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S:\SPOO_\Provisório\ORGANIZAÇÃO\20 - ITUMBIARA\"/>
    </mc:Choice>
  </mc:AlternateContent>
  <xr:revisionPtr revIDLastSave="0" documentId="13_ncr:1_{D01BEE56-25AD-4635-B1D9-483665AD8598}" xr6:coauthVersionLast="47" xr6:coauthVersionMax="47" xr10:uidLastSave="{00000000-0000-0000-0000-000000000000}"/>
  <bookViews>
    <workbookView xWindow="-120" yWindow="-120" windowWidth="29040" windowHeight="15720" tabRatio="962" firstSheet="12" activeTab="19" xr2:uid="{00000000-000D-0000-FFFF-FFFF00000000}"/>
  </bookViews>
  <sheets>
    <sheet name="DADOS DA OBRA" sheetId="551" state="hidden" r:id="rId1"/>
    <sheet name="CAPA - ORÇAMENTO" sheetId="858" r:id="rId2"/>
    <sheet name="CAPA - VANTAJOSIDADE" sheetId="848" r:id="rId3"/>
    <sheet name="VANTAJOSIDADE" sheetId="849" r:id="rId4"/>
    <sheet name="CAPA - ORÇAMENTO (SD)" sheetId="852" r:id="rId5"/>
    <sheet name="ORÇAMENTO RESUMO (SD)" sheetId="851" r:id="rId6"/>
    <sheet name="ORÇAMENTO SINTÉTICO - ONE" sheetId="809" r:id="rId7"/>
    <sheet name="COMPOSIÇÕES (ONE)" sheetId="850" r:id="rId8"/>
    <sheet name="CRONOGRAMA (ONE)" sheetId="808" r:id="rId9"/>
    <sheet name="CURVA ABC DE SERVIÇOS (ONE)" sheetId="853" r:id="rId10"/>
    <sheet name="BDI NORMAL (ONE) " sheetId="845" r:id="rId11"/>
    <sheet name="BDI DIFERENCIADO (ONE) " sheetId="846" r:id="rId12"/>
    <sheet name="ENCARGOS SOCIAIS" sheetId="855" r:id="rId13"/>
    <sheet name="CAPA - ORÇAMENTO (DES)" sheetId="844" r:id="rId14"/>
    <sheet name="ORÇAMENTO SINTÉTICO (DES)" sheetId="860" r:id="rId15"/>
    <sheet name="BDI NORMAL (DES)" sheetId="843" r:id="rId16"/>
    <sheet name="BDI DIFERENCIADO (DES)" sheetId="840" r:id="rId17"/>
    <sheet name="CAPA - MEMORIAL DE CÁLCULO" sheetId="841" r:id="rId18"/>
    <sheet name="CANTEIRO" sheetId="835" r:id="rId19"/>
    <sheet name="QUANTIDADE MÃO DE OBRA" sheetId="859" r:id="rId20"/>
  </sheets>
  <definedNames>
    <definedName name="_xlnm.Print_Area" localSheetId="16">'BDI DIFERENCIADO (DES)'!$A$1:$P$30</definedName>
    <definedName name="_xlnm.Print_Area" localSheetId="11">'BDI DIFERENCIADO (ONE) '!$A$1:$P$30</definedName>
    <definedName name="_xlnm.Print_Area" localSheetId="15">'BDI NORMAL (DES)'!$A$1:$P$30</definedName>
    <definedName name="_xlnm.Print_Area" localSheetId="10">'BDI NORMAL (ONE) '!$A$1:$P$30</definedName>
    <definedName name="_xlnm.Print_Area" localSheetId="18">CANTEIRO!$A$1:$O$48</definedName>
    <definedName name="_xlnm.Print_Area" localSheetId="17">'CAPA - MEMORIAL DE CÁLCULO'!$A$1:$P$27</definedName>
    <definedName name="_xlnm.Print_Area" localSheetId="1">'CAPA - ORÇAMENTO'!$A$1:$P$26</definedName>
    <definedName name="_xlnm.Print_Area" localSheetId="13">'CAPA - ORÇAMENTO (DES)'!$A$1:$P$27</definedName>
    <definedName name="_xlnm.Print_Area" localSheetId="4">'CAPA - ORÇAMENTO (SD)'!$A$1:$P$27</definedName>
    <definedName name="_xlnm.Print_Area" localSheetId="2">'CAPA - VANTAJOSIDADE'!$A$1:$P$27</definedName>
    <definedName name="_xlnm.Print_Area" localSheetId="7">'COMPOSIÇÕES (ONE)'!$A$1:$K$3031</definedName>
    <definedName name="_xlnm.Print_Area" localSheetId="8">'CRONOGRAMA (ONE)'!$A$1:$AC$65</definedName>
    <definedName name="_xlnm.Print_Area" localSheetId="0">'DADOS DA OBRA'!$A$1:$Q$31</definedName>
    <definedName name="_xlnm.Print_Area" localSheetId="12">'ENCARGOS SOCIAIS'!$A$1:$H$44</definedName>
    <definedName name="_xlnm.Print_Area" localSheetId="5">'ORÇAMENTO RESUMO (SD)'!$A$1:$L$28</definedName>
    <definedName name="_xlnm.Print_Area" localSheetId="6">'ORÇAMENTO SINTÉTICO - ONE'!$A$1:$M$380</definedName>
    <definedName name="_xlnm.Print_Area" localSheetId="14">'ORÇAMENTO SINTÉTICO (DES)'!$A$1:$M$380</definedName>
    <definedName name="_xlnm.Print_Area" localSheetId="3">VANTAJOSIDADE!$A$1:$P$26</definedName>
    <definedName name="_xlnm.Print_Titles" localSheetId="16">'BDI DIFERENCIADO (DES)'!$1:$7</definedName>
    <definedName name="_xlnm.Print_Titles" localSheetId="11">'BDI DIFERENCIADO (ONE) '!$1:$7</definedName>
    <definedName name="_xlnm.Print_Titles" localSheetId="15">'BDI NORMAL (DES)'!$1:$7</definedName>
    <definedName name="_xlnm.Print_Titles" localSheetId="10">'BDI NORMAL (ONE) '!$1:$7</definedName>
    <definedName name="_xlnm.Print_Titles" localSheetId="18">CANTEIRO!$1:$7</definedName>
    <definedName name="_xlnm.Print_Titles" localSheetId="17">'CAPA - MEMORIAL DE CÁLCULO'!$1:$8</definedName>
    <definedName name="_xlnm.Print_Titles" localSheetId="1">'CAPA - ORÇAMENTO'!$1:$8</definedName>
    <definedName name="_xlnm.Print_Titles" localSheetId="13">'CAPA - ORÇAMENTO (DES)'!$1:$8</definedName>
    <definedName name="_xlnm.Print_Titles" localSheetId="4">'CAPA - ORÇAMENTO (SD)'!$1:$8</definedName>
    <definedName name="_xlnm.Print_Titles" localSheetId="2">'CAPA - VANTAJOSIDADE'!$1:$8</definedName>
    <definedName name="_xlnm.Print_Titles" localSheetId="7">'COMPOSIÇÕES (ONE)'!$1:$7</definedName>
    <definedName name="_xlnm.Print_Titles" localSheetId="8">'CRONOGRAMA (ONE)'!$1:$13</definedName>
    <definedName name="_xlnm.Print_Titles" localSheetId="9">'CURVA ABC DE SERVIÇOS (ONE)'!$1:$8</definedName>
    <definedName name="_xlnm.Print_Titles" localSheetId="12">'ENCARGOS SOCIAIS'!#REF!</definedName>
    <definedName name="_xlnm.Print_Titles" localSheetId="5">'ORÇAMENTO RESUMO (SD)'!#REF!</definedName>
    <definedName name="_xlnm.Print_Titles" localSheetId="6">'ORÇAMENTO SINTÉTICO - ONE'!$1:$8</definedName>
    <definedName name="_xlnm.Print_Titles" localSheetId="14">'ORÇAMENTO SINTÉTICO (DES)'!$1:$8</definedName>
    <definedName name="_xlnm.Print_Titles" localSheetId="3">VANTAJOSIDADE!$1:$11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835" l="1"/>
  <c r="N4" i="835"/>
  <c r="C5" i="835"/>
  <c r="C4" i="835"/>
  <c r="M6" i="859"/>
  <c r="M5" i="859"/>
  <c r="M4" i="859"/>
  <c r="M3" i="859"/>
  <c r="J5" i="859"/>
  <c r="J4" i="859"/>
  <c r="J3" i="859"/>
  <c r="C4" i="859"/>
  <c r="C3" i="859"/>
  <c r="E41" i="859"/>
  <c r="M32" i="859"/>
  <c r="M33" i="859"/>
  <c r="M34" i="859"/>
  <c r="E39" i="859"/>
  <c r="O5" i="840"/>
  <c r="C5" i="840"/>
  <c r="O4" i="840"/>
  <c r="C4" i="840"/>
  <c r="O5" i="843"/>
  <c r="C5" i="843"/>
  <c r="O4" i="843"/>
  <c r="C4" i="843"/>
  <c r="G5" i="860"/>
  <c r="G4" i="860"/>
  <c r="C4" i="860"/>
  <c r="G3" i="860"/>
  <c r="C3" i="860"/>
  <c r="L4" i="860"/>
  <c r="L3" i="860"/>
  <c r="G4" i="855"/>
  <c r="G3" i="855"/>
  <c r="C3" i="855"/>
  <c r="C4" i="855"/>
  <c r="O5" i="846"/>
  <c r="C5" i="846"/>
  <c r="O4" i="846"/>
  <c r="C4" i="846"/>
  <c r="O5" i="845"/>
  <c r="O4" i="845"/>
  <c r="C5" i="845"/>
  <c r="C3" i="853"/>
  <c r="F4" i="853"/>
  <c r="F5" i="853"/>
  <c r="F3" i="853"/>
  <c r="C4" i="845"/>
  <c r="C4" i="853"/>
  <c r="Z9" i="808"/>
  <c r="Z8" i="808"/>
  <c r="C9" i="808"/>
  <c r="C8" i="808"/>
  <c r="G5" i="850"/>
  <c r="G4" i="850"/>
  <c r="G3" i="850"/>
  <c r="B3" i="850"/>
  <c r="B4" i="850"/>
  <c r="C3" i="809"/>
  <c r="G4" i="809"/>
  <c r="G5" i="809"/>
  <c r="G3" i="809"/>
  <c r="C4" i="809"/>
  <c r="G4" i="851"/>
  <c r="G3" i="851"/>
  <c r="C4" i="851"/>
  <c r="C3" i="851"/>
  <c r="N4" i="849"/>
  <c r="C4" i="849"/>
  <c r="C5" i="849"/>
  <c r="G42" i="855"/>
  <c r="G43" i="855" s="1"/>
  <c r="F42" i="855"/>
  <c r="F43" i="855" s="1"/>
  <c r="E42" i="855"/>
  <c r="E43" i="855" s="1"/>
  <c r="D42" i="855"/>
  <c r="D43" i="855" s="1"/>
  <c r="G37" i="855"/>
  <c r="F37" i="855"/>
  <c r="E37" i="855"/>
  <c r="D37" i="855"/>
  <c r="G30" i="855"/>
  <c r="F30" i="855"/>
  <c r="E30" i="855"/>
  <c r="D30" i="855"/>
  <c r="G19" i="855"/>
  <c r="F19" i="855"/>
  <c r="E19" i="855"/>
  <c r="D19" i="855"/>
  <c r="H303" i="853" l="1"/>
  <c r="H240" i="853"/>
  <c r="H239" i="853"/>
  <c r="H238" i="853"/>
  <c r="H237" i="853"/>
  <c r="H236" i="853"/>
  <c r="H235" i="853"/>
  <c r="H234" i="853"/>
  <c r="H233" i="853"/>
  <c r="H232" i="853"/>
  <c r="H231" i="853"/>
  <c r="H230" i="853"/>
  <c r="H229" i="853"/>
  <c r="H228" i="853"/>
  <c r="H227" i="853"/>
  <c r="H226" i="853"/>
  <c r="H225" i="853"/>
  <c r="H224" i="853"/>
  <c r="H223" i="853"/>
  <c r="H222" i="853"/>
  <c r="H221" i="853"/>
  <c r="H220" i="853"/>
  <c r="H219" i="853"/>
  <c r="H218" i="853"/>
  <c r="H217" i="853"/>
  <c r="H216" i="853"/>
  <c r="H215" i="853"/>
  <c r="H214" i="853"/>
  <c r="H213" i="853"/>
  <c r="H212" i="853"/>
  <c r="H211" i="853"/>
  <c r="H210" i="853"/>
  <c r="H209" i="853"/>
  <c r="H208" i="853"/>
  <c r="H207" i="853"/>
  <c r="H206" i="853"/>
  <c r="H205" i="853"/>
  <c r="H204" i="853"/>
  <c r="H203" i="853"/>
  <c r="H202" i="853"/>
  <c r="H201" i="853"/>
  <c r="H200" i="853"/>
  <c r="H199" i="853"/>
  <c r="H198" i="853"/>
  <c r="H197" i="853"/>
  <c r="H196" i="853"/>
  <c r="H195" i="853"/>
  <c r="H194" i="853"/>
  <c r="H193" i="853"/>
  <c r="H192" i="853"/>
  <c r="H191" i="853"/>
  <c r="H190" i="853"/>
  <c r="H189" i="853"/>
  <c r="H188" i="853"/>
  <c r="H187" i="853"/>
  <c r="H186" i="853"/>
  <c r="H185" i="853"/>
  <c r="H184" i="853"/>
  <c r="H183" i="853"/>
  <c r="H182" i="853"/>
  <c r="H181" i="853"/>
  <c r="H180" i="853"/>
  <c r="H179" i="853"/>
  <c r="H178" i="853"/>
  <c r="H177" i="853"/>
  <c r="H176" i="853"/>
  <c r="AB62" i="808"/>
  <c r="AA62" i="808"/>
  <c r="Z62" i="808"/>
  <c r="X62" i="808"/>
  <c r="W62" i="808"/>
  <c r="V62" i="808"/>
  <c r="T62" i="808"/>
  <c r="S62" i="808"/>
  <c r="R62" i="808"/>
  <c r="P62" i="808"/>
  <c r="O62" i="808"/>
  <c r="N62" i="808"/>
  <c r="L62" i="808"/>
  <c r="K62" i="808"/>
  <c r="J62" i="808"/>
  <c r="K24" i="851"/>
  <c r="E24" i="851"/>
  <c r="K23" i="851"/>
  <c r="E23" i="851"/>
  <c r="K22" i="851"/>
  <c r="E22" i="851"/>
  <c r="K21" i="851"/>
  <c r="E21" i="851"/>
  <c r="K20" i="851"/>
  <c r="E20" i="851"/>
  <c r="K19" i="851"/>
  <c r="E19" i="851"/>
  <c r="K18" i="851"/>
  <c r="E18" i="851"/>
  <c r="K17" i="851"/>
  <c r="E17" i="851"/>
  <c r="K16" i="851"/>
  <c r="E16" i="851"/>
  <c r="K15" i="851"/>
  <c r="E15" i="851"/>
  <c r="K14" i="851"/>
  <c r="E14" i="851"/>
  <c r="K13" i="851"/>
  <c r="E13" i="851"/>
  <c r="K12" i="851"/>
  <c r="E12" i="851"/>
  <c r="E11" i="851"/>
  <c r="E10" i="851"/>
  <c r="E9" i="851"/>
  <c r="J10" i="849"/>
  <c r="L6" i="860"/>
  <c r="J349" i="860" s="1"/>
  <c r="K349" i="860" s="1"/>
  <c r="L349" i="860" s="1"/>
  <c r="L5" i="860"/>
  <c r="I376" i="860"/>
  <c r="I375" i="860"/>
  <c r="I374" i="860"/>
  <c r="I373" i="860"/>
  <c r="I372" i="860"/>
  <c r="I371" i="860"/>
  <c r="I370" i="860"/>
  <c r="I369" i="860"/>
  <c r="I368" i="860"/>
  <c r="I367" i="860"/>
  <c r="I366" i="860"/>
  <c r="I365" i="860"/>
  <c r="I364" i="860"/>
  <c r="I363" i="860"/>
  <c r="I362" i="860"/>
  <c r="J361" i="860"/>
  <c r="K361" i="860" s="1"/>
  <c r="L361" i="860" s="1"/>
  <c r="I361" i="860"/>
  <c r="I360" i="860"/>
  <c r="I359" i="860"/>
  <c r="I351" i="860" s="1"/>
  <c r="I358" i="860"/>
  <c r="I357" i="860"/>
  <c r="I356" i="860"/>
  <c r="I355" i="860"/>
  <c r="I354" i="860"/>
  <c r="I353" i="860"/>
  <c r="I352" i="860"/>
  <c r="I350" i="860"/>
  <c r="I349" i="860"/>
  <c r="I348" i="860"/>
  <c r="I347" i="860"/>
  <c r="J346" i="860"/>
  <c r="K346" i="860" s="1"/>
  <c r="L346" i="860" s="1"/>
  <c r="I346" i="860"/>
  <c r="I345" i="860"/>
  <c r="I342" i="860"/>
  <c r="I341" i="860"/>
  <c r="I340" i="860"/>
  <c r="I338" i="860"/>
  <c r="I337" i="860"/>
  <c r="I336" i="860"/>
  <c r="I335" i="860"/>
  <c r="I334" i="860"/>
  <c r="I333" i="860"/>
  <c r="I332" i="860"/>
  <c r="I331" i="860"/>
  <c r="J330" i="860"/>
  <c r="K330" i="860" s="1"/>
  <c r="L330" i="860" s="1"/>
  <c r="I330" i="860"/>
  <c r="I329" i="860"/>
  <c r="I328" i="860"/>
  <c r="I326" i="860" s="1"/>
  <c r="J327" i="860"/>
  <c r="K327" i="860" s="1"/>
  <c r="L327" i="860" s="1"/>
  <c r="I327" i="860"/>
  <c r="I325" i="860"/>
  <c r="I324" i="860"/>
  <c r="I323" i="860"/>
  <c r="I322" i="860"/>
  <c r="I321" i="860"/>
  <c r="I320" i="860"/>
  <c r="I319" i="860"/>
  <c r="I318" i="860"/>
  <c r="I317" i="860"/>
  <c r="I316" i="860"/>
  <c r="I315" i="860"/>
  <c r="J314" i="860"/>
  <c r="K314" i="860" s="1"/>
  <c r="L314" i="860" s="1"/>
  <c r="I314" i="860"/>
  <c r="I313" i="860"/>
  <c r="I312" i="860"/>
  <c r="I311" i="860"/>
  <c r="I310" i="860"/>
  <c r="I309" i="860"/>
  <c r="I308" i="860"/>
  <c r="I307" i="860"/>
  <c r="I306" i="860"/>
  <c r="I305" i="860"/>
  <c r="I304" i="860"/>
  <c r="I303" i="860"/>
  <c r="I302" i="860"/>
  <c r="I301" i="860"/>
  <c r="J300" i="860"/>
  <c r="K300" i="860" s="1"/>
  <c r="L300" i="860" s="1"/>
  <c r="I300" i="860"/>
  <c r="I299" i="860"/>
  <c r="J298" i="860"/>
  <c r="K298" i="860" s="1"/>
  <c r="L298" i="860" s="1"/>
  <c r="I298" i="860"/>
  <c r="I297" i="860"/>
  <c r="I296" i="860"/>
  <c r="I295" i="860"/>
  <c r="I294" i="860"/>
  <c r="I293" i="860"/>
  <c r="I292" i="860"/>
  <c r="I291" i="860"/>
  <c r="I290" i="860"/>
  <c r="I289" i="860"/>
  <c r="I288" i="860"/>
  <c r="I286" i="860" s="1"/>
  <c r="I287" i="860"/>
  <c r="J285" i="860"/>
  <c r="K285" i="860" s="1"/>
  <c r="L285" i="860" s="1"/>
  <c r="I285" i="860"/>
  <c r="I284" i="860"/>
  <c r="I283" i="860"/>
  <c r="I282" i="860"/>
  <c r="I281" i="860"/>
  <c r="J280" i="860"/>
  <c r="K280" i="860" s="1"/>
  <c r="L280" i="860" s="1"/>
  <c r="I280" i="860"/>
  <c r="I279" i="860"/>
  <c r="I278" i="860"/>
  <c r="I277" i="860"/>
  <c r="I276" i="860"/>
  <c r="I275" i="860"/>
  <c r="I274" i="860"/>
  <c r="I273" i="860"/>
  <c r="I272" i="860"/>
  <c r="I271" i="860"/>
  <c r="J270" i="860"/>
  <c r="K270" i="860" s="1"/>
  <c r="L270" i="860" s="1"/>
  <c r="I270" i="860"/>
  <c r="J269" i="860"/>
  <c r="K269" i="860" s="1"/>
  <c r="L269" i="860" s="1"/>
  <c r="I269" i="860"/>
  <c r="I268" i="860"/>
  <c r="J265" i="860"/>
  <c r="K265" i="860" s="1"/>
  <c r="L265" i="860" s="1"/>
  <c r="I265" i="860"/>
  <c r="I264" i="860"/>
  <c r="I263" i="860"/>
  <c r="I262" i="860"/>
  <c r="I261" i="860"/>
  <c r="I260" i="860"/>
  <c r="I259" i="860"/>
  <c r="I258" i="860"/>
  <c r="I257" i="860"/>
  <c r="I256" i="860"/>
  <c r="I255" i="860"/>
  <c r="J254" i="860"/>
  <c r="K254" i="860" s="1"/>
  <c r="L254" i="860" s="1"/>
  <c r="I254" i="860"/>
  <c r="I253" i="860"/>
  <c r="I252" i="860"/>
  <c r="I251" i="860"/>
  <c r="I250" i="860"/>
  <c r="J249" i="860"/>
  <c r="K249" i="860" s="1"/>
  <c r="L249" i="860" s="1"/>
  <c r="I249" i="860"/>
  <c r="I248" i="860"/>
  <c r="I247" i="860"/>
  <c r="I246" i="860"/>
  <c r="I245" i="860"/>
  <c r="I244" i="860"/>
  <c r="I243" i="860"/>
  <c r="I242" i="860"/>
  <c r="I241" i="860"/>
  <c r="J239" i="860"/>
  <c r="K239" i="860" s="1"/>
  <c r="L239" i="860" s="1"/>
  <c r="I239" i="860"/>
  <c r="I238" i="860"/>
  <c r="I237" i="860"/>
  <c r="J236" i="860"/>
  <c r="K236" i="860" s="1"/>
  <c r="L236" i="860" s="1"/>
  <c r="I236" i="860"/>
  <c r="I235" i="860"/>
  <c r="J234" i="860"/>
  <c r="K234" i="860" s="1"/>
  <c r="L234" i="860" s="1"/>
  <c r="I234" i="860"/>
  <c r="I233" i="860"/>
  <c r="I232" i="860"/>
  <c r="I231" i="860"/>
  <c r="I230" i="860"/>
  <c r="I229" i="860"/>
  <c r="I228" i="860"/>
  <c r="I227" i="860"/>
  <c r="I226" i="860"/>
  <c r="J225" i="860"/>
  <c r="K225" i="860" s="1"/>
  <c r="L225" i="860" s="1"/>
  <c r="I225" i="860"/>
  <c r="I224" i="860"/>
  <c r="I223" i="860"/>
  <c r="I222" i="860"/>
  <c r="I221" i="860"/>
  <c r="I220" i="860"/>
  <c r="J219" i="860"/>
  <c r="K219" i="860" s="1"/>
  <c r="L219" i="860" s="1"/>
  <c r="I219" i="860"/>
  <c r="I218" i="860"/>
  <c r="I217" i="860"/>
  <c r="I216" i="860"/>
  <c r="I215" i="860"/>
  <c r="I214" i="860"/>
  <c r="I213" i="860"/>
  <c r="I212" i="860"/>
  <c r="I211" i="860"/>
  <c r="I210" i="860"/>
  <c r="I209" i="860"/>
  <c r="J208" i="860"/>
  <c r="K208" i="860" s="1"/>
  <c r="L208" i="860" s="1"/>
  <c r="I208" i="860"/>
  <c r="I207" i="860"/>
  <c r="J206" i="860"/>
  <c r="K206" i="860" s="1"/>
  <c r="L206" i="860" s="1"/>
  <c r="I206" i="860"/>
  <c r="I205" i="860"/>
  <c r="I204" i="860"/>
  <c r="I203" i="860"/>
  <c r="I202" i="860"/>
  <c r="I201" i="860"/>
  <c r="I200" i="860"/>
  <c r="I199" i="860"/>
  <c r="I198" i="860"/>
  <c r="I197" i="860"/>
  <c r="I196" i="860"/>
  <c r="I195" i="860"/>
  <c r="I191" i="860"/>
  <c r="I190" i="860"/>
  <c r="J189" i="860"/>
  <c r="K189" i="860" s="1"/>
  <c r="L189" i="860" s="1"/>
  <c r="I189" i="860"/>
  <c r="I176" i="860" s="1"/>
  <c r="I188" i="860"/>
  <c r="I187" i="860"/>
  <c r="I186" i="860"/>
  <c r="I185" i="860"/>
  <c r="I184" i="860"/>
  <c r="I183" i="860"/>
  <c r="I182" i="860"/>
  <c r="I181" i="860"/>
  <c r="I180" i="860"/>
  <c r="J179" i="860"/>
  <c r="K179" i="860" s="1"/>
  <c r="L179" i="860" s="1"/>
  <c r="I179" i="860"/>
  <c r="I178" i="860"/>
  <c r="I177" i="860"/>
  <c r="J175" i="860"/>
  <c r="K175" i="860" s="1"/>
  <c r="L175" i="860" s="1"/>
  <c r="I175" i="860"/>
  <c r="I174" i="860"/>
  <c r="I173" i="860"/>
  <c r="I172" i="860"/>
  <c r="I171" i="860"/>
  <c r="I168" i="860"/>
  <c r="I167" i="860" s="1"/>
  <c r="I166" i="860"/>
  <c r="I165" i="860"/>
  <c r="I164" i="860"/>
  <c r="J163" i="860"/>
  <c r="K163" i="860" s="1"/>
  <c r="L163" i="860" s="1"/>
  <c r="I163" i="860"/>
  <c r="I162" i="860" s="1"/>
  <c r="I161" i="860"/>
  <c r="I160" i="860"/>
  <c r="I159" i="860"/>
  <c r="I158" i="860"/>
  <c r="I157" i="860"/>
  <c r="I156" i="860"/>
  <c r="J155" i="860"/>
  <c r="K155" i="860" s="1"/>
  <c r="L155" i="860" s="1"/>
  <c r="I155" i="860"/>
  <c r="I154" i="860" s="1"/>
  <c r="I153" i="860" s="1"/>
  <c r="I152" i="860"/>
  <c r="I151" i="860"/>
  <c r="I150" i="860"/>
  <c r="I149" i="860"/>
  <c r="I148" i="860"/>
  <c r="I147" i="860"/>
  <c r="I146" i="860"/>
  <c r="I145" i="860"/>
  <c r="K144" i="860"/>
  <c r="I144" i="860"/>
  <c r="J143" i="860"/>
  <c r="K143" i="860" s="1"/>
  <c r="L143" i="860" s="1"/>
  <c r="I143" i="860"/>
  <c r="J142" i="860"/>
  <c r="K142" i="860" s="1"/>
  <c r="L142" i="860" s="1"/>
  <c r="I142" i="860"/>
  <c r="I139" i="860" s="1"/>
  <c r="I141" i="860"/>
  <c r="I140" i="860"/>
  <c r="I138" i="860"/>
  <c r="I137" i="860"/>
  <c r="I136" i="860"/>
  <c r="I135" i="860"/>
  <c r="I134" i="860"/>
  <c r="I133" i="860"/>
  <c r="I132" i="860"/>
  <c r="I131" i="860"/>
  <c r="J129" i="860"/>
  <c r="K129" i="860" s="1"/>
  <c r="L129" i="860" s="1"/>
  <c r="L128" i="860" s="1"/>
  <c r="I129" i="860"/>
  <c r="I128" i="860"/>
  <c r="I127" i="860"/>
  <c r="I126" i="860"/>
  <c r="I125" i="860" s="1"/>
  <c r="I124" i="860"/>
  <c r="I123" i="860"/>
  <c r="I122" i="860"/>
  <c r="J121" i="860"/>
  <c r="K121" i="860" s="1"/>
  <c r="L121" i="860" s="1"/>
  <c r="I121" i="860"/>
  <c r="I120" i="860"/>
  <c r="I116" i="860" s="1"/>
  <c r="I119" i="860"/>
  <c r="I118" i="860"/>
  <c r="I117" i="860"/>
  <c r="K116" i="860"/>
  <c r="I115" i="860"/>
  <c r="K114" i="860"/>
  <c r="I114" i="860"/>
  <c r="I113" i="860"/>
  <c r="J112" i="860"/>
  <c r="K112" i="860" s="1"/>
  <c r="L112" i="860" s="1"/>
  <c r="I112" i="860"/>
  <c r="J111" i="860"/>
  <c r="K111" i="860" s="1"/>
  <c r="L111" i="860" s="1"/>
  <c r="I111" i="860"/>
  <c r="I110" i="860" s="1"/>
  <c r="K110" i="860"/>
  <c r="I109" i="860"/>
  <c r="I105" i="860" s="1"/>
  <c r="I108" i="860"/>
  <c r="I107" i="860"/>
  <c r="I106" i="860"/>
  <c r="K105" i="860"/>
  <c r="I104" i="860"/>
  <c r="I103" i="860"/>
  <c r="I102" i="860"/>
  <c r="K101" i="860"/>
  <c r="I101" i="860"/>
  <c r="I100" i="860" s="1"/>
  <c r="K100" i="860"/>
  <c r="I99" i="860"/>
  <c r="I98" i="860"/>
  <c r="I97" i="860"/>
  <c r="I96" i="860"/>
  <c r="I95" i="860"/>
  <c r="J94" i="860"/>
  <c r="K94" i="860" s="1"/>
  <c r="L94" i="860" s="1"/>
  <c r="I94" i="860"/>
  <c r="I93" i="860" s="1"/>
  <c r="I92" i="860"/>
  <c r="J91" i="860"/>
  <c r="K91" i="860" s="1"/>
  <c r="L91" i="860" s="1"/>
  <c r="I91" i="860"/>
  <c r="I79" i="860" s="1"/>
  <c r="I90" i="860"/>
  <c r="I89" i="860"/>
  <c r="I88" i="860"/>
  <c r="I87" i="860"/>
  <c r="I86" i="860"/>
  <c r="I85" i="860"/>
  <c r="I84" i="860"/>
  <c r="I83" i="860"/>
  <c r="J82" i="860"/>
  <c r="K82" i="860" s="1"/>
  <c r="L82" i="860" s="1"/>
  <c r="I82" i="860"/>
  <c r="I81" i="860"/>
  <c r="I80" i="860"/>
  <c r="I78" i="860"/>
  <c r="I77" i="860"/>
  <c r="I76" i="860"/>
  <c r="J75" i="860"/>
  <c r="K75" i="860" s="1"/>
  <c r="L75" i="860" s="1"/>
  <c r="I75" i="860"/>
  <c r="I74" i="860"/>
  <c r="I73" i="860"/>
  <c r="I72" i="860"/>
  <c r="I71" i="860"/>
  <c r="I70" i="860"/>
  <c r="J69" i="860"/>
  <c r="K69" i="860" s="1"/>
  <c r="L69" i="860" s="1"/>
  <c r="I69" i="860"/>
  <c r="I68" i="860"/>
  <c r="I67" i="860"/>
  <c r="I66" i="860"/>
  <c r="J64" i="860"/>
  <c r="K64" i="860" s="1"/>
  <c r="L64" i="860" s="1"/>
  <c r="I64" i="860"/>
  <c r="I63" i="860"/>
  <c r="J62" i="860"/>
  <c r="K62" i="860" s="1"/>
  <c r="L62" i="860" s="1"/>
  <c r="I62" i="860"/>
  <c r="J61" i="860"/>
  <c r="K61" i="860" s="1"/>
  <c r="L61" i="860" s="1"/>
  <c r="I61" i="860"/>
  <c r="I52" i="860" s="1"/>
  <c r="I60" i="860"/>
  <c r="I59" i="860"/>
  <c r="I58" i="860"/>
  <c r="I57" i="860"/>
  <c r="I56" i="860"/>
  <c r="I55" i="860"/>
  <c r="I54" i="860"/>
  <c r="I53" i="860"/>
  <c r="I51" i="860"/>
  <c r="J50" i="860"/>
  <c r="K50" i="860" s="1"/>
  <c r="L50" i="860" s="1"/>
  <c r="I50" i="860"/>
  <c r="I45" i="860" s="1"/>
  <c r="J49" i="860"/>
  <c r="K49" i="860" s="1"/>
  <c r="L49" i="860" s="1"/>
  <c r="I49" i="860"/>
  <c r="I48" i="860"/>
  <c r="I47" i="860"/>
  <c r="I46" i="860"/>
  <c r="I43" i="860"/>
  <c r="I42" i="860"/>
  <c r="I41" i="860"/>
  <c r="I40" i="860" s="1"/>
  <c r="I39" i="860"/>
  <c r="I38" i="860"/>
  <c r="I37" i="860"/>
  <c r="I36" i="860"/>
  <c r="I35" i="860"/>
  <c r="I34" i="860"/>
  <c r="J33" i="860"/>
  <c r="K33" i="860" s="1"/>
  <c r="L33" i="860" s="1"/>
  <c r="I33" i="860"/>
  <c r="I32" i="860"/>
  <c r="I31" i="860"/>
  <c r="I30" i="860"/>
  <c r="I29" i="860" s="1"/>
  <c r="I28" i="860"/>
  <c r="I27" i="860"/>
  <c r="I26" i="860"/>
  <c r="I25" i="860"/>
  <c r="I24" i="860"/>
  <c r="I23" i="860"/>
  <c r="I22" i="860"/>
  <c r="I21" i="860"/>
  <c r="I20" i="860"/>
  <c r="J19" i="860"/>
  <c r="K19" i="860" s="1"/>
  <c r="L19" i="860" s="1"/>
  <c r="I19" i="860"/>
  <c r="I17" i="860" s="1"/>
  <c r="I18" i="860"/>
  <c r="I16" i="860"/>
  <c r="I15" i="860"/>
  <c r="J14" i="860"/>
  <c r="K14" i="860" s="1"/>
  <c r="L14" i="860" s="1"/>
  <c r="I14" i="860"/>
  <c r="I13" i="860"/>
  <c r="I12" i="860"/>
  <c r="I11" i="860"/>
  <c r="I10" i="860"/>
  <c r="I9" i="860"/>
  <c r="J255" i="860"/>
  <c r="K255" i="860" s="1"/>
  <c r="L255" i="860" s="1"/>
  <c r="J115" i="809"/>
  <c r="J350" i="809"/>
  <c r="J349" i="809"/>
  <c r="J348" i="809"/>
  <c r="J347" i="809"/>
  <c r="J346" i="809"/>
  <c r="J345" i="809"/>
  <c r="I374" i="809"/>
  <c r="I375" i="809"/>
  <c r="I371" i="809"/>
  <c r="I370" i="809"/>
  <c r="I369" i="809"/>
  <c r="I368" i="809"/>
  <c r="I367" i="809"/>
  <c r="I366" i="809"/>
  <c r="I365" i="809"/>
  <c r="I364" i="809"/>
  <c r="I363" i="809"/>
  <c r="I362" i="809"/>
  <c r="I361" i="809"/>
  <c r="I360" i="809"/>
  <c r="I359" i="809"/>
  <c r="I358" i="809"/>
  <c r="I357" i="809"/>
  <c r="I356" i="809"/>
  <c r="I355" i="809"/>
  <c r="I354" i="809"/>
  <c r="I353" i="809"/>
  <c r="I352" i="809"/>
  <c r="I350" i="809"/>
  <c r="I349" i="809"/>
  <c r="I348" i="809"/>
  <c r="I347" i="809"/>
  <c r="I346" i="809"/>
  <c r="I345" i="809"/>
  <c r="I341" i="809"/>
  <c r="I342" i="809"/>
  <c r="I340" i="809"/>
  <c r="I255" i="809"/>
  <c r="I254" i="809"/>
  <c r="I253" i="809"/>
  <c r="I252" i="809"/>
  <c r="I251" i="809"/>
  <c r="I250" i="809"/>
  <c r="I249" i="809"/>
  <c r="I248" i="809"/>
  <c r="I247" i="809"/>
  <c r="I246" i="809"/>
  <c r="I245" i="809"/>
  <c r="I244" i="809"/>
  <c r="I243" i="809"/>
  <c r="I242" i="809"/>
  <c r="I241" i="809"/>
  <c r="I230" i="809"/>
  <c r="I229" i="809"/>
  <c r="I228" i="809"/>
  <c r="I227" i="809"/>
  <c r="I226" i="809"/>
  <c r="I225" i="809"/>
  <c r="I224" i="809"/>
  <c r="I223" i="809"/>
  <c r="I222" i="809"/>
  <c r="I188" i="809"/>
  <c r="I187" i="809"/>
  <c r="I186" i="809"/>
  <c r="I185" i="809"/>
  <c r="I184" i="809"/>
  <c r="I183" i="809"/>
  <c r="I182" i="809"/>
  <c r="I181" i="809"/>
  <c r="I180" i="809"/>
  <c r="I179" i="809"/>
  <c r="I178" i="809"/>
  <c r="I173" i="809"/>
  <c r="I191" i="809"/>
  <c r="I190" i="809" s="1"/>
  <c r="I189" i="809"/>
  <c r="I177" i="809"/>
  <c r="I175" i="809"/>
  <c r="I174" i="809"/>
  <c r="I172" i="809"/>
  <c r="I171" i="809"/>
  <c r="I166" i="809"/>
  <c r="I165" i="809"/>
  <c r="I164" i="809"/>
  <c r="I163" i="809"/>
  <c r="I161" i="809"/>
  <c r="I160" i="809"/>
  <c r="I156" i="809"/>
  <c r="I157" i="809"/>
  <c r="I143" i="809"/>
  <c r="I142" i="809"/>
  <c r="I141" i="809"/>
  <c r="I140" i="809"/>
  <c r="I138" i="809"/>
  <c r="I137" i="809"/>
  <c r="I133" i="809"/>
  <c r="I127" i="809"/>
  <c r="I126" i="809"/>
  <c r="I118" i="809"/>
  <c r="I121" i="809"/>
  <c r="I120" i="809"/>
  <c r="I119" i="809"/>
  <c r="I124" i="809"/>
  <c r="I123" i="809"/>
  <c r="I122" i="809"/>
  <c r="I117" i="809"/>
  <c r="I115" i="809"/>
  <c r="I114" i="809" s="1"/>
  <c r="I112" i="809"/>
  <c r="I108" i="809"/>
  <c r="I107" i="809"/>
  <c r="I106" i="809"/>
  <c r="I97" i="809"/>
  <c r="I96" i="809"/>
  <c r="I95" i="809"/>
  <c r="I88" i="809"/>
  <c r="I87" i="809"/>
  <c r="I86" i="809"/>
  <c r="I71" i="809"/>
  <c r="I70" i="809"/>
  <c r="I69" i="809"/>
  <c r="I68" i="809"/>
  <c r="I67" i="809"/>
  <c r="I61" i="809"/>
  <c r="I58" i="809"/>
  <c r="I57" i="809"/>
  <c r="I56" i="809"/>
  <c r="I55" i="809"/>
  <c r="I54" i="809"/>
  <c r="I34" i="809"/>
  <c r="I33" i="809"/>
  <c r="I39" i="809"/>
  <c r="I38" i="809" s="1"/>
  <c r="I24" i="809"/>
  <c r="I23" i="809"/>
  <c r="I11" i="809"/>
  <c r="I14" i="809"/>
  <c r="I13" i="809"/>
  <c r="I12" i="809"/>
  <c r="E40" i="859"/>
  <c r="E34" i="859"/>
  <c r="I351" i="809" l="1"/>
  <c r="I343" i="809" s="1"/>
  <c r="I266" i="860"/>
  <c r="I130" i="860"/>
  <c r="J178" i="860"/>
  <c r="K178" i="860" s="1"/>
  <c r="L178" i="860" s="1"/>
  <c r="J197" i="860"/>
  <c r="K197" i="860" s="1"/>
  <c r="L197" i="860" s="1"/>
  <c r="J316" i="860"/>
  <c r="K316" i="860" s="1"/>
  <c r="L316" i="860" s="1"/>
  <c r="J367" i="860"/>
  <c r="K367" i="860" s="1"/>
  <c r="L367" i="860" s="1"/>
  <c r="J53" i="860"/>
  <c r="K53" i="860" s="1"/>
  <c r="L53" i="860" s="1"/>
  <c r="J131" i="860"/>
  <c r="K131" i="860" s="1"/>
  <c r="L131" i="860" s="1"/>
  <c r="J226" i="860"/>
  <c r="K226" i="860" s="1"/>
  <c r="L226" i="860" s="1"/>
  <c r="I194" i="860"/>
  <c r="J118" i="860"/>
  <c r="K118" i="860" s="1"/>
  <c r="L118" i="860" s="1"/>
  <c r="J103" i="860"/>
  <c r="K103" i="860" s="1"/>
  <c r="L103" i="860" s="1"/>
  <c r="J88" i="860"/>
  <c r="K88" i="860" s="1"/>
  <c r="L88" i="860" s="1"/>
  <c r="J81" i="860"/>
  <c r="K81" i="860" s="1"/>
  <c r="L81" i="860" s="1"/>
  <c r="J59" i="860"/>
  <c r="K59" i="860" s="1"/>
  <c r="L59" i="860" s="1"/>
  <c r="J28" i="860"/>
  <c r="K28" i="860" s="1"/>
  <c r="L28" i="860" s="1"/>
  <c r="J21" i="860"/>
  <c r="K21" i="860" s="1"/>
  <c r="L21" i="860" s="1"/>
  <c r="J318" i="860"/>
  <c r="K318" i="860" s="1"/>
  <c r="L318" i="860" s="1"/>
  <c r="J141" i="860"/>
  <c r="K141" i="860" s="1"/>
  <c r="L141" i="860" s="1"/>
  <c r="J133" i="860"/>
  <c r="K133" i="860" s="1"/>
  <c r="L133" i="860" s="1"/>
  <c r="J95" i="860"/>
  <c r="K95" i="860" s="1"/>
  <c r="L95" i="860" s="1"/>
  <c r="J66" i="860"/>
  <c r="K66" i="860" s="1"/>
  <c r="L66" i="860" s="1"/>
  <c r="L65" i="860" s="1"/>
  <c r="J51" i="860"/>
  <c r="K51" i="860" s="1"/>
  <c r="L51" i="860" s="1"/>
  <c r="J35" i="860"/>
  <c r="K35" i="860" s="1"/>
  <c r="L35" i="860" s="1"/>
  <c r="J13" i="860"/>
  <c r="K13" i="860" s="1"/>
  <c r="L13" i="860" s="1"/>
  <c r="J231" i="860"/>
  <c r="K231" i="860" s="1"/>
  <c r="L231" i="860" s="1"/>
  <c r="J217" i="860"/>
  <c r="K217" i="860" s="1"/>
  <c r="L217" i="860" s="1"/>
  <c r="J210" i="860"/>
  <c r="K210" i="860" s="1"/>
  <c r="L210" i="860" s="1"/>
  <c r="J196" i="860"/>
  <c r="K196" i="860" s="1"/>
  <c r="L196" i="860" s="1"/>
  <c r="J180" i="860"/>
  <c r="K180" i="860" s="1"/>
  <c r="L180" i="860" s="1"/>
  <c r="J164" i="860"/>
  <c r="K164" i="860" s="1"/>
  <c r="L164" i="860" s="1"/>
  <c r="J340" i="860"/>
  <c r="K340" i="860" s="1"/>
  <c r="L340" i="860" s="1"/>
  <c r="J325" i="860"/>
  <c r="K325" i="860" s="1"/>
  <c r="L325" i="860" s="1"/>
  <c r="J311" i="860"/>
  <c r="K311" i="860" s="1"/>
  <c r="L311" i="860" s="1"/>
  <c r="J304" i="860"/>
  <c r="K304" i="860" s="1"/>
  <c r="L304" i="860" s="1"/>
  <c r="J297" i="860"/>
  <c r="K297" i="860" s="1"/>
  <c r="L297" i="860" s="1"/>
  <c r="J290" i="860"/>
  <c r="K290" i="860" s="1"/>
  <c r="L290" i="860" s="1"/>
  <c r="J253" i="860"/>
  <c r="K253" i="860" s="1"/>
  <c r="L253" i="860" s="1"/>
  <c r="J246" i="860"/>
  <c r="K246" i="860" s="1"/>
  <c r="L246" i="860" s="1"/>
  <c r="J173" i="860"/>
  <c r="K173" i="860" s="1"/>
  <c r="L173" i="860" s="1"/>
  <c r="J73" i="860"/>
  <c r="K73" i="860" s="1"/>
  <c r="L73" i="860" s="1"/>
  <c r="J43" i="860"/>
  <c r="K43" i="860" s="1"/>
  <c r="L43" i="860" s="1"/>
  <c r="J260" i="860"/>
  <c r="K260" i="860" s="1"/>
  <c r="L260" i="860" s="1"/>
  <c r="J238" i="860"/>
  <c r="K238" i="860" s="1"/>
  <c r="L238" i="860" s="1"/>
  <c r="J224" i="860"/>
  <c r="K224" i="860" s="1"/>
  <c r="L224" i="860" s="1"/>
  <c r="J203" i="860"/>
  <c r="K203" i="860" s="1"/>
  <c r="L203" i="860" s="1"/>
  <c r="J187" i="860"/>
  <c r="K187" i="860" s="1"/>
  <c r="L187" i="860" s="1"/>
  <c r="J156" i="860"/>
  <c r="K156" i="860" s="1"/>
  <c r="L156" i="860" s="1"/>
  <c r="L154" i="860" s="1"/>
  <c r="J148" i="860"/>
  <c r="K148" i="860" s="1"/>
  <c r="L148" i="860" s="1"/>
  <c r="J369" i="860"/>
  <c r="K369" i="860" s="1"/>
  <c r="L369" i="860" s="1"/>
  <c r="J362" i="860"/>
  <c r="K362" i="860" s="1"/>
  <c r="L362" i="860" s="1"/>
  <c r="J355" i="860"/>
  <c r="K355" i="860" s="1"/>
  <c r="L355" i="860" s="1"/>
  <c r="J332" i="860"/>
  <c r="K332" i="860" s="1"/>
  <c r="L332" i="860" s="1"/>
  <c r="J282" i="860"/>
  <c r="K282" i="860" s="1"/>
  <c r="L282" i="860" s="1"/>
  <c r="J275" i="860"/>
  <c r="K275" i="860" s="1"/>
  <c r="L275" i="860" s="1"/>
  <c r="J268" i="860"/>
  <c r="K268" i="860" s="1"/>
  <c r="L268" i="860" s="1"/>
  <c r="J124" i="860"/>
  <c r="K124" i="860" s="1"/>
  <c r="L124" i="860" s="1"/>
  <c r="J117" i="860"/>
  <c r="K117" i="860" s="1"/>
  <c r="L117" i="860" s="1"/>
  <c r="J102" i="860"/>
  <c r="K102" i="860" s="1"/>
  <c r="L102" i="860" s="1"/>
  <c r="J87" i="860"/>
  <c r="K87" i="860" s="1"/>
  <c r="L87" i="860" s="1"/>
  <c r="J80" i="860"/>
  <c r="K80" i="860" s="1"/>
  <c r="L80" i="860" s="1"/>
  <c r="J58" i="860"/>
  <c r="K58" i="860" s="1"/>
  <c r="L58" i="860" s="1"/>
  <c r="J27" i="860"/>
  <c r="K27" i="860" s="1"/>
  <c r="L27" i="860" s="1"/>
  <c r="J20" i="860"/>
  <c r="K20" i="860" s="1"/>
  <c r="L20" i="860" s="1"/>
  <c r="J376" i="860"/>
  <c r="K376" i="860" s="1"/>
  <c r="L376" i="860" s="1"/>
  <c r="J324" i="860"/>
  <c r="K324" i="860" s="1"/>
  <c r="L324" i="860" s="1"/>
  <c r="J317" i="860"/>
  <c r="K317" i="860" s="1"/>
  <c r="L317" i="860" s="1"/>
  <c r="J310" i="860"/>
  <c r="K310" i="860" s="1"/>
  <c r="L310" i="860" s="1"/>
  <c r="J303" i="860"/>
  <c r="K303" i="860" s="1"/>
  <c r="L303" i="860" s="1"/>
  <c r="J296" i="860"/>
  <c r="K296" i="860" s="1"/>
  <c r="L296" i="860" s="1"/>
  <c r="J289" i="860"/>
  <c r="K289" i="860" s="1"/>
  <c r="L289" i="860" s="1"/>
  <c r="J252" i="860"/>
  <c r="K252" i="860" s="1"/>
  <c r="L252" i="860" s="1"/>
  <c r="J245" i="860"/>
  <c r="K245" i="860" s="1"/>
  <c r="L245" i="860" s="1"/>
  <c r="J172" i="860"/>
  <c r="K172" i="860" s="1"/>
  <c r="L172" i="860" s="1"/>
  <c r="J109" i="860"/>
  <c r="K109" i="860" s="1"/>
  <c r="L109" i="860" s="1"/>
  <c r="J138" i="860"/>
  <c r="K138" i="860" s="1"/>
  <c r="L138" i="860" s="1"/>
  <c r="J122" i="860"/>
  <c r="K122" i="860" s="1"/>
  <c r="L122" i="860" s="1"/>
  <c r="J92" i="860"/>
  <c r="K92" i="860" s="1"/>
  <c r="L92" i="860" s="1"/>
  <c r="J85" i="860"/>
  <c r="K85" i="860" s="1"/>
  <c r="L85" i="860" s="1"/>
  <c r="J63" i="860"/>
  <c r="K63" i="860" s="1"/>
  <c r="L63" i="860" s="1"/>
  <c r="J56" i="860"/>
  <c r="K56" i="860" s="1"/>
  <c r="L56" i="860" s="1"/>
  <c r="J25" i="860"/>
  <c r="K25" i="860" s="1"/>
  <c r="L25" i="860" s="1"/>
  <c r="J18" i="860"/>
  <c r="K18" i="860" s="1"/>
  <c r="L18" i="860" s="1"/>
  <c r="J99" i="860"/>
  <c r="K99" i="860" s="1"/>
  <c r="L99" i="860" s="1"/>
  <c r="J77" i="860"/>
  <c r="K77" i="860" s="1"/>
  <c r="L77" i="860" s="1"/>
  <c r="J70" i="860"/>
  <c r="K70" i="860" s="1"/>
  <c r="L70" i="860" s="1"/>
  <c r="J48" i="860"/>
  <c r="K48" i="860" s="1"/>
  <c r="L48" i="860" s="1"/>
  <c r="J32" i="860"/>
  <c r="K32" i="860" s="1"/>
  <c r="L32" i="860" s="1"/>
  <c r="J10" i="860"/>
  <c r="K10" i="860" s="1"/>
  <c r="L10" i="860" s="1"/>
  <c r="J359" i="860"/>
  <c r="K359" i="860" s="1"/>
  <c r="L359" i="860" s="1"/>
  <c r="J352" i="860"/>
  <c r="K352" i="860" s="1"/>
  <c r="L352" i="860" s="1"/>
  <c r="J336" i="860"/>
  <c r="K336" i="860" s="1"/>
  <c r="L336" i="860" s="1"/>
  <c r="J329" i="860"/>
  <c r="K329" i="860" s="1"/>
  <c r="L329" i="860" s="1"/>
  <c r="J279" i="860"/>
  <c r="K279" i="860" s="1"/>
  <c r="L279" i="860" s="1"/>
  <c r="J272" i="860"/>
  <c r="K272" i="860" s="1"/>
  <c r="L272" i="860" s="1"/>
  <c r="J257" i="860"/>
  <c r="K257" i="860" s="1"/>
  <c r="L257" i="860" s="1"/>
  <c r="J235" i="860"/>
  <c r="K235" i="860" s="1"/>
  <c r="L235" i="860" s="1"/>
  <c r="J228" i="860"/>
  <c r="K228" i="860" s="1"/>
  <c r="L228" i="860" s="1"/>
  <c r="J214" i="860"/>
  <c r="K214" i="860" s="1"/>
  <c r="L214" i="860" s="1"/>
  <c r="J200" i="860"/>
  <c r="K200" i="860" s="1"/>
  <c r="L200" i="860" s="1"/>
  <c r="J184" i="860"/>
  <c r="K184" i="860" s="1"/>
  <c r="L184" i="860" s="1"/>
  <c r="J152" i="860"/>
  <c r="K152" i="860" s="1"/>
  <c r="L152" i="860" s="1"/>
  <c r="J374" i="860"/>
  <c r="K374" i="860" s="1"/>
  <c r="L374" i="860" s="1"/>
  <c r="J322" i="860"/>
  <c r="K322" i="860" s="1"/>
  <c r="L322" i="860" s="1"/>
  <c r="J315" i="860"/>
  <c r="K315" i="860" s="1"/>
  <c r="L315" i="860" s="1"/>
  <c r="J308" i="860"/>
  <c r="K308" i="860" s="1"/>
  <c r="L308" i="860" s="1"/>
  <c r="J301" i="860"/>
  <c r="K301" i="860" s="1"/>
  <c r="L301" i="860" s="1"/>
  <c r="J294" i="860"/>
  <c r="K294" i="860" s="1"/>
  <c r="L294" i="860" s="1"/>
  <c r="J287" i="860"/>
  <c r="K287" i="860" s="1"/>
  <c r="L287" i="860" s="1"/>
  <c r="J250" i="860"/>
  <c r="K250" i="860" s="1"/>
  <c r="L250" i="860" s="1"/>
  <c r="J243" i="860"/>
  <c r="K243" i="860" s="1"/>
  <c r="L243" i="860" s="1"/>
  <c r="J161" i="860"/>
  <c r="K161" i="860" s="1"/>
  <c r="L161" i="860" s="1"/>
  <c r="J107" i="860"/>
  <c r="K107" i="860" s="1"/>
  <c r="L107" i="860" s="1"/>
  <c r="J366" i="860"/>
  <c r="K366" i="860" s="1"/>
  <c r="L366" i="860" s="1"/>
  <c r="J264" i="860"/>
  <c r="K264" i="860" s="1"/>
  <c r="L264" i="860" s="1"/>
  <c r="J221" i="860"/>
  <c r="K221" i="860" s="1"/>
  <c r="L221" i="860" s="1"/>
  <c r="J207" i="860"/>
  <c r="K207" i="860" s="1"/>
  <c r="L207" i="860" s="1"/>
  <c r="J177" i="860"/>
  <c r="K177" i="860" s="1"/>
  <c r="L177" i="860" s="1"/>
  <c r="J145" i="860"/>
  <c r="K145" i="860" s="1"/>
  <c r="L145" i="860" s="1"/>
  <c r="J274" i="860"/>
  <c r="K274" i="860" s="1"/>
  <c r="L274" i="860" s="1"/>
  <c r="J223" i="860"/>
  <c r="K223" i="860" s="1"/>
  <c r="L223" i="860" s="1"/>
  <c r="J195" i="860"/>
  <c r="K195" i="860" s="1"/>
  <c r="L195" i="860" s="1"/>
  <c r="J174" i="860"/>
  <c r="K174" i="860" s="1"/>
  <c r="L174" i="860" s="1"/>
  <c r="J37" i="860"/>
  <c r="K37" i="860" s="1"/>
  <c r="L37" i="860" s="1"/>
  <c r="J68" i="860"/>
  <c r="K68" i="860" s="1"/>
  <c r="L68" i="860" s="1"/>
  <c r="J354" i="860"/>
  <c r="K354" i="860" s="1"/>
  <c r="L354" i="860" s="1"/>
  <c r="J232" i="860"/>
  <c r="K232" i="860" s="1"/>
  <c r="L232" i="860" s="1"/>
  <c r="J182" i="860"/>
  <c r="K182" i="860" s="1"/>
  <c r="L182" i="860" s="1"/>
  <c r="J251" i="860"/>
  <c r="K251" i="860" s="1"/>
  <c r="L251" i="860" s="1"/>
  <c r="J292" i="860"/>
  <c r="K292" i="860" s="1"/>
  <c r="L292" i="860" s="1"/>
  <c r="J331" i="860"/>
  <c r="K331" i="860" s="1"/>
  <c r="L331" i="860" s="1"/>
  <c r="J230" i="860"/>
  <c r="K230" i="860" s="1"/>
  <c r="L230" i="860" s="1"/>
  <c r="J137" i="860"/>
  <c r="K137" i="860" s="1"/>
  <c r="L137" i="860" s="1"/>
  <c r="L136" i="860" s="1"/>
  <c r="J46" i="860"/>
  <c r="K46" i="860" s="1"/>
  <c r="L46" i="860" s="1"/>
  <c r="J181" i="860"/>
  <c r="K181" i="860" s="1"/>
  <c r="L181" i="860" s="1"/>
  <c r="J126" i="860"/>
  <c r="K126" i="860" s="1"/>
  <c r="L126" i="860" s="1"/>
  <c r="J334" i="860"/>
  <c r="K334" i="860" s="1"/>
  <c r="L334" i="860" s="1"/>
  <c r="J284" i="860"/>
  <c r="K284" i="860" s="1"/>
  <c r="L284" i="860" s="1"/>
  <c r="J263" i="860"/>
  <c r="K263" i="860" s="1"/>
  <c r="L263" i="860" s="1"/>
  <c r="J233" i="860"/>
  <c r="K233" i="860" s="1"/>
  <c r="L233" i="860" s="1"/>
  <c r="J183" i="860"/>
  <c r="K183" i="860" s="1"/>
  <c r="L183" i="860" s="1"/>
  <c r="J140" i="860"/>
  <c r="K140" i="860" s="1"/>
  <c r="L140" i="860" s="1"/>
  <c r="J98" i="860"/>
  <c r="K98" i="860" s="1"/>
  <c r="L98" i="860" s="1"/>
  <c r="J293" i="860"/>
  <c r="K293" i="860" s="1"/>
  <c r="L293" i="860" s="1"/>
  <c r="J333" i="860"/>
  <c r="K333" i="860" s="1"/>
  <c r="L333" i="860" s="1"/>
  <c r="J302" i="860"/>
  <c r="K302" i="860" s="1"/>
  <c r="L302" i="860" s="1"/>
  <c r="J86" i="860"/>
  <c r="K86" i="860" s="1"/>
  <c r="L86" i="860" s="1"/>
  <c r="J342" i="860"/>
  <c r="K342" i="860" s="1"/>
  <c r="L342" i="860" s="1"/>
  <c r="J15" i="860"/>
  <c r="K15" i="860" s="1"/>
  <c r="L15" i="860" s="1"/>
  <c r="J353" i="860"/>
  <c r="K353" i="860" s="1"/>
  <c r="L353" i="860" s="1"/>
  <c r="J261" i="860"/>
  <c r="K261" i="860" s="1"/>
  <c r="L261" i="860" s="1"/>
  <c r="J96" i="860"/>
  <c r="K96" i="860" s="1"/>
  <c r="L96" i="860" s="1"/>
  <c r="J158" i="860"/>
  <c r="K158" i="860" s="1"/>
  <c r="L158" i="860" s="1"/>
  <c r="J365" i="860"/>
  <c r="K365" i="860" s="1"/>
  <c r="L365" i="860" s="1"/>
  <c r="J356" i="860"/>
  <c r="K356" i="860" s="1"/>
  <c r="L356" i="860" s="1"/>
  <c r="J323" i="860"/>
  <c r="K323" i="860" s="1"/>
  <c r="L323" i="860" s="1"/>
  <c r="J213" i="860"/>
  <c r="K213" i="860" s="1"/>
  <c r="L213" i="860" s="1"/>
  <c r="J150" i="860"/>
  <c r="K150" i="860" s="1"/>
  <c r="L150" i="860" s="1"/>
  <c r="J108" i="860"/>
  <c r="K108" i="860" s="1"/>
  <c r="L108" i="860" s="1"/>
  <c r="J78" i="860"/>
  <c r="K78" i="860" s="1"/>
  <c r="L78" i="860" s="1"/>
  <c r="J26" i="860"/>
  <c r="K26" i="860" s="1"/>
  <c r="L26" i="860" s="1"/>
  <c r="J47" i="860"/>
  <c r="K47" i="860" s="1"/>
  <c r="L47" i="860" s="1"/>
  <c r="J283" i="860"/>
  <c r="K283" i="860" s="1"/>
  <c r="L283" i="860" s="1"/>
  <c r="J127" i="860"/>
  <c r="K127" i="860" s="1"/>
  <c r="L127" i="860" s="1"/>
  <c r="J97" i="860"/>
  <c r="K97" i="860" s="1"/>
  <c r="L97" i="860" s="1"/>
  <c r="J57" i="860"/>
  <c r="K57" i="860" s="1"/>
  <c r="L57" i="860" s="1"/>
  <c r="J212" i="860"/>
  <c r="K212" i="860" s="1"/>
  <c r="L212" i="860" s="1"/>
  <c r="J191" i="860"/>
  <c r="K191" i="860" s="1"/>
  <c r="L191" i="860" s="1"/>
  <c r="L190" i="860" s="1"/>
  <c r="J241" i="860"/>
  <c r="K241" i="860" s="1"/>
  <c r="L241" i="860" s="1"/>
  <c r="J171" i="860"/>
  <c r="K171" i="860" s="1"/>
  <c r="L171" i="860" s="1"/>
  <c r="J76" i="860"/>
  <c r="K76" i="860" s="1"/>
  <c r="L76" i="860" s="1"/>
  <c r="J373" i="860"/>
  <c r="K373" i="860" s="1"/>
  <c r="L373" i="860" s="1"/>
  <c r="J211" i="860"/>
  <c r="K211" i="860" s="1"/>
  <c r="L211" i="860" s="1"/>
  <c r="J55" i="860"/>
  <c r="K55" i="860" s="1"/>
  <c r="L55" i="860" s="1"/>
  <c r="J375" i="860"/>
  <c r="K375" i="860" s="1"/>
  <c r="L375" i="860" s="1"/>
  <c r="J313" i="860"/>
  <c r="K313" i="860" s="1"/>
  <c r="L313" i="860" s="1"/>
  <c r="J242" i="860"/>
  <c r="K242" i="860" s="1"/>
  <c r="L242" i="860" s="1"/>
  <c r="J204" i="860"/>
  <c r="K204" i="860" s="1"/>
  <c r="L204" i="860" s="1"/>
  <c r="J36" i="860"/>
  <c r="K36" i="860" s="1"/>
  <c r="L36" i="860" s="1"/>
  <c r="J364" i="860"/>
  <c r="K364" i="860" s="1"/>
  <c r="L364" i="860" s="1"/>
  <c r="J149" i="860"/>
  <c r="K149" i="860" s="1"/>
  <c r="L149" i="860" s="1"/>
  <c r="J321" i="860"/>
  <c r="K321" i="860" s="1"/>
  <c r="L321" i="860" s="1"/>
  <c r="J106" i="860"/>
  <c r="K106" i="860" s="1"/>
  <c r="L106" i="860" s="1"/>
  <c r="J67" i="860"/>
  <c r="K67" i="860" s="1"/>
  <c r="L67" i="860" s="1"/>
  <c r="J24" i="860"/>
  <c r="K24" i="860" s="1"/>
  <c r="L24" i="860" s="1"/>
  <c r="J363" i="860"/>
  <c r="K363" i="860" s="1"/>
  <c r="L363" i="860" s="1"/>
  <c r="J147" i="860"/>
  <c r="K147" i="860" s="1"/>
  <c r="L147" i="860" s="1"/>
  <c r="J273" i="860"/>
  <c r="K273" i="860" s="1"/>
  <c r="L273" i="860" s="1"/>
  <c r="J222" i="860"/>
  <c r="K222" i="860" s="1"/>
  <c r="L222" i="860" s="1"/>
  <c r="J160" i="860"/>
  <c r="K160" i="860" s="1"/>
  <c r="L160" i="860" s="1"/>
  <c r="L159" i="860" s="1"/>
  <c r="J16" i="860"/>
  <c r="K16" i="860" s="1"/>
  <c r="L16" i="860" s="1"/>
  <c r="J262" i="860"/>
  <c r="K262" i="860" s="1"/>
  <c r="L262" i="860" s="1"/>
  <c r="J312" i="860"/>
  <c r="K312" i="860" s="1"/>
  <c r="L312" i="860" s="1"/>
  <c r="J202" i="860"/>
  <c r="K202" i="860" s="1"/>
  <c r="L202" i="860" s="1"/>
  <c r="J34" i="860"/>
  <c r="K34" i="860" s="1"/>
  <c r="L34" i="860" s="1"/>
  <c r="J281" i="860"/>
  <c r="K281" i="860" s="1"/>
  <c r="L281" i="860" s="1"/>
  <c r="J271" i="860"/>
  <c r="K271" i="860" s="1"/>
  <c r="L271" i="860" s="1"/>
  <c r="J220" i="860"/>
  <c r="K220" i="860" s="1"/>
  <c r="L220" i="860" s="1"/>
  <c r="J371" i="860"/>
  <c r="K371" i="860" s="1"/>
  <c r="L371" i="860" s="1"/>
  <c r="J309" i="860"/>
  <c r="K309" i="860" s="1"/>
  <c r="L309" i="860" s="1"/>
  <c r="J209" i="860"/>
  <c r="K209" i="860" s="1"/>
  <c r="L209" i="860" s="1"/>
  <c r="J157" i="860"/>
  <c r="K157" i="860" s="1"/>
  <c r="L157" i="860" s="1"/>
  <c r="J146" i="860"/>
  <c r="K146" i="860" s="1"/>
  <c r="L146" i="860" s="1"/>
  <c r="J135" i="860"/>
  <c r="K135" i="860" s="1"/>
  <c r="L135" i="860" s="1"/>
  <c r="J123" i="860"/>
  <c r="K123" i="860" s="1"/>
  <c r="L123" i="860" s="1"/>
  <c r="J104" i="860"/>
  <c r="K104" i="860" s="1"/>
  <c r="L104" i="860" s="1"/>
  <c r="J54" i="860"/>
  <c r="K54" i="860" s="1"/>
  <c r="L54" i="860" s="1"/>
  <c r="J319" i="860"/>
  <c r="K319" i="860" s="1"/>
  <c r="L319" i="860" s="1"/>
  <c r="J299" i="860"/>
  <c r="K299" i="860" s="1"/>
  <c r="L299" i="860" s="1"/>
  <c r="J248" i="860"/>
  <c r="K248" i="860" s="1"/>
  <c r="L248" i="860" s="1"/>
  <c r="J74" i="860"/>
  <c r="K74" i="860" s="1"/>
  <c r="L74" i="860" s="1"/>
  <c r="J42" i="860"/>
  <c r="K42" i="860" s="1"/>
  <c r="L42" i="860" s="1"/>
  <c r="J12" i="860"/>
  <c r="K12" i="860" s="1"/>
  <c r="L12" i="860" s="1"/>
  <c r="J338" i="860"/>
  <c r="K338" i="860" s="1"/>
  <c r="L338" i="860" s="1"/>
  <c r="J258" i="860"/>
  <c r="K258" i="860" s="1"/>
  <c r="L258" i="860" s="1"/>
  <c r="J237" i="860"/>
  <c r="K237" i="860" s="1"/>
  <c r="L237" i="860" s="1"/>
  <c r="J199" i="860"/>
  <c r="K199" i="860" s="1"/>
  <c r="L199" i="860" s="1"/>
  <c r="J188" i="860"/>
  <c r="K188" i="860" s="1"/>
  <c r="L188" i="860" s="1"/>
  <c r="J113" i="860"/>
  <c r="K113" i="860" s="1"/>
  <c r="L113" i="860" s="1"/>
  <c r="L110" i="860" s="1"/>
  <c r="J83" i="860"/>
  <c r="K83" i="860" s="1"/>
  <c r="L83" i="860" s="1"/>
  <c r="J31" i="860"/>
  <c r="K31" i="860" s="1"/>
  <c r="J22" i="860"/>
  <c r="K22" i="860" s="1"/>
  <c r="L22" i="860" s="1"/>
  <c r="J360" i="860"/>
  <c r="K360" i="860" s="1"/>
  <c r="L360" i="860" s="1"/>
  <c r="J328" i="860"/>
  <c r="K328" i="860" s="1"/>
  <c r="L328" i="860" s="1"/>
  <c r="J278" i="860"/>
  <c r="K278" i="860" s="1"/>
  <c r="L278" i="860" s="1"/>
  <c r="J134" i="860"/>
  <c r="K134" i="860" s="1"/>
  <c r="L134" i="860" s="1"/>
  <c r="J337" i="860"/>
  <c r="K337" i="860" s="1"/>
  <c r="L337" i="860" s="1"/>
  <c r="J201" i="860"/>
  <c r="K201" i="860" s="1"/>
  <c r="L201" i="860" s="1"/>
  <c r="J72" i="860"/>
  <c r="K72" i="860" s="1"/>
  <c r="L72" i="860" s="1"/>
  <c r="J185" i="860"/>
  <c r="K185" i="860" s="1"/>
  <c r="L185" i="860" s="1"/>
  <c r="J277" i="860"/>
  <c r="K277" i="860" s="1"/>
  <c r="L277" i="860" s="1"/>
  <c r="J357" i="860"/>
  <c r="K357" i="860" s="1"/>
  <c r="L357" i="860" s="1"/>
  <c r="J215" i="860"/>
  <c r="K215" i="860" s="1"/>
  <c r="L215" i="860" s="1"/>
  <c r="J11" i="860"/>
  <c r="K11" i="860" s="1"/>
  <c r="L11" i="860" s="1"/>
  <c r="J151" i="860"/>
  <c r="K151" i="860" s="1"/>
  <c r="L151" i="860" s="1"/>
  <c r="J120" i="860"/>
  <c r="K120" i="860" s="1"/>
  <c r="L120" i="860" s="1"/>
  <c r="J307" i="860"/>
  <c r="K307" i="860" s="1"/>
  <c r="L307" i="860" s="1"/>
  <c r="J305" i="860"/>
  <c r="K305" i="860" s="1"/>
  <c r="L305" i="860" s="1"/>
  <c r="J348" i="860"/>
  <c r="K348" i="860" s="1"/>
  <c r="L348" i="860" s="1"/>
  <c r="J347" i="860"/>
  <c r="K347" i="860" s="1"/>
  <c r="L347" i="860" s="1"/>
  <c r="L344" i="860" s="1"/>
  <c r="J345" i="860"/>
  <c r="K345" i="860" s="1"/>
  <c r="L345" i="860" s="1"/>
  <c r="J115" i="860"/>
  <c r="K115" i="860" s="1"/>
  <c r="L115" i="860" s="1"/>
  <c r="L114" i="860" s="1"/>
  <c r="J350" i="860"/>
  <c r="K350" i="860" s="1"/>
  <c r="L350" i="860" s="1"/>
  <c r="J23" i="860"/>
  <c r="K23" i="860" s="1"/>
  <c r="L23" i="860" s="1"/>
  <c r="J132" i="860"/>
  <c r="K132" i="860" s="1"/>
  <c r="L132" i="860" s="1"/>
  <c r="J227" i="860"/>
  <c r="K227" i="860" s="1"/>
  <c r="L227" i="860" s="1"/>
  <c r="J320" i="860"/>
  <c r="K320" i="860" s="1"/>
  <c r="L320" i="860" s="1"/>
  <c r="J166" i="860"/>
  <c r="K166" i="860" s="1"/>
  <c r="L166" i="860" s="1"/>
  <c r="J60" i="860"/>
  <c r="K60" i="860" s="1"/>
  <c r="L60" i="860" s="1"/>
  <c r="J168" i="860"/>
  <c r="K168" i="860" s="1"/>
  <c r="L168" i="860" s="1"/>
  <c r="L167" i="860" s="1"/>
  <c r="J247" i="860"/>
  <c r="K247" i="860" s="1"/>
  <c r="L247" i="860" s="1"/>
  <c r="I344" i="860"/>
  <c r="I343" i="860"/>
  <c r="J198" i="860"/>
  <c r="K198" i="860" s="1"/>
  <c r="L198" i="860" s="1"/>
  <c r="J288" i="860"/>
  <c r="K288" i="860" s="1"/>
  <c r="L288" i="860" s="1"/>
  <c r="J335" i="860"/>
  <c r="K335" i="860" s="1"/>
  <c r="L335" i="860" s="1"/>
  <c r="I240" i="860"/>
  <c r="J165" i="860"/>
  <c r="K165" i="860" s="1"/>
  <c r="L165" i="860" s="1"/>
  <c r="J244" i="860"/>
  <c r="K244" i="860" s="1"/>
  <c r="L244" i="860" s="1"/>
  <c r="J71" i="860"/>
  <c r="K71" i="860" s="1"/>
  <c r="L71" i="860" s="1"/>
  <c r="J41" i="860"/>
  <c r="K41" i="860" s="1"/>
  <c r="L41" i="860" s="1"/>
  <c r="J119" i="860"/>
  <c r="K119" i="860" s="1"/>
  <c r="L119" i="860" s="1"/>
  <c r="J229" i="860"/>
  <c r="K229" i="860" s="1"/>
  <c r="L229" i="860" s="1"/>
  <c r="J306" i="860"/>
  <c r="K306" i="860" s="1"/>
  <c r="L306" i="860" s="1"/>
  <c r="J259" i="860"/>
  <c r="K259" i="860" s="1"/>
  <c r="L259" i="860" s="1"/>
  <c r="J291" i="860"/>
  <c r="K291" i="860" s="1"/>
  <c r="L291" i="860" s="1"/>
  <c r="J89" i="860"/>
  <c r="K89" i="860" s="1"/>
  <c r="L89" i="860" s="1"/>
  <c r="J216" i="860"/>
  <c r="K216" i="860" s="1"/>
  <c r="L216" i="860" s="1"/>
  <c r="J90" i="860"/>
  <c r="K90" i="860" s="1"/>
  <c r="L90" i="860" s="1"/>
  <c r="J218" i="860"/>
  <c r="K218" i="860" s="1"/>
  <c r="L218" i="860" s="1"/>
  <c r="J295" i="860"/>
  <c r="K295" i="860" s="1"/>
  <c r="L295" i="860" s="1"/>
  <c r="J84" i="860"/>
  <c r="K84" i="860" s="1"/>
  <c r="L84" i="860" s="1"/>
  <c r="J368" i="860"/>
  <c r="K368" i="860" s="1"/>
  <c r="L368" i="860" s="1"/>
  <c r="J39" i="860"/>
  <c r="K39" i="860" s="1"/>
  <c r="L39" i="860" s="1"/>
  <c r="L38" i="860" s="1"/>
  <c r="J276" i="860"/>
  <c r="K276" i="860" s="1"/>
  <c r="L276" i="860" s="1"/>
  <c r="J370" i="860"/>
  <c r="K370" i="860" s="1"/>
  <c r="L370" i="860" s="1"/>
  <c r="J186" i="860"/>
  <c r="K186" i="860" s="1"/>
  <c r="L186" i="860" s="1"/>
  <c r="J205" i="860"/>
  <c r="K205" i="860" s="1"/>
  <c r="L205" i="860" s="1"/>
  <c r="J341" i="860"/>
  <c r="K341" i="860" s="1"/>
  <c r="L341" i="860" s="1"/>
  <c r="J358" i="860"/>
  <c r="K358" i="860" s="1"/>
  <c r="L358" i="860" s="1"/>
  <c r="I339" i="860"/>
  <c r="I267" i="860"/>
  <c r="I170" i="860"/>
  <c r="I169" i="860" s="1"/>
  <c r="I65" i="860"/>
  <c r="I44" i="860" s="1"/>
  <c r="I339" i="809"/>
  <c r="I344" i="809"/>
  <c r="I240" i="809"/>
  <c r="I170" i="809"/>
  <c r="I176" i="809"/>
  <c r="I162" i="809"/>
  <c r="I159" i="809"/>
  <c r="I136" i="809"/>
  <c r="I139" i="809"/>
  <c r="I116" i="809"/>
  <c r="I125" i="809"/>
  <c r="E35" i="859"/>
  <c r="E36" i="859" s="1"/>
  <c r="E37" i="859" s="1"/>
  <c r="L93" i="860" l="1"/>
  <c r="L267" i="860"/>
  <c r="L162" i="860"/>
  <c r="L153" i="860"/>
  <c r="L256" i="860"/>
  <c r="I193" i="860"/>
  <c r="I192" i="860"/>
  <c r="L378" i="860" s="1"/>
  <c r="L45" i="860"/>
  <c r="L194" i="860"/>
  <c r="L52" i="860"/>
  <c r="L176" i="860"/>
  <c r="L9" i="860"/>
  <c r="L101" i="860"/>
  <c r="L116" i="860"/>
  <c r="L17" i="860"/>
  <c r="L40" i="860"/>
  <c r="L130" i="860"/>
  <c r="L286" i="860"/>
  <c r="L266" i="860" s="1"/>
  <c r="L139" i="860"/>
  <c r="L240" i="860"/>
  <c r="L326" i="860"/>
  <c r="L351" i="860"/>
  <c r="L343" i="860" s="1"/>
  <c r="L79" i="860"/>
  <c r="L372" i="860"/>
  <c r="L339" i="860"/>
  <c r="L31" i="860"/>
  <c r="L30" i="860" s="1"/>
  <c r="L29" i="860" s="1"/>
  <c r="K30" i="860"/>
  <c r="K29" i="860" s="1"/>
  <c r="L105" i="860"/>
  <c r="L144" i="860"/>
  <c r="L170" i="860"/>
  <c r="L125" i="860"/>
  <c r="I169" i="809"/>
  <c r="L169" i="860" l="1"/>
  <c r="L192" i="860"/>
  <c r="L193" i="860"/>
  <c r="L100" i="860"/>
  <c r="L44" i="860"/>
  <c r="L380" i="860" s="1"/>
  <c r="L379" i="860" s="1"/>
  <c r="M15" i="835" l="1"/>
  <c r="M18" i="835" s="1"/>
  <c r="M14" i="835"/>
  <c r="M20" i="835" s="1"/>
  <c r="M45" i="835"/>
  <c r="M46" i="835" s="1"/>
  <c r="G42" i="835"/>
  <c r="M42" i="835" s="1"/>
  <c r="M43" i="835" s="1"/>
  <c r="G39" i="835"/>
  <c r="M39" i="835" s="1"/>
  <c r="G38" i="835"/>
  <c r="M38" i="835" s="1"/>
  <c r="G37" i="835"/>
  <c r="M37" i="835" s="1"/>
  <c r="G36" i="835"/>
  <c r="M36" i="835" s="1"/>
  <c r="M40" i="835" s="1"/>
  <c r="G33" i="835"/>
  <c r="M33" i="835" s="1"/>
  <c r="M34" i="835" s="1"/>
  <c r="M30" i="835"/>
  <c r="M31" i="835" s="1"/>
  <c r="M27" i="835"/>
  <c r="M28" i="835" s="1"/>
  <c r="M24" i="835"/>
  <c r="M23" i="835"/>
  <c r="M25" i="835" s="1"/>
  <c r="M17" i="835" l="1"/>
  <c r="M19" i="835"/>
  <c r="M21" i="835" l="1"/>
  <c r="M47" i="835" s="1"/>
  <c r="H302" i="853" l="1"/>
  <c r="H301" i="853"/>
  <c r="H300" i="853"/>
  <c r="H298" i="853"/>
  <c r="H297" i="853"/>
  <c r="H296" i="853"/>
  <c r="H295" i="853"/>
  <c r="H294" i="853"/>
  <c r="H299" i="853"/>
  <c r="H304" i="853"/>
  <c r="H293" i="853"/>
  <c r="H292" i="853"/>
  <c r="H291" i="853"/>
  <c r="H290" i="853"/>
  <c r="H289" i="853"/>
  <c r="H288" i="853"/>
  <c r="H287" i="853"/>
  <c r="H286" i="853"/>
  <c r="I152" i="809"/>
  <c r="I151" i="809"/>
  <c r="I150" i="809"/>
  <c r="I149" i="809"/>
  <c r="K4" i="851" l="1"/>
  <c r="K3" i="851"/>
  <c r="H285" i="853"/>
  <c r="H284" i="853"/>
  <c r="H283" i="853"/>
  <c r="H282" i="853"/>
  <c r="H281" i="853"/>
  <c r="H280" i="853"/>
  <c r="H279" i="853"/>
  <c r="H278" i="853"/>
  <c r="H277" i="853"/>
  <c r="H276" i="853"/>
  <c r="H275" i="853"/>
  <c r="H274" i="853"/>
  <c r="H273" i="853"/>
  <c r="H272" i="853"/>
  <c r="H271" i="853"/>
  <c r="H270" i="853"/>
  <c r="H269" i="853"/>
  <c r="H268" i="853"/>
  <c r="H267" i="853"/>
  <c r="H266" i="853"/>
  <c r="H265" i="853"/>
  <c r="H264" i="853"/>
  <c r="H263" i="853"/>
  <c r="H262" i="853"/>
  <c r="H261" i="853"/>
  <c r="H260" i="853"/>
  <c r="H259" i="853"/>
  <c r="H258" i="853"/>
  <c r="H257" i="853"/>
  <c r="H256" i="853"/>
  <c r="H255" i="853"/>
  <c r="H254" i="853"/>
  <c r="H253" i="853"/>
  <c r="H252" i="853"/>
  <c r="H251" i="853"/>
  <c r="H250" i="853"/>
  <c r="H249" i="853"/>
  <c r="H248" i="853"/>
  <c r="H247" i="853"/>
  <c r="H246" i="853"/>
  <c r="H245" i="853"/>
  <c r="H244" i="853"/>
  <c r="H243" i="853"/>
  <c r="H242" i="853"/>
  <c r="H241" i="853"/>
  <c r="H175" i="853"/>
  <c r="H174" i="853"/>
  <c r="H173" i="853"/>
  <c r="H172" i="853"/>
  <c r="H171" i="853"/>
  <c r="H170" i="853"/>
  <c r="H169" i="853"/>
  <c r="H168" i="853"/>
  <c r="H167" i="853"/>
  <c r="H166" i="853"/>
  <c r="H165" i="853"/>
  <c r="H164" i="853"/>
  <c r="H163" i="853"/>
  <c r="H162" i="853"/>
  <c r="H161" i="853"/>
  <c r="H160" i="853"/>
  <c r="H159" i="853"/>
  <c r="H158" i="853"/>
  <c r="H157" i="853"/>
  <c r="H156" i="853"/>
  <c r="H155" i="853"/>
  <c r="H154" i="853"/>
  <c r="H153" i="853"/>
  <c r="H152" i="853"/>
  <c r="H151" i="853"/>
  <c r="H150" i="853"/>
  <c r="H149" i="853"/>
  <c r="H148" i="853"/>
  <c r="H147" i="853"/>
  <c r="H146" i="853"/>
  <c r="H145" i="853"/>
  <c r="H144" i="853"/>
  <c r="H143" i="853"/>
  <c r="H142" i="853"/>
  <c r="H141" i="853"/>
  <c r="H140" i="853"/>
  <c r="H139" i="853"/>
  <c r="H138" i="853"/>
  <c r="H137" i="853"/>
  <c r="H136" i="853"/>
  <c r="H135" i="853"/>
  <c r="H134" i="853"/>
  <c r="H133" i="853"/>
  <c r="H132" i="853"/>
  <c r="H131" i="853"/>
  <c r="H130" i="853"/>
  <c r="H129" i="853"/>
  <c r="H128" i="853"/>
  <c r="H127" i="853"/>
  <c r="H126" i="853"/>
  <c r="H125" i="853"/>
  <c r="H124" i="853"/>
  <c r="H123" i="853"/>
  <c r="H122" i="853"/>
  <c r="H121" i="853"/>
  <c r="H120" i="853"/>
  <c r="H119" i="853"/>
  <c r="H118" i="853"/>
  <c r="H117" i="853"/>
  <c r="H116" i="853"/>
  <c r="H115" i="853"/>
  <c r="H114" i="853"/>
  <c r="H113" i="853"/>
  <c r="H112" i="853"/>
  <c r="H111" i="853"/>
  <c r="H110" i="853"/>
  <c r="H109" i="853"/>
  <c r="H108" i="853"/>
  <c r="H107" i="853"/>
  <c r="H106" i="853"/>
  <c r="H105" i="853"/>
  <c r="H104" i="853"/>
  <c r="H103" i="853"/>
  <c r="H102" i="853"/>
  <c r="H101" i="853"/>
  <c r="H100" i="853"/>
  <c r="H99" i="853"/>
  <c r="H98" i="853"/>
  <c r="H97" i="853"/>
  <c r="H96" i="853"/>
  <c r="H95" i="853"/>
  <c r="H94" i="853"/>
  <c r="H93" i="853"/>
  <c r="H92" i="853"/>
  <c r="H91" i="853"/>
  <c r="H90" i="853"/>
  <c r="H89" i="853"/>
  <c r="H88" i="853"/>
  <c r="H87" i="853"/>
  <c r="H86" i="853"/>
  <c r="H85" i="853"/>
  <c r="H84" i="853"/>
  <c r="H83" i="853"/>
  <c r="H82" i="853"/>
  <c r="H81" i="853"/>
  <c r="H80" i="853"/>
  <c r="H79" i="853"/>
  <c r="H78" i="853"/>
  <c r="H77" i="853"/>
  <c r="H76" i="853"/>
  <c r="H75" i="853"/>
  <c r="H74" i="853"/>
  <c r="H73" i="853"/>
  <c r="H72" i="853"/>
  <c r="H71" i="853"/>
  <c r="H70" i="853"/>
  <c r="H69" i="853"/>
  <c r="H68" i="853"/>
  <c r="H67" i="853"/>
  <c r="H66" i="853"/>
  <c r="H65" i="853"/>
  <c r="H64" i="853"/>
  <c r="H63" i="853"/>
  <c r="H62" i="853"/>
  <c r="H61" i="853"/>
  <c r="H60" i="853"/>
  <c r="H59" i="853"/>
  <c r="H58" i="853"/>
  <c r="H57" i="853"/>
  <c r="H56" i="853"/>
  <c r="H55" i="853"/>
  <c r="H54" i="853"/>
  <c r="H53" i="853"/>
  <c r="H52" i="853"/>
  <c r="H51" i="853"/>
  <c r="H50" i="853"/>
  <c r="H49" i="853"/>
  <c r="H48" i="853"/>
  <c r="H47" i="853"/>
  <c r="H46" i="853"/>
  <c r="H45" i="853"/>
  <c r="H44" i="853"/>
  <c r="H43" i="853"/>
  <c r="H42" i="853"/>
  <c r="H41" i="853"/>
  <c r="H40" i="853"/>
  <c r="H39" i="853"/>
  <c r="H38" i="853"/>
  <c r="H37" i="853"/>
  <c r="H36" i="853"/>
  <c r="H35" i="853"/>
  <c r="H34" i="853"/>
  <c r="H33" i="853"/>
  <c r="H32" i="853"/>
  <c r="H31" i="853"/>
  <c r="H30" i="853"/>
  <c r="H29" i="853"/>
  <c r="H28" i="853"/>
  <c r="H27" i="853"/>
  <c r="H26" i="853"/>
  <c r="H25" i="853"/>
  <c r="H24" i="853"/>
  <c r="H23" i="853"/>
  <c r="H22" i="853"/>
  <c r="H21" i="853"/>
  <c r="H20" i="853"/>
  <c r="H19" i="853"/>
  <c r="H18" i="853"/>
  <c r="H17" i="853"/>
  <c r="H16" i="853"/>
  <c r="H15" i="853"/>
  <c r="H14" i="853"/>
  <c r="H13" i="853"/>
  <c r="H12" i="853"/>
  <c r="H11" i="853"/>
  <c r="H10" i="853"/>
  <c r="H9" i="853"/>
  <c r="I376" i="809"/>
  <c r="I373" i="809"/>
  <c r="I338" i="809"/>
  <c r="I337" i="809"/>
  <c r="I336" i="809"/>
  <c r="I335" i="809"/>
  <c r="I334" i="809"/>
  <c r="I333" i="809"/>
  <c r="I332" i="809"/>
  <c r="I331" i="809"/>
  <c r="I330" i="809"/>
  <c r="I329" i="809"/>
  <c r="I328" i="809"/>
  <c r="I327" i="809"/>
  <c r="I325" i="809"/>
  <c r="I324" i="809"/>
  <c r="I323" i="809"/>
  <c r="I322" i="809"/>
  <c r="I321" i="809"/>
  <c r="I320" i="809"/>
  <c r="I319" i="809"/>
  <c r="I318" i="809"/>
  <c r="I317" i="809"/>
  <c r="I316" i="809"/>
  <c r="I315" i="809"/>
  <c r="I314" i="809"/>
  <c r="I313" i="809"/>
  <c r="I312" i="809"/>
  <c r="I311" i="809"/>
  <c r="I310" i="809"/>
  <c r="I309" i="809"/>
  <c r="I308" i="809"/>
  <c r="I307" i="809"/>
  <c r="I306" i="809"/>
  <c r="I305" i="809"/>
  <c r="I304" i="809"/>
  <c r="I303" i="809"/>
  <c r="I302" i="809"/>
  <c r="I301" i="809"/>
  <c r="I300" i="809"/>
  <c r="I299" i="809"/>
  <c r="I298" i="809"/>
  <c r="I297" i="809"/>
  <c r="I296" i="809"/>
  <c r="I295" i="809"/>
  <c r="I294" i="809"/>
  <c r="I293" i="809"/>
  <c r="I292" i="809"/>
  <c r="I291" i="809"/>
  <c r="I290" i="809"/>
  <c r="I289" i="809"/>
  <c r="I288" i="809"/>
  <c r="I287" i="809"/>
  <c r="I285" i="809"/>
  <c r="I284" i="809"/>
  <c r="I283" i="809"/>
  <c r="I282" i="809"/>
  <c r="I281" i="809"/>
  <c r="I280" i="809"/>
  <c r="I279" i="809"/>
  <c r="I278" i="809"/>
  <c r="I277" i="809"/>
  <c r="I276" i="809"/>
  <c r="I275" i="809"/>
  <c r="I274" i="809"/>
  <c r="I273" i="809"/>
  <c r="I272" i="809"/>
  <c r="I271" i="809"/>
  <c r="I270" i="809"/>
  <c r="I269" i="809"/>
  <c r="I268" i="809"/>
  <c r="I265" i="809"/>
  <c r="I264" i="809"/>
  <c r="I263" i="809"/>
  <c r="I262" i="809"/>
  <c r="I261" i="809"/>
  <c r="I260" i="809"/>
  <c r="I259" i="809"/>
  <c r="I258" i="809"/>
  <c r="I257" i="809"/>
  <c r="I239" i="809"/>
  <c r="I238" i="809"/>
  <c r="I237" i="809"/>
  <c r="I236" i="809"/>
  <c r="I235" i="809"/>
  <c r="I234" i="809"/>
  <c r="I233" i="809"/>
  <c r="I232" i="809"/>
  <c r="I231" i="809"/>
  <c r="I221" i="809"/>
  <c r="I220" i="809"/>
  <c r="I219" i="809"/>
  <c r="I218" i="809"/>
  <c r="I217" i="809"/>
  <c r="I216" i="809"/>
  <c r="I215" i="809"/>
  <c r="I214" i="809"/>
  <c r="I213" i="809"/>
  <c r="I212" i="809"/>
  <c r="I211" i="809"/>
  <c r="I210" i="809"/>
  <c r="I209" i="809"/>
  <c r="I208" i="809"/>
  <c r="I207" i="809"/>
  <c r="I206" i="809"/>
  <c r="I205" i="809"/>
  <c r="I204" i="809"/>
  <c r="I203" i="809"/>
  <c r="I202" i="809"/>
  <c r="I201" i="809"/>
  <c r="I200" i="809"/>
  <c r="I199" i="809"/>
  <c r="I198" i="809"/>
  <c r="I197" i="809"/>
  <c r="I196" i="809"/>
  <c r="I195" i="809"/>
  <c r="I168" i="809"/>
  <c r="I167" i="809" s="1"/>
  <c r="I158" i="809"/>
  <c r="I155" i="809"/>
  <c r="I148" i="809"/>
  <c r="I147" i="809"/>
  <c r="I146" i="809"/>
  <c r="I145" i="809"/>
  <c r="I135" i="809"/>
  <c r="I134" i="809"/>
  <c r="I132" i="809"/>
  <c r="I131" i="809"/>
  <c r="I129" i="809"/>
  <c r="I113" i="809"/>
  <c r="I111" i="809"/>
  <c r="I109" i="809"/>
  <c r="I105" i="809" s="1"/>
  <c r="I104" i="809"/>
  <c r="I103" i="809"/>
  <c r="I102" i="809"/>
  <c r="I99" i="809"/>
  <c r="I98" i="809"/>
  <c r="I94" i="809"/>
  <c r="I92" i="809"/>
  <c r="I91" i="809"/>
  <c r="I90" i="809"/>
  <c r="I89" i="809"/>
  <c r="I85" i="809"/>
  <c r="I84" i="809"/>
  <c r="I83" i="809"/>
  <c r="I82" i="809"/>
  <c r="I81" i="809"/>
  <c r="I80" i="809"/>
  <c r="I78" i="809"/>
  <c r="I77" i="809"/>
  <c r="I76" i="809"/>
  <c r="I75" i="809"/>
  <c r="I74" i="809"/>
  <c r="I73" i="809"/>
  <c r="I72" i="809"/>
  <c r="I66" i="809"/>
  <c r="I64" i="809"/>
  <c r="I63" i="809"/>
  <c r="I62" i="809"/>
  <c r="I60" i="809"/>
  <c r="I59" i="809"/>
  <c r="I53" i="809"/>
  <c r="I51" i="809"/>
  <c r="I50" i="809"/>
  <c r="I49" i="809"/>
  <c r="I48" i="809"/>
  <c r="I47" i="809"/>
  <c r="I46" i="809"/>
  <c r="I43" i="809"/>
  <c r="I42" i="809"/>
  <c r="I41" i="809"/>
  <c r="I37" i="809"/>
  <c r="I36" i="809"/>
  <c r="I35" i="809"/>
  <c r="I32" i="809"/>
  <c r="I31" i="809"/>
  <c r="I28" i="809"/>
  <c r="I27" i="809"/>
  <c r="I26" i="809"/>
  <c r="I25" i="809"/>
  <c r="I22" i="809"/>
  <c r="I21" i="809"/>
  <c r="I20" i="809"/>
  <c r="I19" i="809"/>
  <c r="I18" i="809"/>
  <c r="I16" i="809"/>
  <c r="I15" i="809"/>
  <c r="I10" i="809"/>
  <c r="I326" i="809" l="1"/>
  <c r="I286" i="809"/>
  <c r="I267" i="809"/>
  <c r="I194" i="809"/>
  <c r="I101" i="809"/>
  <c r="I110" i="809"/>
  <c r="I154" i="809"/>
  <c r="I153" i="809" s="1"/>
  <c r="I372" i="809"/>
  <c r="I93" i="809"/>
  <c r="I130" i="809"/>
  <c r="I65" i="809"/>
  <c r="I30" i="809"/>
  <c r="I17" i="809"/>
  <c r="I9" i="809"/>
  <c r="I52" i="809"/>
  <c r="I40" i="809"/>
  <c r="I45" i="809"/>
  <c r="I128" i="809"/>
  <c r="L4" i="809"/>
  <c r="L3" i="809"/>
  <c r="J25" i="551"/>
  <c r="J22" i="551"/>
  <c r="C59" i="808"/>
  <c r="C56" i="808"/>
  <c r="C53" i="808"/>
  <c r="C50" i="808"/>
  <c r="C47" i="808"/>
  <c r="C44" i="808"/>
  <c r="C41" i="808"/>
  <c r="C38" i="808"/>
  <c r="C35" i="808"/>
  <c r="C32" i="808"/>
  <c r="C29" i="808"/>
  <c r="C26" i="808"/>
  <c r="C23" i="808"/>
  <c r="C20" i="808"/>
  <c r="C17" i="808"/>
  <c r="C14" i="808"/>
  <c r="B59" i="808"/>
  <c r="B56" i="808"/>
  <c r="B53" i="808"/>
  <c r="B50" i="808"/>
  <c r="B47" i="808"/>
  <c r="B44" i="808"/>
  <c r="B41" i="808"/>
  <c r="B38" i="808"/>
  <c r="B35" i="808"/>
  <c r="B32" i="808"/>
  <c r="B29" i="808"/>
  <c r="B26" i="808"/>
  <c r="B23" i="808"/>
  <c r="B20" i="808"/>
  <c r="B17" i="808"/>
  <c r="B14" i="808"/>
  <c r="F21" i="846"/>
  <c r="F25" i="551" s="1"/>
  <c r="L6" i="809" s="1"/>
  <c r="F18" i="845"/>
  <c r="F14" i="845"/>
  <c r="F21" i="845"/>
  <c r="F22" i="551" s="1"/>
  <c r="L5" i="809" s="1"/>
  <c r="F18" i="843"/>
  <c r="F17" i="843"/>
  <c r="F21" i="840"/>
  <c r="J375" i="809" l="1"/>
  <c r="K375" i="809" s="1"/>
  <c r="L375" i="809" s="1"/>
  <c r="J374" i="809"/>
  <c r="K374" i="809" s="1"/>
  <c r="L374" i="809" s="1"/>
  <c r="J341" i="809"/>
  <c r="K341" i="809" s="1"/>
  <c r="L341" i="809" s="1"/>
  <c r="K349" i="809"/>
  <c r="L349" i="809" s="1"/>
  <c r="J365" i="809"/>
  <c r="K365" i="809" s="1"/>
  <c r="L365" i="809" s="1"/>
  <c r="J358" i="809"/>
  <c r="K358" i="809" s="1"/>
  <c r="L358" i="809" s="1"/>
  <c r="K348" i="809"/>
  <c r="L348" i="809" s="1"/>
  <c r="J357" i="809"/>
  <c r="K357" i="809" s="1"/>
  <c r="L357" i="809" s="1"/>
  <c r="J356" i="809"/>
  <c r="K356" i="809" s="1"/>
  <c r="L356" i="809" s="1"/>
  <c r="J369" i="809"/>
  <c r="K369" i="809" s="1"/>
  <c r="L369" i="809" s="1"/>
  <c r="J362" i="809"/>
  <c r="K362" i="809" s="1"/>
  <c r="L362" i="809" s="1"/>
  <c r="J355" i="809"/>
  <c r="K355" i="809" s="1"/>
  <c r="L355" i="809" s="1"/>
  <c r="J368" i="809"/>
  <c r="K368" i="809" s="1"/>
  <c r="L368" i="809" s="1"/>
  <c r="J361" i="809"/>
  <c r="K361" i="809" s="1"/>
  <c r="L361" i="809" s="1"/>
  <c r="J367" i="809"/>
  <c r="K367" i="809" s="1"/>
  <c r="L367" i="809" s="1"/>
  <c r="J353" i="809"/>
  <c r="K353" i="809" s="1"/>
  <c r="L353" i="809" s="1"/>
  <c r="J352" i="809"/>
  <c r="K352" i="809" s="1"/>
  <c r="L352" i="809" s="1"/>
  <c r="J370" i="809"/>
  <c r="K370" i="809" s="1"/>
  <c r="L370" i="809" s="1"/>
  <c r="J363" i="809"/>
  <c r="K363" i="809" s="1"/>
  <c r="L363" i="809" s="1"/>
  <c r="K346" i="809"/>
  <c r="L346" i="809" s="1"/>
  <c r="K345" i="809"/>
  <c r="L345" i="809" s="1"/>
  <c r="J354" i="809"/>
  <c r="K354" i="809" s="1"/>
  <c r="L354" i="809" s="1"/>
  <c r="K350" i="809"/>
  <c r="L350" i="809" s="1"/>
  <c r="J360" i="809"/>
  <c r="K360" i="809" s="1"/>
  <c r="L360" i="809" s="1"/>
  <c r="J359" i="809"/>
  <c r="K359" i="809" s="1"/>
  <c r="L359" i="809" s="1"/>
  <c r="J371" i="809"/>
  <c r="K371" i="809" s="1"/>
  <c r="L371" i="809" s="1"/>
  <c r="J364" i="809"/>
  <c r="K364" i="809" s="1"/>
  <c r="L364" i="809" s="1"/>
  <c r="K347" i="809"/>
  <c r="L347" i="809" s="1"/>
  <c r="J366" i="809"/>
  <c r="K366" i="809" s="1"/>
  <c r="L366" i="809" s="1"/>
  <c r="J340" i="809"/>
  <c r="K340" i="809" s="1"/>
  <c r="L340" i="809" s="1"/>
  <c r="J342" i="809"/>
  <c r="K342" i="809" s="1"/>
  <c r="L342" i="809" s="1"/>
  <c r="I266" i="809"/>
  <c r="J252" i="809"/>
  <c r="K252" i="809" s="1"/>
  <c r="L252" i="809" s="1"/>
  <c r="J245" i="809"/>
  <c r="K245" i="809" s="1"/>
  <c r="L245" i="809" s="1"/>
  <c r="J243" i="809"/>
  <c r="K243" i="809" s="1"/>
  <c r="L243" i="809" s="1"/>
  <c r="J242" i="809"/>
  <c r="K242" i="809" s="1"/>
  <c r="L242" i="809" s="1"/>
  <c r="J255" i="809"/>
  <c r="K255" i="809" s="1"/>
  <c r="L255" i="809" s="1"/>
  <c r="J241" i="809"/>
  <c r="K241" i="809" s="1"/>
  <c r="L241" i="809" s="1"/>
  <c r="J253" i="809"/>
  <c r="K253" i="809" s="1"/>
  <c r="L253" i="809" s="1"/>
  <c r="J246" i="809"/>
  <c r="K246" i="809" s="1"/>
  <c r="L246" i="809" s="1"/>
  <c r="J251" i="809"/>
  <c r="K251" i="809" s="1"/>
  <c r="L251" i="809" s="1"/>
  <c r="J244" i="809"/>
  <c r="K244" i="809" s="1"/>
  <c r="L244" i="809" s="1"/>
  <c r="J250" i="809"/>
  <c r="K250" i="809" s="1"/>
  <c r="L250" i="809" s="1"/>
  <c r="J249" i="809"/>
  <c r="K249" i="809" s="1"/>
  <c r="L249" i="809" s="1"/>
  <c r="J248" i="809"/>
  <c r="K248" i="809" s="1"/>
  <c r="L248" i="809" s="1"/>
  <c r="J254" i="809"/>
  <c r="K254" i="809" s="1"/>
  <c r="L254" i="809" s="1"/>
  <c r="J247" i="809"/>
  <c r="K247" i="809" s="1"/>
  <c r="L247" i="809" s="1"/>
  <c r="J230" i="809"/>
  <c r="K230" i="809" s="1"/>
  <c r="L230" i="809" s="1"/>
  <c r="J223" i="809"/>
  <c r="K223" i="809" s="1"/>
  <c r="L223" i="809" s="1"/>
  <c r="J226" i="809"/>
  <c r="K226" i="809" s="1"/>
  <c r="L226" i="809" s="1"/>
  <c r="J224" i="809"/>
  <c r="K224" i="809" s="1"/>
  <c r="L224" i="809" s="1"/>
  <c r="J229" i="809"/>
  <c r="K229" i="809" s="1"/>
  <c r="L229" i="809" s="1"/>
  <c r="J222" i="809"/>
  <c r="K222" i="809" s="1"/>
  <c r="L222" i="809" s="1"/>
  <c r="J228" i="809"/>
  <c r="K228" i="809" s="1"/>
  <c r="L228" i="809" s="1"/>
  <c r="J227" i="809"/>
  <c r="K227" i="809" s="1"/>
  <c r="L227" i="809" s="1"/>
  <c r="J225" i="809"/>
  <c r="K225" i="809" s="1"/>
  <c r="L225" i="809" s="1"/>
  <c r="J173" i="809"/>
  <c r="K173" i="809" s="1"/>
  <c r="L173" i="809" s="1"/>
  <c r="J188" i="809"/>
  <c r="K188" i="809" s="1"/>
  <c r="L188" i="809" s="1"/>
  <c r="J186" i="809"/>
  <c r="K186" i="809" s="1"/>
  <c r="L186" i="809" s="1"/>
  <c r="J185" i="809"/>
  <c r="K185" i="809" s="1"/>
  <c r="L185" i="809" s="1"/>
  <c r="J184" i="809"/>
  <c r="K184" i="809" s="1"/>
  <c r="L184" i="809" s="1"/>
  <c r="J183" i="809"/>
  <c r="K183" i="809" s="1"/>
  <c r="L183" i="809" s="1"/>
  <c r="J182" i="809"/>
  <c r="K182" i="809" s="1"/>
  <c r="L182" i="809" s="1"/>
  <c r="J187" i="809"/>
  <c r="K187" i="809" s="1"/>
  <c r="L187" i="809" s="1"/>
  <c r="J181" i="809"/>
  <c r="K181" i="809" s="1"/>
  <c r="L181" i="809" s="1"/>
  <c r="J180" i="809"/>
  <c r="K180" i="809" s="1"/>
  <c r="L180" i="809" s="1"/>
  <c r="J179" i="809"/>
  <c r="K179" i="809" s="1"/>
  <c r="L179" i="809" s="1"/>
  <c r="J178" i="809"/>
  <c r="K178" i="809" s="1"/>
  <c r="L178" i="809" s="1"/>
  <c r="J175" i="809"/>
  <c r="K175" i="809" s="1"/>
  <c r="L175" i="809" s="1"/>
  <c r="J174" i="809"/>
  <c r="K174" i="809" s="1"/>
  <c r="L174" i="809" s="1"/>
  <c r="J171" i="809"/>
  <c r="K171" i="809" s="1"/>
  <c r="L171" i="809" s="1"/>
  <c r="J191" i="809"/>
  <c r="K191" i="809" s="1"/>
  <c r="L191" i="809" s="1"/>
  <c r="L190" i="809" s="1"/>
  <c r="J177" i="809"/>
  <c r="K177" i="809" s="1"/>
  <c r="L177" i="809" s="1"/>
  <c r="J172" i="809"/>
  <c r="K172" i="809" s="1"/>
  <c r="L172" i="809" s="1"/>
  <c r="J189" i="809"/>
  <c r="K189" i="809" s="1"/>
  <c r="L189" i="809" s="1"/>
  <c r="J166" i="809"/>
  <c r="K166" i="809" s="1"/>
  <c r="L166" i="809" s="1"/>
  <c r="J165" i="809"/>
  <c r="K165" i="809" s="1"/>
  <c r="L165" i="809" s="1"/>
  <c r="J164" i="809"/>
  <c r="K164" i="809" s="1"/>
  <c r="L164" i="809" s="1"/>
  <c r="J163" i="809"/>
  <c r="K163" i="809" s="1"/>
  <c r="L163" i="809" s="1"/>
  <c r="J161" i="809"/>
  <c r="K161" i="809" s="1"/>
  <c r="L161" i="809" s="1"/>
  <c r="J160" i="809"/>
  <c r="K160" i="809" s="1"/>
  <c r="L160" i="809" s="1"/>
  <c r="J157" i="809"/>
  <c r="K157" i="809" s="1"/>
  <c r="L157" i="809" s="1"/>
  <c r="J156" i="809"/>
  <c r="K156" i="809" s="1"/>
  <c r="L156" i="809" s="1"/>
  <c r="I100" i="809"/>
  <c r="J143" i="809"/>
  <c r="K143" i="809" s="1"/>
  <c r="L143" i="809" s="1"/>
  <c r="J142" i="809"/>
  <c r="K142" i="809" s="1"/>
  <c r="L142" i="809" s="1"/>
  <c r="J141" i="809"/>
  <c r="K141" i="809" s="1"/>
  <c r="L141" i="809" s="1"/>
  <c r="J140" i="809"/>
  <c r="K140" i="809" s="1"/>
  <c r="L140" i="809" s="1"/>
  <c r="J133" i="809"/>
  <c r="K133" i="809" s="1"/>
  <c r="L133" i="809" s="1"/>
  <c r="J138" i="809"/>
  <c r="K138" i="809" s="1"/>
  <c r="L138" i="809" s="1"/>
  <c r="J137" i="809"/>
  <c r="K137" i="809" s="1"/>
  <c r="L137" i="809" s="1"/>
  <c r="J118" i="809"/>
  <c r="K118" i="809" s="1"/>
  <c r="L118" i="809" s="1"/>
  <c r="J127" i="809"/>
  <c r="K127" i="809" s="1"/>
  <c r="L127" i="809" s="1"/>
  <c r="J126" i="809"/>
  <c r="K126" i="809" s="1"/>
  <c r="L126" i="809" s="1"/>
  <c r="J121" i="809"/>
  <c r="K121" i="809" s="1"/>
  <c r="L121" i="809" s="1"/>
  <c r="J120" i="809"/>
  <c r="K120" i="809" s="1"/>
  <c r="L120" i="809" s="1"/>
  <c r="J119" i="809"/>
  <c r="K119" i="809" s="1"/>
  <c r="L119" i="809" s="1"/>
  <c r="J122" i="809"/>
  <c r="K122" i="809" s="1"/>
  <c r="L122" i="809" s="1"/>
  <c r="J123" i="809"/>
  <c r="K123" i="809" s="1"/>
  <c r="L123" i="809" s="1"/>
  <c r="J117" i="809"/>
  <c r="K117" i="809" s="1"/>
  <c r="L117" i="809" s="1"/>
  <c r="J124" i="809"/>
  <c r="K124" i="809" s="1"/>
  <c r="L124" i="809" s="1"/>
  <c r="J112" i="809"/>
  <c r="K112" i="809" s="1"/>
  <c r="L112" i="809" s="1"/>
  <c r="K115" i="809"/>
  <c r="L115" i="809" s="1"/>
  <c r="L114" i="809" s="1"/>
  <c r="J107" i="809"/>
  <c r="K107" i="809" s="1"/>
  <c r="L107" i="809" s="1"/>
  <c r="J106" i="809"/>
  <c r="K106" i="809" s="1"/>
  <c r="L106" i="809" s="1"/>
  <c r="J97" i="809"/>
  <c r="K97" i="809" s="1"/>
  <c r="L97" i="809" s="1"/>
  <c r="J95" i="809"/>
  <c r="K95" i="809" s="1"/>
  <c r="L95" i="809" s="1"/>
  <c r="J108" i="809"/>
  <c r="K108" i="809" s="1"/>
  <c r="L108" i="809" s="1"/>
  <c r="J96" i="809"/>
  <c r="K96" i="809" s="1"/>
  <c r="L96" i="809" s="1"/>
  <c r="J88" i="809"/>
  <c r="K88" i="809" s="1"/>
  <c r="L88" i="809" s="1"/>
  <c r="J87" i="809"/>
  <c r="K87" i="809" s="1"/>
  <c r="L87" i="809" s="1"/>
  <c r="J86" i="809"/>
  <c r="K86" i="809" s="1"/>
  <c r="L86" i="809" s="1"/>
  <c r="J61" i="809"/>
  <c r="K61" i="809" s="1"/>
  <c r="L61" i="809" s="1"/>
  <c r="J69" i="809"/>
  <c r="K69" i="809" s="1"/>
  <c r="L69" i="809" s="1"/>
  <c r="J68" i="809"/>
  <c r="K68" i="809" s="1"/>
  <c r="L68" i="809" s="1"/>
  <c r="J70" i="809"/>
  <c r="K70" i="809" s="1"/>
  <c r="L70" i="809" s="1"/>
  <c r="J71" i="809"/>
  <c r="K71" i="809" s="1"/>
  <c r="L71" i="809" s="1"/>
  <c r="J67" i="809"/>
  <c r="K67" i="809" s="1"/>
  <c r="L67" i="809" s="1"/>
  <c r="J58" i="809"/>
  <c r="K58" i="809" s="1"/>
  <c r="L58" i="809" s="1"/>
  <c r="J57" i="809"/>
  <c r="K57" i="809" s="1"/>
  <c r="L57" i="809" s="1"/>
  <c r="J55" i="809"/>
  <c r="K55" i="809" s="1"/>
  <c r="L55" i="809" s="1"/>
  <c r="J54" i="809"/>
  <c r="K54" i="809" s="1"/>
  <c r="L54" i="809" s="1"/>
  <c r="J56" i="809"/>
  <c r="K56" i="809" s="1"/>
  <c r="L56" i="809" s="1"/>
  <c r="I29" i="809"/>
  <c r="J39" i="809"/>
  <c r="K39" i="809" s="1"/>
  <c r="L39" i="809" s="1"/>
  <c r="L38" i="809" s="1"/>
  <c r="J34" i="809"/>
  <c r="K34" i="809" s="1"/>
  <c r="L34" i="809" s="1"/>
  <c r="J33" i="809"/>
  <c r="K33" i="809" s="1"/>
  <c r="L33" i="809" s="1"/>
  <c r="J11" i="809"/>
  <c r="K11" i="809" s="1"/>
  <c r="L11" i="809" s="1"/>
  <c r="J23" i="809"/>
  <c r="K23" i="809" s="1"/>
  <c r="L23" i="809" s="1"/>
  <c r="J24" i="809"/>
  <c r="K24" i="809" s="1"/>
  <c r="L24" i="809" s="1"/>
  <c r="I79" i="809"/>
  <c r="I256" i="809"/>
  <c r="I193" i="809" s="1"/>
  <c r="J13" i="809"/>
  <c r="K13" i="809" s="1"/>
  <c r="L13" i="809" s="1"/>
  <c r="J12" i="809"/>
  <c r="K12" i="809" s="1"/>
  <c r="L12" i="809" s="1"/>
  <c r="J14" i="809"/>
  <c r="K14" i="809" s="1"/>
  <c r="L14" i="809" s="1"/>
  <c r="I144" i="809"/>
  <c r="J151" i="809"/>
  <c r="K151" i="809" s="1"/>
  <c r="L151" i="809" s="1"/>
  <c r="J150" i="809"/>
  <c r="K150" i="809" s="1"/>
  <c r="L150" i="809" s="1"/>
  <c r="J149" i="809"/>
  <c r="K149" i="809" s="1"/>
  <c r="L149" i="809" s="1"/>
  <c r="J152" i="809"/>
  <c r="K152" i="809" s="1"/>
  <c r="L152" i="809" s="1"/>
  <c r="J307" i="809"/>
  <c r="K307" i="809" s="1"/>
  <c r="L307" i="809" s="1"/>
  <c r="J283" i="809"/>
  <c r="K283" i="809" s="1"/>
  <c r="L283" i="809" s="1"/>
  <c r="J272" i="809"/>
  <c r="K272" i="809" s="1"/>
  <c r="L272" i="809" s="1"/>
  <c r="J210" i="809"/>
  <c r="K210" i="809" s="1"/>
  <c r="L210" i="809" s="1"/>
  <c r="J83" i="809"/>
  <c r="K83" i="809" s="1"/>
  <c r="L83" i="809" s="1"/>
  <c r="J35" i="809"/>
  <c r="K35" i="809" s="1"/>
  <c r="L35" i="809" s="1"/>
  <c r="J28" i="809"/>
  <c r="K28" i="809" s="1"/>
  <c r="L28" i="809" s="1"/>
  <c r="J238" i="809"/>
  <c r="K238" i="809" s="1"/>
  <c r="L238" i="809" s="1"/>
  <c r="J49" i="809"/>
  <c r="K49" i="809" s="1"/>
  <c r="L49" i="809" s="1"/>
  <c r="J206" i="809"/>
  <c r="K206" i="809" s="1"/>
  <c r="L206" i="809" s="1"/>
  <c r="J80" i="809"/>
  <c r="K80" i="809" s="1"/>
  <c r="L80" i="809" s="1"/>
  <c r="J337" i="809"/>
  <c r="K337" i="809" s="1"/>
  <c r="L337" i="809" s="1"/>
  <c r="J268" i="809"/>
  <c r="K268" i="809" s="1"/>
  <c r="L268" i="809" s="1"/>
  <c r="J92" i="809"/>
  <c r="K92" i="809" s="1"/>
  <c r="L92" i="809" s="1"/>
  <c r="K5" i="850"/>
  <c r="J205" i="809"/>
  <c r="K205" i="809" s="1"/>
  <c r="L205" i="809" s="1"/>
  <c r="J47" i="809"/>
  <c r="K47" i="809" s="1"/>
  <c r="L47" i="809" s="1"/>
  <c r="J262" i="809"/>
  <c r="K262" i="809" s="1"/>
  <c r="L262" i="809" s="1"/>
  <c r="J135" i="809"/>
  <c r="K135" i="809" s="1"/>
  <c r="L135" i="809" s="1"/>
  <c r="J111" i="809"/>
  <c r="K111" i="809" s="1"/>
  <c r="L111" i="809" s="1"/>
  <c r="J21" i="809"/>
  <c r="K21" i="809" s="1"/>
  <c r="L21" i="809" s="1"/>
  <c r="J323" i="809"/>
  <c r="K323" i="809" s="1"/>
  <c r="L323" i="809" s="1"/>
  <c r="J59" i="809"/>
  <c r="K59" i="809" s="1"/>
  <c r="L59" i="809" s="1"/>
  <c r="J20" i="809"/>
  <c r="K20" i="809" s="1"/>
  <c r="L20" i="809" s="1"/>
  <c r="J202" i="809"/>
  <c r="K202" i="809" s="1"/>
  <c r="L202" i="809" s="1"/>
  <c r="J53" i="809"/>
  <c r="K53" i="809" s="1"/>
  <c r="L53" i="809" s="1"/>
  <c r="J275" i="809"/>
  <c r="K275" i="809" s="1"/>
  <c r="L275" i="809" s="1"/>
  <c r="J155" i="809"/>
  <c r="K155" i="809" s="1"/>
  <c r="L155" i="809" s="1"/>
  <c r="J75" i="809"/>
  <c r="K75" i="809" s="1"/>
  <c r="L75" i="809" s="1"/>
  <c r="J84" i="809"/>
  <c r="K84" i="809" s="1"/>
  <c r="L84" i="809" s="1"/>
  <c r="J231" i="809"/>
  <c r="K231" i="809" s="1"/>
  <c r="L231" i="809" s="1"/>
  <c r="J329" i="809"/>
  <c r="K329" i="809" s="1"/>
  <c r="L329" i="809" s="1"/>
  <c r="J318" i="809"/>
  <c r="K318" i="809" s="1"/>
  <c r="L318" i="809" s="1"/>
  <c r="J295" i="809"/>
  <c r="K295" i="809" s="1"/>
  <c r="L295" i="809" s="1"/>
  <c r="J257" i="809"/>
  <c r="K257" i="809" s="1"/>
  <c r="L257" i="809" s="1"/>
  <c r="J198" i="809"/>
  <c r="K198" i="809" s="1"/>
  <c r="L198" i="809" s="1"/>
  <c r="J148" i="809"/>
  <c r="K148" i="809" s="1"/>
  <c r="L148" i="809" s="1"/>
  <c r="J72" i="809"/>
  <c r="K72" i="809" s="1"/>
  <c r="L72" i="809" s="1"/>
  <c r="J16" i="809"/>
  <c r="K16" i="809" s="1"/>
  <c r="L16" i="809" s="1"/>
  <c r="J66" i="809"/>
  <c r="K66" i="809" s="1"/>
  <c r="L66" i="809" s="1"/>
  <c r="J15" i="809"/>
  <c r="K15" i="809" s="1"/>
  <c r="L15" i="809" s="1"/>
  <c r="J281" i="809"/>
  <c r="K281" i="809" s="1"/>
  <c r="L281" i="809" s="1"/>
  <c r="J265" i="809"/>
  <c r="K265" i="809" s="1"/>
  <c r="L265" i="809" s="1"/>
  <c r="J31" i="809"/>
  <c r="K31" i="809" s="1"/>
  <c r="J304" i="809"/>
  <c r="K304" i="809" s="1"/>
  <c r="L304" i="809" s="1"/>
  <c r="J219" i="809"/>
  <c r="K219" i="809" s="1"/>
  <c r="L219" i="809" s="1"/>
  <c r="J196" i="809"/>
  <c r="K196" i="809" s="1"/>
  <c r="L196" i="809" s="1"/>
  <c r="J146" i="809"/>
  <c r="K146" i="809" s="1"/>
  <c r="L146" i="809" s="1"/>
  <c r="J94" i="809"/>
  <c r="K94" i="809" s="1"/>
  <c r="L94" i="809" s="1"/>
  <c r="J25" i="809"/>
  <c r="K25" i="809" s="1"/>
  <c r="L25" i="809" s="1"/>
  <c r="J338" i="809"/>
  <c r="K338" i="809" s="1"/>
  <c r="L338" i="809" s="1"/>
  <c r="J315" i="809"/>
  <c r="K315" i="809" s="1"/>
  <c r="L315" i="809" s="1"/>
  <c r="J292" i="809"/>
  <c r="K292" i="809" s="1"/>
  <c r="L292" i="809" s="1"/>
  <c r="J195" i="809"/>
  <c r="K195" i="809" s="1"/>
  <c r="L195" i="809" s="1"/>
  <c r="J325" i="809"/>
  <c r="K325" i="809" s="1"/>
  <c r="L325" i="809" s="1"/>
  <c r="J63" i="809"/>
  <c r="K63" i="809" s="1"/>
  <c r="L63" i="809" s="1"/>
  <c r="J301" i="809"/>
  <c r="K301" i="809" s="1"/>
  <c r="L301" i="809" s="1"/>
  <c r="J203" i="809"/>
  <c r="K203" i="809" s="1"/>
  <c r="L203" i="809" s="1"/>
  <c r="J300" i="809"/>
  <c r="K300" i="809" s="1"/>
  <c r="L300" i="809" s="1"/>
  <c r="J276" i="809"/>
  <c r="K276" i="809" s="1"/>
  <c r="L276" i="809" s="1"/>
  <c r="J214" i="809"/>
  <c r="K214" i="809" s="1"/>
  <c r="L214" i="809" s="1"/>
  <c r="J321" i="809"/>
  <c r="K321" i="809" s="1"/>
  <c r="L321" i="809" s="1"/>
  <c r="J103" i="809"/>
  <c r="K103" i="809" s="1"/>
  <c r="L103" i="809" s="1"/>
  <c r="J212" i="809"/>
  <c r="K212" i="809" s="1"/>
  <c r="L212" i="809" s="1"/>
  <c r="J18" i="809"/>
  <c r="K18" i="809" s="1"/>
  <c r="L18" i="809" s="1"/>
  <c r="J331" i="809"/>
  <c r="K331" i="809" s="1"/>
  <c r="L331" i="809" s="1"/>
  <c r="J259" i="809"/>
  <c r="K259" i="809" s="1"/>
  <c r="L259" i="809" s="1"/>
  <c r="J102" i="809"/>
  <c r="K102" i="809" s="1"/>
  <c r="L102" i="809" s="1"/>
  <c r="J308" i="809"/>
  <c r="K308" i="809" s="1"/>
  <c r="L308" i="809" s="1"/>
  <c r="J296" i="809"/>
  <c r="K296" i="809" s="1"/>
  <c r="L296" i="809" s="1"/>
  <c r="J306" i="809"/>
  <c r="K306" i="809" s="1"/>
  <c r="L306" i="809" s="1"/>
  <c r="J271" i="809"/>
  <c r="K271" i="809" s="1"/>
  <c r="L271" i="809" s="1"/>
  <c r="J221" i="809"/>
  <c r="K221" i="809" s="1"/>
  <c r="L221" i="809" s="1"/>
  <c r="J209" i="809"/>
  <c r="K209" i="809" s="1"/>
  <c r="L209" i="809" s="1"/>
  <c r="J99" i="809"/>
  <c r="K99" i="809" s="1"/>
  <c r="L99" i="809" s="1"/>
  <c r="J82" i="809"/>
  <c r="K82" i="809" s="1"/>
  <c r="L82" i="809" s="1"/>
  <c r="J32" i="809"/>
  <c r="K32" i="809" s="1"/>
  <c r="L32" i="809" s="1"/>
  <c r="J27" i="809"/>
  <c r="K27" i="809" s="1"/>
  <c r="L27" i="809" s="1"/>
  <c r="J327" i="809"/>
  <c r="K327" i="809" s="1"/>
  <c r="L327" i="809" s="1"/>
  <c r="J316" i="809"/>
  <c r="K316" i="809" s="1"/>
  <c r="L316" i="809" s="1"/>
  <c r="J239" i="809"/>
  <c r="K239" i="809" s="1"/>
  <c r="L239" i="809" s="1"/>
  <c r="J129" i="809"/>
  <c r="K129" i="809" s="1"/>
  <c r="L129" i="809" s="1"/>
  <c r="J10" i="809"/>
  <c r="K10" i="809" s="1"/>
  <c r="L10" i="809" s="1"/>
  <c r="J5" i="853"/>
  <c r="J207" i="809"/>
  <c r="K207" i="809" s="1"/>
  <c r="L207" i="809" s="1"/>
  <c r="J280" i="809"/>
  <c r="K280" i="809" s="1"/>
  <c r="L280" i="809" s="1"/>
  <c r="J64" i="809"/>
  <c r="K64" i="809" s="1"/>
  <c r="L64" i="809" s="1"/>
  <c r="J291" i="809"/>
  <c r="K291" i="809" s="1"/>
  <c r="L291" i="809" s="1"/>
  <c r="J237" i="809"/>
  <c r="K237" i="809" s="1"/>
  <c r="L237" i="809" s="1"/>
  <c r="J312" i="809"/>
  <c r="K312" i="809" s="1"/>
  <c r="L312" i="809" s="1"/>
  <c r="J215" i="809"/>
  <c r="K215" i="809" s="1"/>
  <c r="L215" i="809" s="1"/>
  <c r="J334" i="809"/>
  <c r="K334" i="809" s="1"/>
  <c r="L334" i="809" s="1"/>
  <c r="J288" i="809"/>
  <c r="K288" i="809" s="1"/>
  <c r="L288" i="809" s="1"/>
  <c r="J77" i="809"/>
  <c r="K77" i="809" s="1"/>
  <c r="L77" i="809" s="1"/>
  <c r="J322" i="809"/>
  <c r="K322" i="809" s="1"/>
  <c r="L322" i="809" s="1"/>
  <c r="J158" i="809"/>
  <c r="K158" i="809" s="1"/>
  <c r="L158" i="809" s="1"/>
  <c r="J134" i="809"/>
  <c r="K134" i="809" s="1"/>
  <c r="L134" i="809" s="1"/>
  <c r="J332" i="809"/>
  <c r="K332" i="809" s="1"/>
  <c r="L332" i="809" s="1"/>
  <c r="J85" i="809"/>
  <c r="K85" i="809" s="1"/>
  <c r="L85" i="809" s="1"/>
  <c r="J309" i="809"/>
  <c r="K309" i="809" s="1"/>
  <c r="L309" i="809" s="1"/>
  <c r="J51" i="809"/>
  <c r="K51" i="809" s="1"/>
  <c r="L51" i="809" s="1"/>
  <c r="J273" i="809"/>
  <c r="K273" i="809" s="1"/>
  <c r="L273" i="809" s="1"/>
  <c r="J258" i="809"/>
  <c r="K258" i="809" s="1"/>
  <c r="L258" i="809" s="1"/>
  <c r="J328" i="809"/>
  <c r="K328" i="809" s="1"/>
  <c r="L328" i="809" s="1"/>
  <c r="J317" i="809"/>
  <c r="K317" i="809" s="1"/>
  <c r="L317" i="809" s="1"/>
  <c r="J294" i="809"/>
  <c r="K294" i="809" s="1"/>
  <c r="L294" i="809" s="1"/>
  <c r="J282" i="809"/>
  <c r="K282" i="809" s="1"/>
  <c r="L282" i="809" s="1"/>
  <c r="J303" i="809"/>
  <c r="K303" i="809" s="1"/>
  <c r="L303" i="809" s="1"/>
  <c r="J218" i="809"/>
  <c r="K218" i="809" s="1"/>
  <c r="L218" i="809" s="1"/>
  <c r="J314" i="809"/>
  <c r="K314" i="809" s="1"/>
  <c r="L314" i="809" s="1"/>
  <c r="J279" i="809"/>
  <c r="K279" i="809" s="1"/>
  <c r="L279" i="809" s="1"/>
  <c r="J302" i="809"/>
  <c r="K302" i="809" s="1"/>
  <c r="L302" i="809" s="1"/>
  <c r="J263" i="809"/>
  <c r="K263" i="809" s="1"/>
  <c r="L263" i="809" s="1"/>
  <c r="J217" i="809"/>
  <c r="K217" i="809" s="1"/>
  <c r="L217" i="809" s="1"/>
  <c r="J48" i="809"/>
  <c r="K48" i="809" s="1"/>
  <c r="L48" i="809" s="1"/>
  <c r="J22" i="809"/>
  <c r="K22" i="809" s="1"/>
  <c r="L22" i="809" s="1"/>
  <c r="J335" i="809"/>
  <c r="K335" i="809" s="1"/>
  <c r="L335" i="809" s="1"/>
  <c r="J289" i="809"/>
  <c r="K289" i="809" s="1"/>
  <c r="L289" i="809" s="1"/>
  <c r="J78" i="809"/>
  <c r="K78" i="809" s="1"/>
  <c r="L78" i="809" s="1"/>
  <c r="J373" i="809"/>
  <c r="K373" i="809" s="1"/>
  <c r="L373" i="809" s="1"/>
  <c r="J235" i="809"/>
  <c r="K235" i="809" s="1"/>
  <c r="L235" i="809" s="1"/>
  <c r="J46" i="809"/>
  <c r="K46" i="809" s="1"/>
  <c r="L46" i="809" s="1"/>
  <c r="J42" i="809"/>
  <c r="K42" i="809" s="1"/>
  <c r="L42" i="809" s="1"/>
  <c r="J299" i="809"/>
  <c r="K299" i="809" s="1"/>
  <c r="L299" i="809" s="1"/>
  <c r="J76" i="809"/>
  <c r="K76" i="809" s="1"/>
  <c r="L76" i="809" s="1"/>
  <c r="J287" i="809"/>
  <c r="K287" i="809" s="1"/>
  <c r="L287" i="809" s="1"/>
  <c r="J233" i="809"/>
  <c r="K233" i="809" s="1"/>
  <c r="L233" i="809" s="1"/>
  <c r="J298" i="809"/>
  <c r="K298" i="809" s="1"/>
  <c r="L298" i="809" s="1"/>
  <c r="J132" i="809"/>
  <c r="K132" i="809" s="1"/>
  <c r="L132" i="809" s="1"/>
  <c r="J285" i="809"/>
  <c r="K285" i="809" s="1"/>
  <c r="L285" i="809" s="1"/>
  <c r="J200" i="809"/>
  <c r="K200" i="809" s="1"/>
  <c r="L200" i="809" s="1"/>
  <c r="J297" i="809"/>
  <c r="K297" i="809" s="1"/>
  <c r="L297" i="809" s="1"/>
  <c r="J74" i="809"/>
  <c r="K74" i="809" s="1"/>
  <c r="L74" i="809" s="1"/>
  <c r="J284" i="809"/>
  <c r="K284" i="809" s="1"/>
  <c r="L284" i="809" s="1"/>
  <c r="J199" i="809"/>
  <c r="K199" i="809" s="1"/>
  <c r="L199" i="809" s="1"/>
  <c r="J330" i="809"/>
  <c r="K330" i="809" s="1"/>
  <c r="L330" i="809" s="1"/>
  <c r="J305" i="809"/>
  <c r="K305" i="809" s="1"/>
  <c r="L305" i="809" s="1"/>
  <c r="J270" i="809"/>
  <c r="K270" i="809" s="1"/>
  <c r="L270" i="809" s="1"/>
  <c r="J220" i="809"/>
  <c r="K220" i="809" s="1"/>
  <c r="L220" i="809" s="1"/>
  <c r="J208" i="809"/>
  <c r="K208" i="809" s="1"/>
  <c r="L208" i="809" s="1"/>
  <c r="J197" i="809"/>
  <c r="K197" i="809" s="1"/>
  <c r="L197" i="809" s="1"/>
  <c r="J147" i="809"/>
  <c r="K147" i="809" s="1"/>
  <c r="L147" i="809" s="1"/>
  <c r="J98" i="809"/>
  <c r="K98" i="809" s="1"/>
  <c r="L98" i="809" s="1"/>
  <c r="J81" i="809"/>
  <c r="K81" i="809" s="1"/>
  <c r="L81" i="809" s="1"/>
  <c r="J26" i="809"/>
  <c r="K26" i="809" s="1"/>
  <c r="L26" i="809" s="1"/>
  <c r="J293" i="809"/>
  <c r="K293" i="809" s="1"/>
  <c r="L293" i="809" s="1"/>
  <c r="J50" i="809"/>
  <c r="K50" i="809" s="1"/>
  <c r="L50" i="809" s="1"/>
  <c r="J269" i="809"/>
  <c r="K269" i="809" s="1"/>
  <c r="L269" i="809" s="1"/>
  <c r="J264" i="809"/>
  <c r="K264" i="809" s="1"/>
  <c r="L264" i="809" s="1"/>
  <c r="J145" i="809"/>
  <c r="K145" i="809" s="1"/>
  <c r="L145" i="809" s="1"/>
  <c r="J216" i="809"/>
  <c r="K216" i="809" s="1"/>
  <c r="L216" i="809" s="1"/>
  <c r="J90" i="809"/>
  <c r="K90" i="809" s="1"/>
  <c r="L90" i="809" s="1"/>
  <c r="J89" i="809"/>
  <c r="K89" i="809" s="1"/>
  <c r="L89" i="809" s="1"/>
  <c r="J201" i="809"/>
  <c r="K201" i="809" s="1"/>
  <c r="L201" i="809" s="1"/>
  <c r="J19" i="809"/>
  <c r="K19" i="809" s="1"/>
  <c r="L19" i="809" s="1"/>
  <c r="J260" i="809"/>
  <c r="K260" i="809" s="1"/>
  <c r="L260" i="809" s="1"/>
  <c r="J274" i="809"/>
  <c r="K274" i="809" s="1"/>
  <c r="L274" i="809" s="1"/>
  <c r="J211" i="809"/>
  <c r="K211" i="809" s="1"/>
  <c r="L211" i="809" s="1"/>
  <c r="J320" i="809"/>
  <c r="K320" i="809" s="1"/>
  <c r="L320" i="809" s="1"/>
  <c r="J37" i="809"/>
  <c r="K37" i="809" s="1"/>
  <c r="L37" i="809" s="1"/>
  <c r="J36" i="809"/>
  <c r="K36" i="809" s="1"/>
  <c r="L36" i="809" s="1"/>
  <c r="J73" i="809"/>
  <c r="K73" i="809" s="1"/>
  <c r="L73" i="809" s="1"/>
  <c r="J336" i="809"/>
  <c r="K336" i="809" s="1"/>
  <c r="L336" i="809" s="1"/>
  <c r="J324" i="809"/>
  <c r="K324" i="809" s="1"/>
  <c r="L324" i="809" s="1"/>
  <c r="J313" i="809"/>
  <c r="K313" i="809" s="1"/>
  <c r="L313" i="809" s="1"/>
  <c r="J290" i="809"/>
  <c r="K290" i="809" s="1"/>
  <c r="L290" i="809" s="1"/>
  <c r="J278" i="809"/>
  <c r="K278" i="809" s="1"/>
  <c r="L278" i="809" s="1"/>
  <c r="J113" i="809"/>
  <c r="K113" i="809" s="1"/>
  <c r="L113" i="809" s="1"/>
  <c r="J62" i="809"/>
  <c r="K62" i="809" s="1"/>
  <c r="L62" i="809" s="1"/>
  <c r="J376" i="809"/>
  <c r="K376" i="809" s="1"/>
  <c r="L376" i="809" s="1"/>
  <c r="J236" i="809"/>
  <c r="K236" i="809" s="1"/>
  <c r="L236" i="809" s="1"/>
  <c r="J204" i="809"/>
  <c r="K204" i="809" s="1"/>
  <c r="L204" i="809" s="1"/>
  <c r="J168" i="809"/>
  <c r="K168" i="809" s="1"/>
  <c r="L168" i="809" s="1"/>
  <c r="L167" i="809" s="1"/>
  <c r="J91" i="809"/>
  <c r="K91" i="809" s="1"/>
  <c r="L91" i="809" s="1"/>
  <c r="J43" i="809"/>
  <c r="K43" i="809" s="1"/>
  <c r="L43" i="809" s="1"/>
  <c r="J277" i="809"/>
  <c r="K277" i="809" s="1"/>
  <c r="L277" i="809" s="1"/>
  <c r="J60" i="809"/>
  <c r="K60" i="809" s="1"/>
  <c r="L60" i="809" s="1"/>
  <c r="J261" i="809"/>
  <c r="K261" i="809" s="1"/>
  <c r="L261" i="809" s="1"/>
  <c r="J109" i="809"/>
  <c r="K109" i="809" s="1"/>
  <c r="L109" i="809" s="1"/>
  <c r="K5" i="851"/>
  <c r="J311" i="809"/>
  <c r="K311" i="809" s="1"/>
  <c r="L311" i="809" s="1"/>
  <c r="J234" i="809"/>
  <c r="K234" i="809" s="1"/>
  <c r="L234" i="809" s="1"/>
  <c r="J41" i="809"/>
  <c r="K41" i="809" s="1"/>
  <c r="L41" i="809" s="1"/>
  <c r="J333" i="809"/>
  <c r="K333" i="809" s="1"/>
  <c r="L333" i="809" s="1"/>
  <c r="J104" i="809"/>
  <c r="K104" i="809" s="1"/>
  <c r="L104" i="809" s="1"/>
  <c r="J310" i="809"/>
  <c r="K310" i="809" s="1"/>
  <c r="L310" i="809" s="1"/>
  <c r="J213" i="809"/>
  <c r="K213" i="809" s="1"/>
  <c r="L213" i="809" s="1"/>
  <c r="J232" i="809"/>
  <c r="K232" i="809" s="1"/>
  <c r="L232" i="809" s="1"/>
  <c r="J131" i="809"/>
  <c r="K131" i="809" s="1"/>
  <c r="L131" i="809" s="1"/>
  <c r="J319" i="809"/>
  <c r="K319" i="809" s="1"/>
  <c r="L319" i="809" s="1"/>
  <c r="J3" i="853"/>
  <c r="K3" i="850"/>
  <c r="I44" i="809"/>
  <c r="J6" i="853"/>
  <c r="K6" i="850"/>
  <c r="K6" i="851"/>
  <c r="J4" i="853"/>
  <c r="K4" i="850"/>
  <c r="F21" i="843"/>
  <c r="I192" i="809" l="1"/>
  <c r="L378" i="809" s="1"/>
  <c r="L344" i="809"/>
  <c r="L351" i="809"/>
  <c r="L343" i="809" s="1"/>
  <c r="L267" i="809"/>
  <c r="L326" i="809"/>
  <c r="L339" i="809"/>
  <c r="L286" i="809"/>
  <c r="L266" i="809" s="1"/>
  <c r="L194" i="809"/>
  <c r="L240" i="809"/>
  <c r="L162" i="809"/>
  <c r="L159" i="809"/>
  <c r="L176" i="809"/>
  <c r="L170" i="809"/>
  <c r="L169" i="809" s="1"/>
  <c r="L136" i="809"/>
  <c r="L139" i="809"/>
  <c r="L125" i="809"/>
  <c r="L116" i="809"/>
  <c r="L110" i="809"/>
  <c r="L105" i="809"/>
  <c r="L101" i="809"/>
  <c r="L17" i="809"/>
  <c r="K10" i="851" s="1"/>
  <c r="L31" i="809"/>
  <c r="L30" i="809" s="1"/>
  <c r="K30" i="809"/>
  <c r="K29" i="809" s="1"/>
  <c r="L154" i="809"/>
  <c r="L153" i="809" s="1"/>
  <c r="L79" i="809"/>
  <c r="L128" i="809"/>
  <c r="D41" i="808" s="1"/>
  <c r="L52" i="809"/>
  <c r="L45" i="809"/>
  <c r="L130" i="809"/>
  <c r="L93" i="809"/>
  <c r="L9" i="809"/>
  <c r="L372" i="809"/>
  <c r="L65" i="809"/>
  <c r="L40" i="809"/>
  <c r="Q41" i="808" l="1"/>
  <c r="E41" i="808"/>
  <c r="U41" i="808"/>
  <c r="M41" i="808"/>
  <c r="Y41" i="808"/>
  <c r="I41" i="808"/>
  <c r="K26" i="851"/>
  <c r="G306" i="853" s="1"/>
  <c r="I146" i="853" s="1"/>
  <c r="L100" i="809"/>
  <c r="D50" i="808"/>
  <c r="L29" i="809"/>
  <c r="K11" i="851" s="1"/>
  <c r="D20" i="808" s="1"/>
  <c r="D26" i="808"/>
  <c r="I9" i="853"/>
  <c r="J9" i="853" s="1"/>
  <c r="I283" i="853"/>
  <c r="I157" i="853"/>
  <c r="I92" i="853"/>
  <c r="I129" i="853"/>
  <c r="I296" i="853"/>
  <c r="I121" i="853"/>
  <c r="I276" i="853"/>
  <c r="I101" i="853"/>
  <c r="I37" i="853"/>
  <c r="I74" i="853"/>
  <c r="I251" i="853"/>
  <c r="I242" i="853"/>
  <c r="I249" i="853"/>
  <c r="I294" i="853"/>
  <c r="I66" i="853"/>
  <c r="I17" i="853"/>
  <c r="I78" i="853"/>
  <c r="I143" i="853"/>
  <c r="I135" i="853"/>
  <c r="I16" i="853"/>
  <c r="I102" i="853"/>
  <c r="I168" i="853"/>
  <c r="I173" i="853"/>
  <c r="I174" i="853"/>
  <c r="I138" i="853"/>
  <c r="I171" i="853"/>
  <c r="I279" i="853"/>
  <c r="I280" i="853"/>
  <c r="I145" i="853"/>
  <c r="I34" i="853"/>
  <c r="I261" i="853"/>
  <c r="I288" i="853"/>
  <c r="I33" i="853"/>
  <c r="I295" i="853"/>
  <c r="I35" i="853"/>
  <c r="I262" i="853"/>
  <c r="I24" i="853"/>
  <c r="I252" i="853"/>
  <c r="I75" i="853"/>
  <c r="I162" i="853"/>
  <c r="I112" i="853"/>
  <c r="I107" i="853"/>
  <c r="I119" i="853"/>
  <c r="I73" i="853"/>
  <c r="I268" i="853"/>
  <c r="I58" i="853"/>
  <c r="I89" i="853"/>
  <c r="I131" i="853"/>
  <c r="I61" i="853"/>
  <c r="I76" i="853"/>
  <c r="I56" i="853"/>
  <c r="I84" i="853"/>
  <c r="I160" i="853"/>
  <c r="I287" i="853"/>
  <c r="I289" i="853"/>
  <c r="I90" i="853"/>
  <c r="I46" i="853"/>
  <c r="I64" i="853"/>
  <c r="I86" i="853"/>
  <c r="I38" i="853"/>
  <c r="I82" i="853"/>
  <c r="I166" i="853"/>
  <c r="I39" i="853"/>
  <c r="I11" i="853"/>
  <c r="I57" i="853"/>
  <c r="I40" i="853"/>
  <c r="I124" i="853"/>
  <c r="I83" i="853"/>
  <c r="I20" i="853"/>
  <c r="I247" i="853"/>
  <c r="I144" i="853"/>
  <c r="I81" i="853"/>
  <c r="I54" i="853"/>
  <c r="I243" i="853"/>
  <c r="I110" i="853"/>
  <c r="I68" i="853"/>
  <c r="I259" i="853"/>
  <c r="I97" i="853"/>
  <c r="I27" i="853"/>
  <c r="I32" i="853"/>
  <c r="I29" i="853"/>
  <c r="I12" i="853"/>
  <c r="I69" i="853"/>
  <c r="I96" i="853"/>
  <c r="I85" i="853"/>
  <c r="I130" i="853"/>
  <c r="I42" i="853"/>
  <c r="I111" i="853"/>
  <c r="I47" i="853"/>
  <c r="I139" i="853"/>
  <c r="I303" i="853"/>
  <c r="I304" i="853"/>
  <c r="I274" i="853"/>
  <c r="I43" i="853"/>
  <c r="I100" i="853"/>
  <c r="I260" i="853"/>
  <c r="I14" i="853"/>
  <c r="I77" i="853"/>
  <c r="I248" i="853"/>
  <c r="I149" i="853"/>
  <c r="I286" i="853"/>
  <c r="I246" i="853"/>
  <c r="I113" i="853"/>
  <c r="I153" i="853"/>
  <c r="I41" i="853"/>
  <c r="I126" i="853"/>
  <c r="I125" i="853"/>
  <c r="I31" i="853"/>
  <c r="I167" i="853"/>
  <c r="I104" i="853"/>
  <c r="I59" i="853"/>
  <c r="I156" i="853"/>
  <c r="I28" i="853"/>
  <c r="I154" i="853"/>
  <c r="I282" i="853"/>
  <c r="I44" i="853"/>
  <c r="I115" i="853"/>
  <c r="I142" i="853"/>
  <c r="I132" i="853"/>
  <c r="I266" i="853"/>
  <c r="I277" i="853"/>
  <c r="I293" i="853"/>
  <c r="I298" i="853"/>
  <c r="I175" i="853"/>
  <c r="I263" i="853"/>
  <c r="I50" i="853"/>
  <c r="I118" i="853"/>
  <c r="D23" i="808"/>
  <c r="D17" i="808"/>
  <c r="L256" i="809"/>
  <c r="L144" i="809"/>
  <c r="D32" i="808"/>
  <c r="L44" i="809"/>
  <c r="D29" i="808" s="1"/>
  <c r="K9" i="851"/>
  <c r="D35" i="808"/>
  <c r="D44" i="808"/>
  <c r="E29" i="808" l="1"/>
  <c r="Y29" i="808"/>
  <c r="U29" i="808"/>
  <c r="Q29" i="808"/>
  <c r="M29" i="808"/>
  <c r="I29" i="808"/>
  <c r="Y44" i="808"/>
  <c r="U44" i="808"/>
  <c r="Q44" i="808"/>
  <c r="M44" i="808"/>
  <c r="I44" i="808"/>
  <c r="E44" i="808"/>
  <c r="Y32" i="808"/>
  <c r="U32" i="808"/>
  <c r="Q32" i="808"/>
  <c r="M32" i="808"/>
  <c r="I32" i="808"/>
  <c r="E32" i="808"/>
  <c r="I20" i="808"/>
  <c r="U20" i="808"/>
  <c r="E20" i="808"/>
  <c r="M20" i="808"/>
  <c r="Y20" i="808"/>
  <c r="Q20" i="808"/>
  <c r="I151" i="853"/>
  <c r="I273" i="853"/>
  <c r="I292" i="853"/>
  <c r="I128" i="853"/>
  <c r="U26" i="808"/>
  <c r="M26" i="808"/>
  <c r="I26" i="808"/>
  <c r="E26" i="808"/>
  <c r="Y26" i="808"/>
  <c r="Q26" i="808"/>
  <c r="I109" i="853"/>
  <c r="I26" i="853"/>
  <c r="I53" i="853"/>
  <c r="I13" i="853"/>
  <c r="I65" i="853"/>
  <c r="I127" i="853"/>
  <c r="Y35" i="808"/>
  <c r="Q35" i="808"/>
  <c r="U35" i="808"/>
  <c r="I35" i="808"/>
  <c r="M35" i="808"/>
  <c r="E35" i="808"/>
  <c r="I302" i="853"/>
  <c r="I10" i="853"/>
  <c r="I62" i="853"/>
  <c r="I94" i="853"/>
  <c r="I272" i="853"/>
  <c r="I285" i="853"/>
  <c r="I161" i="853"/>
  <c r="M23" i="808"/>
  <c r="Q23" i="808"/>
  <c r="E23" i="808"/>
  <c r="I23" i="808"/>
  <c r="Y23" i="808"/>
  <c r="U23" i="808"/>
  <c r="I95" i="853"/>
  <c r="I165" i="853"/>
  <c r="I300" i="853"/>
  <c r="I245" i="853"/>
  <c r="I275" i="853"/>
  <c r="I141" i="853"/>
  <c r="I152" i="853"/>
  <c r="I258" i="853"/>
  <c r="I256" i="853"/>
  <c r="I21" i="853"/>
  <c r="Y50" i="808"/>
  <c r="E50" i="808"/>
  <c r="Q50" i="808"/>
  <c r="M50" i="808"/>
  <c r="U50" i="808"/>
  <c r="I50" i="808"/>
  <c r="I301" i="853"/>
  <c r="I290" i="853"/>
  <c r="I164" i="853"/>
  <c r="I55" i="853"/>
  <c r="I45" i="853"/>
  <c r="I244" i="853"/>
  <c r="I133" i="853"/>
  <c r="I170" i="853"/>
  <c r="I122" i="853"/>
  <c r="I18" i="853"/>
  <c r="I267" i="853"/>
  <c r="I271" i="853"/>
  <c r="I22" i="853"/>
  <c r="I278" i="853"/>
  <c r="I230" i="853"/>
  <c r="I183" i="853"/>
  <c r="I222" i="853"/>
  <c r="I194" i="853"/>
  <c r="I211" i="853"/>
  <c r="I228" i="853"/>
  <c r="I176" i="853"/>
  <c r="I215" i="853"/>
  <c r="I214" i="853"/>
  <c r="I227" i="853"/>
  <c r="I240" i="853"/>
  <c r="I192" i="853"/>
  <c r="I203" i="853"/>
  <c r="I213" i="853"/>
  <c r="I216" i="853"/>
  <c r="I206" i="853"/>
  <c r="I195" i="853"/>
  <c r="I208" i="853"/>
  <c r="I226" i="853"/>
  <c r="I182" i="853"/>
  <c r="I201" i="853"/>
  <c r="I177" i="853"/>
  <c r="I179" i="853"/>
  <c r="I185" i="853"/>
  <c r="I187" i="853"/>
  <c r="I189" i="853"/>
  <c r="I219" i="853"/>
  <c r="I193" i="853"/>
  <c r="I196" i="853"/>
  <c r="I217" i="853"/>
  <c r="I202" i="853"/>
  <c r="I232" i="853"/>
  <c r="I233" i="853"/>
  <c r="I218" i="853"/>
  <c r="I207" i="853"/>
  <c r="I224" i="853"/>
  <c r="I181" i="853"/>
  <c r="I210" i="853"/>
  <c r="I238" i="853"/>
  <c r="I191" i="853"/>
  <c r="I197" i="853"/>
  <c r="I237" i="853"/>
  <c r="I186" i="853"/>
  <c r="I204" i="853"/>
  <c r="I205" i="853"/>
  <c r="I190" i="853"/>
  <c r="I220" i="853"/>
  <c r="I209" i="853"/>
  <c r="I223" i="853"/>
  <c r="I225" i="853"/>
  <c r="I231" i="853"/>
  <c r="I236" i="853"/>
  <c r="I239" i="853"/>
  <c r="I199" i="853"/>
  <c r="I178" i="853"/>
  <c r="I198" i="853"/>
  <c r="I200" i="853"/>
  <c r="I229" i="853"/>
  <c r="I188" i="853"/>
  <c r="I234" i="853"/>
  <c r="I235" i="853"/>
  <c r="I180" i="853"/>
  <c r="I221" i="853"/>
  <c r="I184" i="853"/>
  <c r="I212" i="853"/>
  <c r="I150" i="853"/>
  <c r="I30" i="853"/>
  <c r="I117" i="853"/>
  <c r="L192" i="809"/>
  <c r="D53" i="808" s="1"/>
  <c r="I291" i="853"/>
  <c r="I93" i="853"/>
  <c r="I163" i="853"/>
  <c r="I23" i="853"/>
  <c r="I51" i="853"/>
  <c r="I134" i="853"/>
  <c r="I136" i="853"/>
  <c r="I72" i="853"/>
  <c r="I264" i="853"/>
  <c r="I254" i="853"/>
  <c r="I15" i="853"/>
  <c r="I257" i="853"/>
  <c r="I255" i="853"/>
  <c r="I105" i="853"/>
  <c r="I63" i="853"/>
  <c r="I98" i="853"/>
  <c r="I108" i="853"/>
  <c r="I140" i="853"/>
  <c r="I299" i="853"/>
  <c r="I116" i="853"/>
  <c r="I71" i="853"/>
  <c r="I172" i="853"/>
  <c r="I99" i="853"/>
  <c r="I70" i="853"/>
  <c r="I169" i="853"/>
  <c r="I284" i="853"/>
  <c r="I241" i="853"/>
  <c r="I269" i="853"/>
  <c r="I265" i="853"/>
  <c r="I123" i="853"/>
  <c r="I155" i="853"/>
  <c r="I87" i="853"/>
  <c r="I88" i="853"/>
  <c r="I60" i="853"/>
  <c r="I281" i="853"/>
  <c r="I147" i="853"/>
  <c r="I106" i="853"/>
  <c r="I49" i="853"/>
  <c r="I67" i="853"/>
  <c r="I270" i="853"/>
  <c r="I158" i="853"/>
  <c r="I80" i="853"/>
  <c r="I148" i="853"/>
  <c r="I253" i="853"/>
  <c r="I297" i="853"/>
  <c r="I137" i="853"/>
  <c r="I159" i="853"/>
  <c r="I79" i="853"/>
  <c r="I52" i="853"/>
  <c r="I120" i="853"/>
  <c r="I25" i="853"/>
  <c r="I48" i="853"/>
  <c r="I114" i="853"/>
  <c r="I19" i="853"/>
  <c r="I103" i="853"/>
  <c r="I36" i="853"/>
  <c r="I91" i="853"/>
  <c r="I250" i="853"/>
  <c r="L193" i="809"/>
  <c r="D38" i="808"/>
  <c r="J10" i="853"/>
  <c r="J11" i="853" s="1"/>
  <c r="J12" i="853" s="1"/>
  <c r="J13" i="853" s="1"/>
  <c r="J14" i="853" s="1"/>
  <c r="D56" i="808"/>
  <c r="D47" i="808"/>
  <c r="D14" i="808"/>
  <c r="I56" i="808" l="1"/>
  <c r="M56" i="808"/>
  <c r="E56" i="808"/>
  <c r="Y56" i="808"/>
  <c r="U56" i="808"/>
  <c r="Q56" i="808"/>
  <c r="Q47" i="808"/>
  <c r="M47" i="808"/>
  <c r="Y47" i="808"/>
  <c r="I47" i="808"/>
  <c r="U47" i="808"/>
  <c r="E47" i="808"/>
  <c r="E38" i="808"/>
  <c r="I38" i="808"/>
  <c r="Y38" i="808"/>
  <c r="U38" i="808"/>
  <c r="Q38" i="808"/>
  <c r="M38" i="808"/>
  <c r="U53" i="808"/>
  <c r="Q53" i="808"/>
  <c r="M53" i="808"/>
  <c r="Y53" i="808"/>
  <c r="I53" i="808"/>
  <c r="E53" i="808"/>
  <c r="J15" i="853"/>
  <c r="J16" i="853" s="1"/>
  <c r="J17" i="853" s="1"/>
  <c r="J18" i="853" s="1"/>
  <c r="J19" i="853" s="1"/>
  <c r="J20" i="853" s="1"/>
  <c r="J21" i="853" s="1"/>
  <c r="J22" i="853" s="1"/>
  <c r="J23" i="853" s="1"/>
  <c r="J24" i="853" s="1"/>
  <c r="J25" i="853" s="1"/>
  <c r="J26" i="853" s="1"/>
  <c r="J27" i="853" s="1"/>
  <c r="J28" i="853" s="1"/>
  <c r="J29" i="853" s="1"/>
  <c r="J30" i="853" s="1"/>
  <c r="J31" i="853" s="1"/>
  <c r="J32" i="853" s="1"/>
  <c r="J33" i="853" s="1"/>
  <c r="J34" i="853" s="1"/>
  <c r="J35" i="853" s="1"/>
  <c r="J36" i="853" s="1"/>
  <c r="J37" i="853" s="1"/>
  <c r="J38" i="853" s="1"/>
  <c r="J39" i="853" s="1"/>
  <c r="J40" i="853" s="1"/>
  <c r="J41" i="853" s="1"/>
  <c r="J42" i="853" s="1"/>
  <c r="J43" i="853" s="1"/>
  <c r="J44" i="853" s="1"/>
  <c r="J45" i="853" s="1"/>
  <c r="J46" i="853" s="1"/>
  <c r="J47" i="853" s="1"/>
  <c r="J48" i="853" s="1"/>
  <c r="J49" i="853" s="1"/>
  <c r="J50" i="853" s="1"/>
  <c r="J51" i="853" s="1"/>
  <c r="J52" i="853" s="1"/>
  <c r="J53" i="853" s="1"/>
  <c r="J54" i="853" s="1"/>
  <c r="J55" i="853" s="1"/>
  <c r="J56" i="853" s="1"/>
  <c r="J57" i="853" s="1"/>
  <c r="J58" i="853" s="1"/>
  <c r="J59" i="853" s="1"/>
  <c r="J60" i="853" s="1"/>
  <c r="J61" i="853" s="1"/>
  <c r="J62" i="853" s="1"/>
  <c r="J63" i="853" s="1"/>
  <c r="J64" i="853" s="1"/>
  <c r="J65" i="853" s="1"/>
  <c r="J66" i="853" s="1"/>
  <c r="J67" i="853" s="1"/>
  <c r="J68" i="853" s="1"/>
  <c r="J69" i="853" s="1"/>
  <c r="J70" i="853" s="1"/>
  <c r="J71" i="853" s="1"/>
  <c r="J72" i="853" s="1"/>
  <c r="J73" i="853" s="1"/>
  <c r="J74" i="853" s="1"/>
  <c r="J75" i="853" s="1"/>
  <c r="J76" i="853" s="1"/>
  <c r="J77" i="853" s="1"/>
  <c r="J78" i="853" s="1"/>
  <c r="J79" i="853" s="1"/>
  <c r="J80" i="853" s="1"/>
  <c r="J81" i="853" s="1"/>
  <c r="J82" i="853" s="1"/>
  <c r="J83" i="853" s="1"/>
  <c r="J84" i="853" s="1"/>
  <c r="J85" i="853" s="1"/>
  <c r="J86" i="853" s="1"/>
  <c r="J87" i="853" s="1"/>
  <c r="J88" i="853" s="1"/>
  <c r="J89" i="853" s="1"/>
  <c r="J90" i="853" s="1"/>
  <c r="J91" i="853" s="1"/>
  <c r="J92" i="853" s="1"/>
  <c r="J93" i="853" s="1"/>
  <c r="J94" i="853" s="1"/>
  <c r="J95" i="853" s="1"/>
  <c r="J96" i="853" s="1"/>
  <c r="J97" i="853" s="1"/>
  <c r="J98" i="853" s="1"/>
  <c r="J99" i="853" s="1"/>
  <c r="J100" i="853" s="1"/>
  <c r="J101" i="853" s="1"/>
  <c r="J102" i="853" s="1"/>
  <c r="J103" i="853" s="1"/>
  <c r="J104" i="853" s="1"/>
  <c r="J105" i="853" s="1"/>
  <c r="J106" i="853" s="1"/>
  <c r="J107" i="853" s="1"/>
  <c r="J108" i="853" s="1"/>
  <c r="J109" i="853" s="1"/>
  <c r="J110" i="853" s="1"/>
  <c r="J111" i="853" s="1"/>
  <c r="J112" i="853" s="1"/>
  <c r="J113" i="853" s="1"/>
  <c r="J114" i="853" s="1"/>
  <c r="J115" i="853" s="1"/>
  <c r="J116" i="853" s="1"/>
  <c r="J117" i="853" s="1"/>
  <c r="J118" i="853" s="1"/>
  <c r="J119" i="853" s="1"/>
  <c r="J120" i="853" s="1"/>
  <c r="J121" i="853" s="1"/>
  <c r="J122" i="853" s="1"/>
  <c r="J123" i="853" s="1"/>
  <c r="J124" i="853" s="1"/>
  <c r="J125" i="853" s="1"/>
  <c r="J126" i="853" s="1"/>
  <c r="J127" i="853" s="1"/>
  <c r="J128" i="853" s="1"/>
  <c r="J129" i="853" s="1"/>
  <c r="J130" i="853" s="1"/>
  <c r="J131" i="853" s="1"/>
  <c r="J132" i="853" s="1"/>
  <c r="J133" i="853" s="1"/>
  <c r="J134" i="853" s="1"/>
  <c r="J135" i="853" s="1"/>
  <c r="J136" i="853" s="1"/>
  <c r="J137" i="853" s="1"/>
  <c r="J138" i="853" s="1"/>
  <c r="J139" i="853" s="1"/>
  <c r="J140" i="853" s="1"/>
  <c r="J141" i="853" s="1"/>
  <c r="J142" i="853" s="1"/>
  <c r="J143" i="853" s="1"/>
  <c r="J144" i="853" s="1"/>
  <c r="J145" i="853" s="1"/>
  <c r="J146" i="853" s="1"/>
  <c r="J147" i="853" s="1"/>
  <c r="J148" i="853" s="1"/>
  <c r="J149" i="853" s="1"/>
  <c r="J150" i="853" s="1"/>
  <c r="J151" i="853" s="1"/>
  <c r="J152" i="853" s="1"/>
  <c r="J153" i="853" s="1"/>
  <c r="J154" i="853" s="1"/>
  <c r="J155" i="853" s="1"/>
  <c r="J156" i="853" s="1"/>
  <c r="J157" i="853" s="1"/>
  <c r="J158" i="853" s="1"/>
  <c r="J159" i="853" s="1"/>
  <c r="J160" i="853" s="1"/>
  <c r="J161" i="853" s="1"/>
  <c r="J162" i="853" s="1"/>
  <c r="J163" i="853" s="1"/>
  <c r="J164" i="853" s="1"/>
  <c r="J165" i="853" s="1"/>
  <c r="J166" i="853" s="1"/>
  <c r="J167" i="853" s="1"/>
  <c r="J168" i="853" s="1"/>
  <c r="J169" i="853" s="1"/>
  <c r="J170" i="853" s="1"/>
  <c r="J171" i="853" s="1"/>
  <c r="J172" i="853" s="1"/>
  <c r="J173" i="853" s="1"/>
  <c r="J174" i="853" s="1"/>
  <c r="J175" i="853" s="1"/>
  <c r="J176" i="853" s="1"/>
  <c r="J177" i="853" s="1"/>
  <c r="J178" i="853" s="1"/>
  <c r="J179" i="853" s="1"/>
  <c r="J180" i="853" s="1"/>
  <c r="J181" i="853" s="1"/>
  <c r="J182" i="853" s="1"/>
  <c r="J183" i="853" s="1"/>
  <c r="J184" i="853" s="1"/>
  <c r="J185" i="853" s="1"/>
  <c r="J186" i="853" s="1"/>
  <c r="J187" i="853" s="1"/>
  <c r="J188" i="853" s="1"/>
  <c r="J189" i="853" s="1"/>
  <c r="J190" i="853" s="1"/>
  <c r="J191" i="853" s="1"/>
  <c r="J192" i="853" s="1"/>
  <c r="J193" i="853" s="1"/>
  <c r="J194" i="853" s="1"/>
  <c r="J195" i="853" s="1"/>
  <c r="J196" i="853" s="1"/>
  <c r="J197" i="853" s="1"/>
  <c r="J198" i="853" s="1"/>
  <c r="J199" i="853" s="1"/>
  <c r="J200" i="853" s="1"/>
  <c r="J201" i="853" s="1"/>
  <c r="J202" i="853" s="1"/>
  <c r="J203" i="853" s="1"/>
  <c r="J204" i="853" s="1"/>
  <c r="J205" i="853" s="1"/>
  <c r="J206" i="853" s="1"/>
  <c r="J207" i="853" s="1"/>
  <c r="J208" i="853" s="1"/>
  <c r="J209" i="853" s="1"/>
  <c r="J210" i="853" s="1"/>
  <c r="J211" i="853" s="1"/>
  <c r="J212" i="853" s="1"/>
  <c r="J213" i="853" s="1"/>
  <c r="J214" i="853" s="1"/>
  <c r="J215" i="853" s="1"/>
  <c r="J216" i="853" s="1"/>
  <c r="J217" i="853" s="1"/>
  <c r="J218" i="853" s="1"/>
  <c r="J219" i="853" s="1"/>
  <c r="J220" i="853" s="1"/>
  <c r="J221" i="853" s="1"/>
  <c r="J222" i="853" s="1"/>
  <c r="J223" i="853" s="1"/>
  <c r="J224" i="853" s="1"/>
  <c r="J225" i="853" s="1"/>
  <c r="J226" i="853" s="1"/>
  <c r="J227" i="853" s="1"/>
  <c r="J228" i="853" s="1"/>
  <c r="J229" i="853" s="1"/>
  <c r="J230" i="853" s="1"/>
  <c r="J231" i="853" s="1"/>
  <c r="J232" i="853" s="1"/>
  <c r="J233" i="853" s="1"/>
  <c r="J234" i="853" s="1"/>
  <c r="J235" i="853" s="1"/>
  <c r="J236" i="853" s="1"/>
  <c r="J237" i="853" s="1"/>
  <c r="J238" i="853" s="1"/>
  <c r="J239" i="853" s="1"/>
  <c r="J240" i="853" s="1"/>
  <c r="J241" i="853" s="1"/>
  <c r="J242" i="853" s="1"/>
  <c r="J243" i="853" s="1"/>
  <c r="J244" i="853" s="1"/>
  <c r="J245" i="853" s="1"/>
  <c r="J246" i="853" s="1"/>
  <c r="J247" i="853" s="1"/>
  <c r="J248" i="853" s="1"/>
  <c r="J249" i="853" s="1"/>
  <c r="J250" i="853" s="1"/>
  <c r="J251" i="853" s="1"/>
  <c r="J252" i="853" s="1"/>
  <c r="J253" i="853" s="1"/>
  <c r="J254" i="853" s="1"/>
  <c r="J255" i="853" s="1"/>
  <c r="J256" i="853" s="1"/>
  <c r="J257" i="853" s="1"/>
  <c r="J258" i="853" s="1"/>
  <c r="J259" i="853" s="1"/>
  <c r="J260" i="853" s="1"/>
  <c r="J261" i="853" s="1"/>
  <c r="J262" i="853" s="1"/>
  <c r="J263" i="853" s="1"/>
  <c r="J264" i="853" s="1"/>
  <c r="J265" i="853" s="1"/>
  <c r="J266" i="853" s="1"/>
  <c r="J267" i="853" s="1"/>
  <c r="J268" i="853" s="1"/>
  <c r="J269" i="853" s="1"/>
  <c r="J270" i="853" s="1"/>
  <c r="J271" i="853" s="1"/>
  <c r="J272" i="853" s="1"/>
  <c r="J273" i="853" s="1"/>
  <c r="J274" i="853" s="1"/>
  <c r="J275" i="853" s="1"/>
  <c r="J276" i="853" s="1"/>
  <c r="J277" i="853" s="1"/>
  <c r="J278" i="853" s="1"/>
  <c r="J279" i="853" s="1"/>
  <c r="J280" i="853" s="1"/>
  <c r="J281" i="853" s="1"/>
  <c r="J282" i="853" s="1"/>
  <c r="J283" i="853" s="1"/>
  <c r="J284" i="853" s="1"/>
  <c r="J285" i="853" s="1"/>
  <c r="J286" i="853" s="1"/>
  <c r="J287" i="853" s="1"/>
  <c r="J288" i="853" s="1"/>
  <c r="J289" i="853" s="1"/>
  <c r="J290" i="853" s="1"/>
  <c r="J291" i="853" s="1"/>
  <c r="J292" i="853" s="1"/>
  <c r="J293" i="853" s="1"/>
  <c r="J294" i="853" s="1"/>
  <c r="J295" i="853" s="1"/>
  <c r="J296" i="853" s="1"/>
  <c r="J297" i="853" s="1"/>
  <c r="J298" i="853" s="1"/>
  <c r="J299" i="853" s="1"/>
  <c r="J300" i="853" s="1"/>
  <c r="J301" i="853" s="1"/>
  <c r="J302" i="853" s="1"/>
  <c r="J303" i="853" s="1"/>
  <c r="J304" i="853" s="1"/>
  <c r="H62" i="808" l="1"/>
  <c r="G62" i="808"/>
  <c r="F62" i="808"/>
  <c r="D59" i="808" l="1"/>
  <c r="D62" i="808" s="1"/>
  <c r="K28" i="851"/>
  <c r="M59" i="808" l="1"/>
  <c r="I59" i="808"/>
  <c r="Q59" i="808"/>
  <c r="E59" i="808"/>
  <c r="E16" i="808" s="1"/>
  <c r="Y59" i="808"/>
  <c r="U59" i="808"/>
  <c r="U16" i="808" l="1"/>
  <c r="Y16" i="808"/>
  <c r="I16" i="808"/>
  <c r="Q16" i="808"/>
  <c r="M16" i="808"/>
  <c r="D61" i="808"/>
  <c r="D52" i="808"/>
  <c r="D46" i="808"/>
  <c r="D16" i="808"/>
  <c r="D22" i="808"/>
  <c r="D28" i="808"/>
  <c r="D37" i="808"/>
  <c r="D49" i="808"/>
  <c r="D31" i="808"/>
  <c r="D25" i="808"/>
  <c r="D19" i="808"/>
  <c r="D34" i="808"/>
  <c r="D55" i="808"/>
  <c r="D58" i="808"/>
  <c r="D43" i="808"/>
  <c r="D40" i="808"/>
  <c r="D63" i="808" l="1"/>
  <c r="I19" i="808"/>
  <c r="I17" i="808" s="1"/>
  <c r="I62" i="808" s="1"/>
  <c r="I14" i="808"/>
  <c r="M19" i="808"/>
  <c r="M17" i="808" s="1"/>
  <c r="M14" i="808"/>
  <c r="Y19" i="808"/>
  <c r="Y17" i="808" s="1"/>
  <c r="Y62" i="808" s="1"/>
  <c r="Y14" i="808"/>
  <c r="Q19" i="808"/>
  <c r="Q17" i="808" s="1"/>
  <c r="Q62" i="808" s="1"/>
  <c r="Q14" i="808"/>
  <c r="U14" i="808"/>
  <c r="U19" i="808"/>
  <c r="U17" i="808" s="1"/>
  <c r="U62" i="808" s="1"/>
  <c r="E14" i="808"/>
  <c r="E19" i="808"/>
  <c r="E17" i="808" s="1"/>
  <c r="E62" i="808" s="1"/>
  <c r="I63" i="808" l="1"/>
  <c r="M62" i="808"/>
  <c r="Q63" i="808"/>
  <c r="E64" i="808"/>
  <c r="I64" i="808" s="1"/>
  <c r="E63" i="808"/>
  <c r="E65" i="808" s="1"/>
  <c r="U63" i="808"/>
  <c r="M64" i="808" l="1"/>
  <c r="Q64" i="808" s="1"/>
  <c r="U64" i="808" s="1"/>
  <c r="Y64" i="808" s="1"/>
  <c r="M63" i="808"/>
  <c r="I65" i="808"/>
  <c r="Y63" i="808"/>
  <c r="M65" i="808" l="1"/>
  <c r="Q65" i="808" s="1"/>
  <c r="U65" i="808" s="1"/>
  <c r="Y65" i="808" s="1"/>
  <c r="L380" i="809"/>
  <c r="J11" i="849" s="1"/>
  <c r="J15" i="849" l="1"/>
  <c r="K13" i="849"/>
  <c r="L379" i="809"/>
  <c r="K27" i="851" s="1"/>
  <c r="G307" i="853" s="1"/>
  <c r="G308" i="853" s="1"/>
</calcChain>
</file>

<file path=xl/sharedStrings.xml><?xml version="1.0" encoding="utf-8"?>
<sst xmlns="http://schemas.openxmlformats.org/spreadsheetml/2006/main" count="20979" uniqueCount="2460">
  <si>
    <t>DADOS DO EMPREENDIMENTO</t>
  </si>
  <si>
    <t>OBJETO</t>
  </si>
  <si>
    <t>ENDEREÇO</t>
  </si>
  <si>
    <t>Bairro</t>
  </si>
  <si>
    <t>Cidade</t>
  </si>
  <si>
    <t>UF</t>
  </si>
  <si>
    <t>GO</t>
  </si>
  <si>
    <t>Área Total de Construção</t>
  </si>
  <si>
    <t xml:space="preserve">BDI </t>
  </si>
  <si>
    <t>ENCARGOS SOCIAIS HORISTAS</t>
  </si>
  <si>
    <t>Data do Orçamento</t>
  </si>
  <si>
    <t>Prazo</t>
  </si>
  <si>
    <t>BDI REDUZIDO</t>
  </si>
  <si>
    <t>ENCARGOS SOCIAIS MENSALISTAS</t>
  </si>
  <si>
    <t>Revisão</t>
  </si>
  <si>
    <t>BASE</t>
  </si>
  <si>
    <t>OBJETO:</t>
  </si>
  <si>
    <t>REVISÃO:</t>
  </si>
  <si>
    <t>LOCAL:</t>
  </si>
  <si>
    <t>m²</t>
  </si>
  <si>
    <t>ITEM</t>
  </si>
  <si>
    <t>UN</t>
  </si>
  <si>
    <t>SERVIÇOS PRELIMINARES</t>
  </si>
  <si>
    <t>m</t>
  </si>
  <si>
    <t>Mestre de obras</t>
  </si>
  <si>
    <t>m³</t>
  </si>
  <si>
    <t>FUNDAÇÕES</t>
  </si>
  <si>
    <t>ESTACAS</t>
  </si>
  <si>
    <t>un</t>
  </si>
  <si>
    <t>BLOCOS</t>
  </si>
  <si>
    <t>ESQUADRIAS</t>
  </si>
  <si>
    <t>IMPERMEABILIZAÇÕES</t>
  </si>
  <si>
    <t>PINTURAS</t>
  </si>
  <si>
    <t>SERVIÇOS COMPLEMENTARES</t>
  </si>
  <si>
    <t>Código</t>
  </si>
  <si>
    <t>Tipo</t>
  </si>
  <si>
    <t>Quantidade</t>
  </si>
  <si>
    <t>Composição</t>
  </si>
  <si>
    <t>h</t>
  </si>
  <si>
    <t>H</t>
  </si>
  <si>
    <t>cj</t>
  </si>
  <si>
    <t>CÓDIGO</t>
  </si>
  <si>
    <t>SERVIÇO</t>
  </si>
  <si>
    <t>VALORES</t>
  </si>
  <si>
    <t>MESES</t>
  </si>
  <si>
    <t>MÊS 01</t>
  </si>
  <si>
    <t>MÊS 02</t>
  </si>
  <si>
    <t>MÊS 03</t>
  </si>
  <si>
    <t>MÊS 04</t>
  </si>
  <si>
    <t>TOTAL SIMPLES COM BDI</t>
  </si>
  <si>
    <t>PERCENTUAL SIMPLES</t>
  </si>
  <si>
    <t>TOTAL ACUMULADO COM BDI</t>
  </si>
  <si>
    <t>PERCENTUAL ACUMULADO</t>
  </si>
  <si>
    <t>DATA:</t>
  </si>
  <si>
    <t>SERVIÇOS:</t>
  </si>
  <si>
    <t>Item</t>
  </si>
  <si>
    <t>Und</t>
  </si>
  <si>
    <t>Total</t>
  </si>
  <si>
    <t>M</t>
  </si>
  <si>
    <t>MEMORIAL DE CÁLCULO</t>
  </si>
  <si>
    <t>Peso</t>
  </si>
  <si>
    <t>Quant.</t>
  </si>
  <si>
    <t>B2</t>
  </si>
  <si>
    <t>B3</t>
  </si>
  <si>
    <t>B4</t>
  </si>
  <si>
    <t>Descrição</t>
  </si>
  <si>
    <t>Área</t>
  </si>
  <si>
    <t>A</t>
  </si>
  <si>
    <t>B</t>
  </si>
  <si>
    <t>FORNECIMENTO DE SOLO PARA ATERRO - EXCLUSO TRANSPORTE PARA OBRA</t>
  </si>
  <si>
    <t>PREPARO COM BETONEIRA E TRANSPORTE MANUAL DE CONCRETO PARA LASTRO  - (O.C.)</t>
  </si>
  <si>
    <t>FORMA TABUA PINHO PARA FUNDACOES U=3V - (OBRAS CIVIS)</t>
  </si>
  <si>
    <t>ACO CA-50A - 6,3 MM (1/4") - (OBRAS CIVIS)</t>
  </si>
  <si>
    <t>ACO CA 50-A - 8,0 MM (5/16") - (OBRAS CIVIS)</t>
  </si>
  <si>
    <t>ACO CA-50A - 10,0 MM (3/8") - (OBRAS CIVIS)</t>
  </si>
  <si>
    <t>KG</t>
  </si>
  <si>
    <t>ACO CA-60 - 5,0 MM - (OBRAS CIVIS)</t>
  </si>
  <si>
    <t>B1</t>
  </si>
  <si>
    <t>ESCAVACAO MANUAL DE VALAS (SAPATAS/BLOCOS)</t>
  </si>
  <si>
    <t>ACO CA - 60 - 5,0 MM - (OBRAS CIVIS)</t>
  </si>
  <si>
    <t>ACO CA-50-A - 6,3 MM (1/4") - (OBRAS CIVIS)</t>
  </si>
  <si>
    <t>ACO CA-50 A - 8,0 MM (5/16") - (OBRAS CIVIS)</t>
  </si>
  <si>
    <t>ACO CA 50-A - 20,0 MM (3/4") - (OBRAS CIVIS)</t>
  </si>
  <si>
    <t>PAVIMENTAÇÃO</t>
  </si>
  <si>
    <t>CAIXA DE INSPEÇÃO - ESCAVAÇÃO MANUAL / REATERRO/ APILOAMENTO DO FUNDO</t>
  </si>
  <si>
    <t>DIVERSOS</t>
  </si>
  <si>
    <t>ORSE</t>
  </si>
  <si>
    <t>ESCAVACAO MANUAL DE VALAS &lt; 1 MTS. (OBRAS CIVIS)</t>
  </si>
  <si>
    <t>LIMPEZA FINAL DE OBRA - (OBRAS CIVIS)</t>
  </si>
  <si>
    <t>DEMOLIÇÕES</t>
  </si>
  <si>
    <t>LIMPEZA MECÂNICA DE TERRENO</t>
  </si>
  <si>
    <t>LIGAÇÃO PROVISÓRIA DE ÁGUA (INCLUSO RETIRADA DO ESGOTO SANITÁRIO) - PD. GOINFRA</t>
  </si>
  <si>
    <t>LIGAÇÃO PROVISÓRIA LUZ E FORÇA - PD. GOINFRA</t>
  </si>
  <si>
    <t>EPI/PGR/PCMSO/EXAMES/TREINAMENTOS/VISITAS - ÁREAS EDIFICADAS/COBERTAS/FECHADAS</t>
  </si>
  <si>
    <t>FERRAMENTAS (MANUAIS/ELÉTRICAS) E MATERIAL DE LIMPEZA PERMANENTE DA OBRA - ÁREAS EDIFICADAS/COBERTAS/FECHADAS</t>
  </si>
  <si>
    <t>PLACA DE OBRA PLOTADA EM CHAPA METÁLICA 26 , AFIXADA EM CAVALETES DE MADEIRA DE LEI (VIGOTAS 6X12CM) - PADRÃO GOINFRA</t>
  </si>
  <si>
    <t>ADMINISTRAÇÃO LOCAL</t>
  </si>
  <si>
    <t>REVESTIMENTO DE PAREDES</t>
  </si>
  <si>
    <t>CHAPISCO COMUM</t>
  </si>
  <si>
    <t>EMBOÇO (1CI:4 ARML)</t>
  </si>
  <si>
    <t>EMASSAMENTO COM MASSA PVA DUAS DEMAOS</t>
  </si>
  <si>
    <t>Mão de Obra</t>
  </si>
  <si>
    <t>CANTINA - (OBRAS CIVIS)</t>
  </si>
  <si>
    <t>Banco</t>
  </si>
  <si>
    <t xml:space="preserve"> 0005 </t>
  </si>
  <si>
    <t>AGETOP CIVIL</t>
  </si>
  <si>
    <t>SERVENTE</t>
  </si>
  <si>
    <t xml:space="preserve"> 0037 </t>
  </si>
  <si>
    <t>VIGIA DE OBRA NOTURNO-SÁBADO/DOMINGO DIURNO (SALÁRIO X 1,5864)</t>
  </si>
  <si>
    <t xml:space="preserve"> 0008 </t>
  </si>
  <si>
    <t>AJUDANTE</t>
  </si>
  <si>
    <t xml:space="preserve"> 0004 </t>
  </si>
  <si>
    <t>PEDREIRO</t>
  </si>
  <si>
    <t xml:space="preserve"> 0017 </t>
  </si>
  <si>
    <t>ALMOXARIFE/APONTADOR</t>
  </si>
  <si>
    <t xml:space="preserve"> 0006 </t>
  </si>
  <si>
    <t>ARMADOR</t>
  </si>
  <si>
    <t xml:space="preserve"> 0010 </t>
  </si>
  <si>
    <t>CARPINTEIRO</t>
  </si>
  <si>
    <t xml:space="preserve"> 0011 </t>
  </si>
  <si>
    <t>ENCANADOR</t>
  </si>
  <si>
    <t xml:space="preserve"> 0025 </t>
  </si>
  <si>
    <t>OFICIAL "B"</t>
  </si>
  <si>
    <t xml:space="preserve"> 0012 </t>
  </si>
  <si>
    <t>ELETRICISTA</t>
  </si>
  <si>
    <t xml:space="preserve"> 0032 </t>
  </si>
  <si>
    <t>OPERADOR DE BETONEIRA</t>
  </si>
  <si>
    <t xml:space="preserve"> 0018 </t>
  </si>
  <si>
    <t>PINTOR</t>
  </si>
  <si>
    <t xml:space="preserve"> 0019 </t>
  </si>
  <si>
    <t>JARDINEIRO</t>
  </si>
  <si>
    <t xml:space="preserve"> 0021 </t>
  </si>
  <si>
    <t>SERRALHEIRO</t>
  </si>
  <si>
    <t>CAFE DA MANHA</t>
  </si>
  <si>
    <t>O barracão de obras destina-se ao apoio logístico da obra e acomodação de funcionários, em consonância o que rege a NR-18.
No dimensionamento do barracão para este empreendimento  contempla: REFEITÓRIO, ÁREA DE LAZER, VESTIÁRIOS, BANHEIROS, AMBULATÓRIO, ESCRITÓRIOS E ALMOXARIFADO.
O cálculo é baseado na quantidade de funcionarios que a obra contemplará.</t>
  </si>
  <si>
    <t>Quantidade máxima de funcionários</t>
  </si>
  <si>
    <t>Dimensionamento dos banheiros</t>
  </si>
  <si>
    <t>Requisitos:</t>
  </si>
  <si>
    <t>01 conjunto de lavatório, vaso sanitário e mictório para cada 15 funcionários</t>
  </si>
  <si>
    <t>01 conjunto de chuveiro para cada 8 funcionários</t>
  </si>
  <si>
    <t>Estimativa de área:</t>
  </si>
  <si>
    <t>Vaso sanitário</t>
  </si>
  <si>
    <t>Masculino e Feminino (x2)</t>
  </si>
  <si>
    <t>Chuveiro</t>
  </si>
  <si>
    <t>Lavatório</t>
  </si>
  <si>
    <t>Mictório</t>
  </si>
  <si>
    <t xml:space="preserve">Masculino </t>
  </si>
  <si>
    <t>Dimensionamento do vestiário</t>
  </si>
  <si>
    <t>Área estimada</t>
  </si>
  <si>
    <t>m² por funcionário</t>
  </si>
  <si>
    <t>80% masculino</t>
  </si>
  <si>
    <t>20% feminino</t>
  </si>
  <si>
    <t>Dimensionamento do refeitório</t>
  </si>
  <si>
    <t>Dimensionamento da área de lazer</t>
  </si>
  <si>
    <t>Dimensionamento do ambulatório</t>
  </si>
  <si>
    <t>Dimensionamento do escritório</t>
  </si>
  <si>
    <t>Engenharia</t>
  </si>
  <si>
    <t xml:space="preserve">m² </t>
  </si>
  <si>
    <t>Estagiários e técnicos</t>
  </si>
  <si>
    <t>Área (x2)</t>
  </si>
  <si>
    <t>Banheiro</t>
  </si>
  <si>
    <t>Dimensionamento da portaria</t>
  </si>
  <si>
    <t>Portaria</t>
  </si>
  <si>
    <t>Dimensionamento do almoxarifado</t>
  </si>
  <si>
    <t>Almoxarifado</t>
  </si>
  <si>
    <t>Área Total</t>
  </si>
  <si>
    <t>ENGENHEIRO</t>
  </si>
  <si>
    <t>MEMORIAL DE CÁLCULO E LEVANTAMENTOS</t>
  </si>
  <si>
    <t>Município da Obra</t>
  </si>
  <si>
    <t>Base de cálculo ISS do município</t>
  </si>
  <si>
    <t>ISS:</t>
  </si>
  <si>
    <t>Valor percentual adotado</t>
  </si>
  <si>
    <t>Limites das parcelas do BDI para obras do tipo acima selecionado.
Acórdão TCU 2622/2013</t>
  </si>
  <si>
    <t>Mín</t>
  </si>
  <si>
    <t>Med.</t>
  </si>
  <si>
    <t>Máx.</t>
  </si>
  <si>
    <r>
      <t xml:space="preserve">(AC) - </t>
    </r>
    <r>
      <rPr>
        <sz val="10"/>
        <rFont val="Arial Narrow"/>
        <family val="2"/>
      </rPr>
      <t>Administração Central</t>
    </r>
  </si>
  <si>
    <r>
      <t xml:space="preserve">(S) + (G) - </t>
    </r>
    <r>
      <rPr>
        <sz val="10"/>
        <rFont val="Arial Narrow"/>
        <family val="2"/>
      </rPr>
      <t>Seguro e Garantia</t>
    </r>
  </si>
  <si>
    <r>
      <t xml:space="preserve">(R) - </t>
    </r>
    <r>
      <rPr>
        <sz val="10"/>
        <rFont val="Arial Narrow"/>
        <family val="2"/>
      </rPr>
      <t>Risco</t>
    </r>
  </si>
  <si>
    <r>
      <t xml:space="preserve">(DF) - </t>
    </r>
    <r>
      <rPr>
        <sz val="10"/>
        <rFont val="Arial Narrow"/>
        <family val="2"/>
      </rPr>
      <t>Despesas Financeiras</t>
    </r>
  </si>
  <si>
    <r>
      <t xml:space="preserve">(L) - </t>
    </r>
    <r>
      <rPr>
        <sz val="10"/>
        <rFont val="Arial Narrow"/>
        <family val="2"/>
      </rPr>
      <t>Lucro</t>
    </r>
  </si>
  <si>
    <r>
      <t xml:space="preserve">(I1) - </t>
    </r>
    <r>
      <rPr>
        <sz val="10"/>
        <rFont val="Arial Narrow"/>
        <family val="2"/>
      </rPr>
      <t>PIS</t>
    </r>
  </si>
  <si>
    <r>
      <t xml:space="preserve">(I2) - </t>
    </r>
    <r>
      <rPr>
        <sz val="10"/>
        <rFont val="Arial Narrow"/>
        <family val="2"/>
      </rPr>
      <t>COFINS</t>
    </r>
  </si>
  <si>
    <r>
      <t xml:space="preserve">(I3) - </t>
    </r>
    <r>
      <rPr>
        <sz val="10"/>
        <rFont val="Arial Narrow"/>
        <family val="2"/>
      </rPr>
      <t>ISS</t>
    </r>
  </si>
  <si>
    <r>
      <t xml:space="preserve">(I4) - </t>
    </r>
    <r>
      <rPr>
        <sz val="10"/>
        <rFont val="Arial Narrow"/>
        <family val="2"/>
      </rPr>
      <t>Contribuição Previdenciária (CPRB)</t>
    </r>
  </si>
  <si>
    <t>BDI Adotado</t>
  </si>
  <si>
    <t>Limites do valor do BDI para obras do tipo acima selecionado.
Acórdão TCU 2622/2013</t>
  </si>
  <si>
    <t>O valores do BDI acima foram calculados com emprego da equação a seguir:</t>
  </si>
  <si>
    <t>Onde:</t>
  </si>
  <si>
    <t>AC - taxa de rateio da Administração Central</t>
  </si>
  <si>
    <t>DF - taxa das despesas financeiras</t>
  </si>
  <si>
    <t>R, S, G - taxa de risco, seguro e garantia do empreendimento</t>
  </si>
  <si>
    <t>I - taxa de tributos (onerado: I = COFINS+PIS+ISS / desonerado: I = COFINS+PIS+ISS+CPRB)</t>
  </si>
  <si>
    <t>L - taxa de lucro</t>
  </si>
  <si>
    <t>*Fonte da composição, valores de referência e fórmula do BDI: Acórdão 2622/2013-TCU-Plenário</t>
  </si>
  <si>
    <t>MATRINCHÃ - GO</t>
  </si>
  <si>
    <t>BONIFICAÇÃO DE DESPESAS INDIRETAS
BDI - DIFERENCIADO COM DESONERAÇÃO</t>
  </si>
  <si>
    <t>BONIFICAÇÃO DE DESPESAS INDIRETAS
BDI - NORMAL COM DESONERAÇÃO</t>
  </si>
  <si>
    <t>BONIFICAÇÃO DE DESPESAS INDIRETAS
BDI - DIFERENCIADO SEM DESONERAÇÃO</t>
  </si>
  <si>
    <t>Unidade</t>
  </si>
  <si>
    <t>Preço Unitário</t>
  </si>
  <si>
    <t>SINAPI</t>
  </si>
  <si>
    <t>Qtd</t>
  </si>
  <si>
    <t>Valor Unit</t>
  </si>
  <si>
    <t>Valor Unit com BDI</t>
  </si>
  <si>
    <t>Peso (%)</t>
  </si>
  <si>
    <t xml:space="preserve"> 1.1 </t>
  </si>
  <si>
    <t xml:space="preserve"> 250101 </t>
  </si>
  <si>
    <t>ENGENHEIRO - (OBRAS CIVIS)</t>
  </si>
  <si>
    <t xml:space="preserve"> 1.2 </t>
  </si>
  <si>
    <t xml:space="preserve"> 1.3 </t>
  </si>
  <si>
    <t xml:space="preserve"> 1.4 </t>
  </si>
  <si>
    <t xml:space="preserve"> 250105 </t>
  </si>
  <si>
    <t>ALMOXARIFE - (OBRAS CIVIS)</t>
  </si>
  <si>
    <t xml:space="preserve"> 2.1 </t>
  </si>
  <si>
    <t xml:space="preserve"> 020212 </t>
  </si>
  <si>
    <t xml:space="preserve"> 2.2 </t>
  </si>
  <si>
    <t xml:space="preserve"> 020303 </t>
  </si>
  <si>
    <t>DEPÓSITO PARA CIMENTO TIPO II  COM PINTURA PADRÃO GOINFRA (3,30 X 3,30 M) A=10,89 M2 (C/ REAPROV. 1 VEZ ) - INCLUSO PALETES</t>
  </si>
  <si>
    <t xml:space="preserve"> 2.3 </t>
  </si>
  <si>
    <t xml:space="preserve"> 020400 </t>
  </si>
  <si>
    <t>Un</t>
  </si>
  <si>
    <t xml:space="preserve"> 2.4 </t>
  </si>
  <si>
    <t xml:space="preserve"> 020501 </t>
  </si>
  <si>
    <t xml:space="preserve"> 2.5 </t>
  </si>
  <si>
    <t xml:space="preserve"> 021602 </t>
  </si>
  <si>
    <t xml:space="preserve"> 2.6 </t>
  </si>
  <si>
    <t xml:space="preserve"> 020200 </t>
  </si>
  <si>
    <t xml:space="preserve"> 2.7 </t>
  </si>
  <si>
    <t xml:space="preserve"> 021301 </t>
  </si>
  <si>
    <t xml:space="preserve"> 2.8 </t>
  </si>
  <si>
    <t xml:space="preserve"> 271502 </t>
  </si>
  <si>
    <t>RE</t>
  </si>
  <si>
    <t xml:space="preserve"> 2.9 </t>
  </si>
  <si>
    <t xml:space="preserve"> 271500 </t>
  </si>
  <si>
    <t xml:space="preserve"> 3</t>
  </si>
  <si>
    <t xml:space="preserve"> 3.1 </t>
  </si>
  <si>
    <t xml:space="preserve"> 020190 </t>
  </si>
  <si>
    <t xml:space="preserve"> 3.2 </t>
  </si>
  <si>
    <t xml:space="preserve"> 3.3 </t>
  </si>
  <si>
    <t>Próprio</t>
  </si>
  <si>
    <t xml:space="preserve"> 4</t>
  </si>
  <si>
    <t xml:space="preserve"> 4.1 </t>
  </si>
  <si>
    <t xml:space="preserve"> 4.2 </t>
  </si>
  <si>
    <t xml:space="preserve"> 4.3 </t>
  </si>
  <si>
    <t xml:space="preserve"> 5</t>
  </si>
  <si>
    <t xml:space="preserve"> 5.1 </t>
  </si>
  <si>
    <t xml:space="preserve"> 040101 </t>
  </si>
  <si>
    <t xml:space="preserve"> 5.2 </t>
  </si>
  <si>
    <t xml:space="preserve"> 5.3 </t>
  </si>
  <si>
    <t xml:space="preserve"> 5.4 </t>
  </si>
  <si>
    <t xml:space="preserve"> 050901 </t>
  </si>
  <si>
    <t xml:space="preserve"> 5.5 </t>
  </si>
  <si>
    <t xml:space="preserve"> 5.6 </t>
  </si>
  <si>
    <t xml:space="preserve"> 041146 </t>
  </si>
  <si>
    <t xml:space="preserve"> 5.7 </t>
  </si>
  <si>
    <t xml:space="preserve"> 5.8 </t>
  </si>
  <si>
    <t xml:space="preserve"> 5.9 </t>
  </si>
  <si>
    <t xml:space="preserve"> 5.10 </t>
  </si>
  <si>
    <t xml:space="preserve"> 5.11 </t>
  </si>
  <si>
    <t xml:space="preserve"> 5.12 </t>
  </si>
  <si>
    <t xml:space="preserve"> 6</t>
  </si>
  <si>
    <t xml:space="preserve"> 051024 </t>
  </si>
  <si>
    <t xml:space="preserve"> 051009 </t>
  </si>
  <si>
    <t xml:space="preserve"> 052003 </t>
  </si>
  <si>
    <t>Kg</t>
  </si>
  <si>
    <t xml:space="preserve"> 052004 </t>
  </si>
  <si>
    <t xml:space="preserve"> 052005 </t>
  </si>
  <si>
    <t xml:space="preserve"> 052014 </t>
  </si>
  <si>
    <t xml:space="preserve"> 7</t>
  </si>
  <si>
    <t xml:space="preserve"> 7.1.1 </t>
  </si>
  <si>
    <t xml:space="preserve"> 7.2.1 </t>
  </si>
  <si>
    <t xml:space="preserve"> 060303 </t>
  </si>
  <si>
    <t xml:space="preserve"> 7.2.2 </t>
  </si>
  <si>
    <t xml:space="preserve"> 060304 </t>
  </si>
  <si>
    <t xml:space="preserve"> 7.2.3 </t>
  </si>
  <si>
    <t xml:space="preserve"> 060305 </t>
  </si>
  <si>
    <t xml:space="preserve"> 7.2.4 </t>
  </si>
  <si>
    <t xml:space="preserve"> 060308 </t>
  </si>
  <si>
    <t xml:space="preserve"> 060314 </t>
  </si>
  <si>
    <t xml:space="preserve"> 7.3.1 </t>
  </si>
  <si>
    <t xml:space="preserve"> 7.3.2 </t>
  </si>
  <si>
    <t xml:space="preserve"> 7.4.1 </t>
  </si>
  <si>
    <t xml:space="preserve"> 8</t>
  </si>
  <si>
    <t xml:space="preserve"> 8.1 </t>
  </si>
  <si>
    <t xml:space="preserve"> 9</t>
  </si>
  <si>
    <t xml:space="preserve"> 10</t>
  </si>
  <si>
    <t xml:space="preserve"> 11</t>
  </si>
  <si>
    <t xml:space="preserve"> 200101 </t>
  </si>
  <si>
    <t xml:space="preserve"> 200201 </t>
  </si>
  <si>
    <t xml:space="preserve"> 12</t>
  </si>
  <si>
    <t xml:space="preserve"> 13</t>
  </si>
  <si>
    <t xml:space="preserve"> 13.1.1 </t>
  </si>
  <si>
    <t xml:space="preserve"> 261300 </t>
  </si>
  <si>
    <t xml:space="preserve"> 13.1.2 </t>
  </si>
  <si>
    <t xml:space="preserve"> 13.2.1 </t>
  </si>
  <si>
    <t xml:space="preserve"> 14</t>
  </si>
  <si>
    <t xml:space="preserve"> 14.1.1 </t>
  </si>
  <si>
    <t xml:space="preserve"> 14.1.2 </t>
  </si>
  <si>
    <t xml:space="preserve"> 14.1.3 </t>
  </si>
  <si>
    <t xml:space="preserve"> 14.1.4 </t>
  </si>
  <si>
    <t xml:space="preserve"> 14.2.1 </t>
  </si>
  <si>
    <t xml:space="preserve"> 14.2.2 </t>
  </si>
  <si>
    <t xml:space="preserve"> 14.2.3 </t>
  </si>
  <si>
    <t xml:space="preserve"> 14.2.4 </t>
  </si>
  <si>
    <t xml:space="preserve"> 14.2.5 </t>
  </si>
  <si>
    <t xml:space="preserve"> 14.2.6 </t>
  </si>
  <si>
    <t xml:space="preserve"> 14.2.7 </t>
  </si>
  <si>
    <t xml:space="preserve"> 14.2.8 </t>
  </si>
  <si>
    <t xml:space="preserve"> 14.2.9 </t>
  </si>
  <si>
    <t xml:space="preserve"> 14.2.10 </t>
  </si>
  <si>
    <t xml:space="preserve"> 14.2.11 </t>
  </si>
  <si>
    <t xml:space="preserve"> 14.2.12 </t>
  </si>
  <si>
    <t xml:space="preserve"> 14.2.13 </t>
  </si>
  <si>
    <t>PR</t>
  </si>
  <si>
    <t xml:space="preserve"> 071171 </t>
  </si>
  <si>
    <t>DISJUNTOR MONOPOLAR DE 10 A 32-A</t>
  </si>
  <si>
    <t xml:space="preserve"> 071172 </t>
  </si>
  <si>
    <t>DISJUNTOR MONOPOLAR DE 35 A 50-A</t>
  </si>
  <si>
    <t xml:space="preserve"> 070633 </t>
  </si>
  <si>
    <t>CAIXA DE PASSAGEM - ESCAVAÇÃO MANUAL / REATERRO/ APILOAMENTO DO FUNDO</t>
  </si>
  <si>
    <t xml:space="preserve"> 070634 </t>
  </si>
  <si>
    <t>CAIXA DE PASSAGEM -  TAMPA EM CONCRETO ARMADO 25 MPA E=5CM</t>
  </si>
  <si>
    <t xml:space="preserve"> 070635 </t>
  </si>
  <si>
    <t>CAIXA DE PASSAGEM -  ALVENARIA DE 1/2 VEZ COM REVESTIMENTO INTERNO EM REBOCO PAULISTA A-14</t>
  </si>
  <si>
    <t xml:space="preserve"> 15</t>
  </si>
  <si>
    <t xml:space="preserve"> 15.1.1 </t>
  </si>
  <si>
    <t xml:space="preserve"> 071202 </t>
  </si>
  <si>
    <t>ELETRODUTO DE PVC RIGIDO DIAMETRO 1"</t>
  </si>
  <si>
    <t xml:space="preserve"> 15.1.2 </t>
  </si>
  <si>
    <t xml:space="preserve"> 15.1.3 </t>
  </si>
  <si>
    <t xml:space="preserve"> 070543 </t>
  </si>
  <si>
    <t>CABO DE COBRE NU 35 MM2</t>
  </si>
  <si>
    <t xml:space="preserve"> 070544 </t>
  </si>
  <si>
    <t>CABO DE COBRE NU 50 MM2</t>
  </si>
  <si>
    <t xml:space="preserve"> 15.2.1 </t>
  </si>
  <si>
    <t xml:space="preserve"> 15.2.2 </t>
  </si>
  <si>
    <t xml:space="preserve"> 15.2.3 </t>
  </si>
  <si>
    <t xml:space="preserve"> 070255 </t>
  </si>
  <si>
    <t>ATERRAMENTO - SOLDA EXOTÉRMICA - CARTUCHO 90 G</t>
  </si>
  <si>
    <t xml:space="preserve"> 071381 </t>
  </si>
  <si>
    <t>HASTE REV.COBRE(COPPERWELD)  5/8" X 3,00 M C/CONECTOR</t>
  </si>
  <si>
    <t xml:space="preserve"> 16</t>
  </si>
  <si>
    <t xml:space="preserve"> 16.1 </t>
  </si>
  <si>
    <t xml:space="preserve"> 16.2 </t>
  </si>
  <si>
    <t xml:space="preserve"> 16.3 </t>
  </si>
  <si>
    <t xml:space="preserve"> 16.4 </t>
  </si>
  <si>
    <t xml:space="preserve"> 081402 </t>
  </si>
  <si>
    <t>TE 90 GRAUS SOLDAVEL DIAMETRO 25 MM</t>
  </si>
  <si>
    <t xml:space="preserve"> 081321 </t>
  </si>
  <si>
    <t>JOELHO 90 GRAUS SOLDAVEL DIAMETRO 25 MM</t>
  </si>
  <si>
    <t xml:space="preserve"> 081003 </t>
  </si>
  <si>
    <t>TUBO SOLDAVEL PVC MARROM DIAM. 25 MM</t>
  </si>
  <si>
    <t xml:space="preserve"> 270501 </t>
  </si>
  <si>
    <t>Total sem BDI</t>
  </si>
  <si>
    <t>Total do BDI</t>
  </si>
  <si>
    <t>Total Geral</t>
  </si>
  <si>
    <t>ENCARGOS SOCIAIS HORISTAS:</t>
  </si>
  <si>
    <t>ENCARGOS SOCIAIS MENSALISTAS:</t>
  </si>
  <si>
    <t>BDI OBRA:</t>
  </si>
  <si>
    <t>BASE:</t>
  </si>
  <si>
    <t>BDI DIFERENCIADO:</t>
  </si>
  <si>
    <t>ORÇAMENTO SINTÉTICO
SEM DESONERAÇÃO</t>
  </si>
  <si>
    <t>CÁLCULO DE VANTAJOSIDADE</t>
  </si>
  <si>
    <t>VANTAJOSIDADE</t>
  </si>
  <si>
    <t>O cálculo de vantajosidade se baseia na comparação direta entre os valores totais do orçamento e a escolha pelo que representa o menor valor, para tanto temos:</t>
  </si>
  <si>
    <t>% de Diferença (a / b)</t>
  </si>
  <si>
    <t>a. Orçamento com desoneração:</t>
  </si>
  <si>
    <t>b. Orçamento sem desoneração:</t>
  </si>
  <si>
    <t>ORÇAMENTO COM DESONERAÇÃO</t>
  </si>
  <si>
    <t>Porcent.</t>
  </si>
  <si>
    <t>Insumo</t>
  </si>
  <si>
    <t xml:space="preserve"> 0001 </t>
  </si>
  <si>
    <t>MO sem LS =&gt;</t>
  </si>
  <si>
    <t>LS =&gt;</t>
  </si>
  <si>
    <t>MO com LS =&gt;</t>
  </si>
  <si>
    <t>Valor do BDI =&gt;</t>
  </si>
  <si>
    <t>Valor com BDI =&gt;</t>
  </si>
  <si>
    <t xml:space="preserve"> 0020 </t>
  </si>
  <si>
    <t>CALHEIRO</t>
  </si>
  <si>
    <t xml:space="preserve"> 0023 </t>
  </si>
  <si>
    <t>APLICADOR DE EPOXI</t>
  </si>
  <si>
    <t xml:space="preserve"> H264 </t>
  </si>
  <si>
    <t>VASO SANITARIO CONVENCIONAL</t>
  </si>
  <si>
    <t>Material</t>
  </si>
  <si>
    <t xml:space="preserve"> 2788 </t>
  </si>
  <si>
    <t>COMPRESSOR DE 1,5HP-70L-140LB COM PISTOLA DE RESERVATÓRIO SUPERIOR E MANGUEIRA (MANUTENÇÃO E DEPRECIAÇÃO DO EQUIPAMENTO) - PREÇO DO EQUIPAMENTO NOVO DIVIDIDO POR 1.000</t>
  </si>
  <si>
    <t xml:space="preserve"> 2782 </t>
  </si>
  <si>
    <t>GASOLINA</t>
  </si>
  <si>
    <t>l</t>
  </si>
  <si>
    <t xml:space="preserve"> 3948 </t>
  </si>
  <si>
    <t>EXTINTOR DE PÓ ABC (6 KG) -  CAPACIDADE EXTINTORA 3A 20 BC COM PRESILHA/SETA E SUPORTE</t>
  </si>
  <si>
    <t xml:space="preserve"> 2779 </t>
  </si>
  <si>
    <t>COMPACTADOR DE PLACA VIBRATÓRIA A GASOLINA POTÊNCIA 3HP</t>
  </si>
  <si>
    <t xml:space="preserve"> 2804 </t>
  </si>
  <si>
    <t>AREIA GROSSA</t>
  </si>
  <si>
    <t xml:space="preserve"> 2842 </t>
  </si>
  <si>
    <t>TINTA LATEX ACRÍLICA 2ª LINHA/ECONÔMICA</t>
  </si>
  <si>
    <t xml:space="preserve"> 2866 </t>
  </si>
  <si>
    <t>FOGÃO A GÁS DE 6 BOCAS, ESMALTEC, DAKO, CONTINENTAL OU EQUIVALENTE</t>
  </si>
  <si>
    <t xml:space="preserve"> 2867 </t>
  </si>
  <si>
    <t>BOTIJÃO DE GÁS P13 (VASILHAME + GÁS LIQUEFEITO)</t>
  </si>
  <si>
    <t xml:space="preserve"> 2864 </t>
  </si>
  <si>
    <t>GELADEIRA FROST FREE DE APROXIMADAMENTE 300L CONSUL,ELETROLUX OU EQUIVALENTE</t>
  </si>
  <si>
    <t xml:space="preserve"> 2861 </t>
  </si>
  <si>
    <t>ÁLCOOL GEL ( D=1,00)</t>
  </si>
  <si>
    <t xml:space="preserve"> 2862 </t>
  </si>
  <si>
    <t>SABONETE LÍQUIDO (D= 1,00)</t>
  </si>
  <si>
    <t xml:space="preserve"> 2859 </t>
  </si>
  <si>
    <t>PACOTE COM 1.000 FOLHAS DUAS DOBRAS DE PAPEL TOALHA INTERFOLHAS BRANCA</t>
  </si>
  <si>
    <t>PAC</t>
  </si>
  <si>
    <t xml:space="preserve"> 2860 </t>
  </si>
  <si>
    <t>SUPORTE DISPENSER - PARA SABONETE OU ÁLCOOL</t>
  </si>
  <si>
    <t xml:space="preserve"> 2857 </t>
  </si>
  <si>
    <t>PORTA COPOS DESCARTÁVEIS PARA COPOS DE 300ML</t>
  </si>
  <si>
    <t xml:space="preserve"> 2858 </t>
  </si>
  <si>
    <t>SUPORTE PARA PAPEL TOALHA INTERFOLHA</t>
  </si>
  <si>
    <t xml:space="preserve"> 2855 </t>
  </si>
  <si>
    <t>SACO PLÁSTICO PARA LIXO DE 50 LITROS</t>
  </si>
  <si>
    <t xml:space="preserve"> 2856 </t>
  </si>
  <si>
    <t>PACOTE COM 100 UNIDADES DE COPO DESCARTÁVEL DE 300ML</t>
  </si>
  <si>
    <t xml:space="preserve"> 2846 </t>
  </si>
  <si>
    <t>DOBRADIÇA DE PRESSÃO PARA ARMÁRIO DE MADEIRA</t>
  </si>
  <si>
    <t xml:space="preserve"> 2847 </t>
  </si>
  <si>
    <t>CHAPA GALVANIZADA Nº 26</t>
  </si>
  <si>
    <t xml:space="preserve"> 2853 </t>
  </si>
  <si>
    <t>SUPORTE PARA ROLO DE PAPEL HIGIÊNICO 300 A 600M EM ABS</t>
  </si>
  <si>
    <t xml:space="preserve"> 2854 </t>
  </si>
  <si>
    <t>ROLO DE PAPEL HIGIÊNICO INDUSTRIAL DE 500M</t>
  </si>
  <si>
    <t>RL</t>
  </si>
  <si>
    <t xml:space="preserve"> 2868 </t>
  </si>
  <si>
    <t>TELEVISÃO LED PLANA 32 POLEGADAS DA SAMSUNG, PHILCO OU EQUIVALENTE</t>
  </si>
  <si>
    <t xml:space="preserve"> 1860 </t>
  </si>
  <si>
    <t xml:space="preserve"> 1861 </t>
  </si>
  <si>
    <t xml:space="preserve"> 1858 </t>
  </si>
  <si>
    <t xml:space="preserve"> H401 </t>
  </si>
  <si>
    <t xml:space="preserve"> 2491 </t>
  </si>
  <si>
    <t>PARAFUSO DIAM.3/8" - 10 CM</t>
  </si>
  <si>
    <t xml:space="preserve"> H581 </t>
  </si>
  <si>
    <t>PIA MARMORE/GRANITO SINTÉTICO 1,00 X 0,54 M (DIMENSÕES APROXIMADAS)</t>
  </si>
  <si>
    <t xml:space="preserve"> H311 </t>
  </si>
  <si>
    <t>LUVA SOLDAVEL COM ROSCA 25 X 3/4"</t>
  </si>
  <si>
    <t xml:space="preserve"> 1704 </t>
  </si>
  <si>
    <t>MADEIRA DE LEI PARA TELHADO (ANGELIM VERMELHO)</t>
  </si>
  <si>
    <t xml:space="preserve"> H164 </t>
  </si>
  <si>
    <t xml:space="preserve"> H165 </t>
  </si>
  <si>
    <t>JOELHO 90 GRAUS SOLDAVEL DIAMETRO 32 MM</t>
  </si>
  <si>
    <t xml:space="preserve"> H181 </t>
  </si>
  <si>
    <t>ANEL DE VEDAÇÃO PARA VASO SANITÁRIO</t>
  </si>
  <si>
    <t xml:space="preserve"> 2384 </t>
  </si>
  <si>
    <t>LIXA PARA MADEIRA Nº 240</t>
  </si>
  <si>
    <t xml:space="preserve"> H177 </t>
  </si>
  <si>
    <t xml:space="preserve"> H178 </t>
  </si>
  <si>
    <t>LIGACAO FLEXIVEL (ENGATE) PVC 1/2"</t>
  </si>
  <si>
    <t xml:space="preserve"> 3337 </t>
  </si>
  <si>
    <t>INTERRUPTOR SIMPLES (1 SECAO) - (SUPORTE+MÓDULO+ESPELHO)</t>
  </si>
  <si>
    <t xml:space="preserve"> 3334 </t>
  </si>
  <si>
    <t>INTERRUPTOR INTERMEDIARIO (FOUR-WAY) - (SUPORTE+MÓDULOS+ESPELHO)</t>
  </si>
  <si>
    <t xml:space="preserve"> 3335 </t>
  </si>
  <si>
    <t>INTERRUPTOR PARALELO DUPLO (2 SECOES) - (SUPORTE+MÓDULOS+ESPELHO)</t>
  </si>
  <si>
    <t xml:space="preserve"> H363 </t>
  </si>
  <si>
    <t>GRELHA QUADRADO BRANCA 150 MM - (ESGOTO)</t>
  </si>
  <si>
    <t xml:space="preserve"> 2699 </t>
  </si>
  <si>
    <t>FUNDO BRANCO FOSCO</t>
  </si>
  <si>
    <t xml:space="preserve"> H265 </t>
  </si>
  <si>
    <t>PARAFUSO DE FIXACAO PARA LAVATORIO COM BUCHA PLASTICA 8 MM</t>
  </si>
  <si>
    <t xml:space="preserve"> 3314 </t>
  </si>
  <si>
    <t>FIO ISOLADO 750 V, PIRASTIC 2,5 MM2</t>
  </si>
  <si>
    <t xml:space="preserve"> 3321 </t>
  </si>
  <si>
    <t>FITA ISOLANTE, ROLO DE 5,00 M</t>
  </si>
  <si>
    <t xml:space="preserve"> 2380 </t>
  </si>
  <si>
    <t>ESCORA ROLIÇA (TIPO EUCALIPTO)</t>
  </si>
  <si>
    <t xml:space="preserve"> 3259 </t>
  </si>
  <si>
    <t xml:space="preserve"> H350 </t>
  </si>
  <si>
    <t>CURVA 45° DIAMETRO 40 MM (ESGOTO)</t>
  </si>
  <si>
    <t xml:space="preserve"> H336 </t>
  </si>
  <si>
    <t>CORPO CAIXA SIFONADA 150 X 150 X 50 MM</t>
  </si>
  <si>
    <t xml:space="preserve"> H338 </t>
  </si>
  <si>
    <t>CORPO CAIXA SIFONADA 250 X 172 X 50 MM</t>
  </si>
  <si>
    <t xml:space="preserve"> 1225 </t>
  </si>
  <si>
    <t>CONJUNTO VEDAÇÃO (ARRUELA E BUCHA) PARA TELHA FIBROCIMENTO</t>
  </si>
  <si>
    <t xml:space="preserve"> 1694 </t>
  </si>
  <si>
    <t>COMPENSADO RESINADO COLA FENÓLICA 10 MM 2,20X1,10 M</t>
  </si>
  <si>
    <t xml:space="preserve"> 1702 </t>
  </si>
  <si>
    <t>COMPENSADO PLASTIFICADO 17 MM 2,20X1,10 M</t>
  </si>
  <si>
    <t xml:space="preserve"> 1703 </t>
  </si>
  <si>
    <t>COMPENSADO PLASTIFICADO 12 MM 2,20X1,10 M</t>
  </si>
  <si>
    <t xml:space="preserve"> 1215 </t>
  </si>
  <si>
    <t>CIMENTO PORTLAND CPII-32</t>
  </si>
  <si>
    <t xml:space="preserve"> 2372 </t>
  </si>
  <si>
    <t>CHAPA PERFILADA Nº 18</t>
  </si>
  <si>
    <t xml:space="preserve"> H145 </t>
  </si>
  <si>
    <t>CHUVEIRO ELETRICO EM PVC (3 TEMPERATURAS)</t>
  </si>
  <si>
    <t xml:space="preserve"> 3138 </t>
  </si>
  <si>
    <t>CAIXA METALICA RETANGULAR 4"X2"X2"</t>
  </si>
  <si>
    <t xml:space="preserve"> 1218 </t>
  </si>
  <si>
    <t xml:space="preserve"> H676 </t>
  </si>
  <si>
    <t>CAIXA D'ÁGUA POLIETILENO 1000 LTS. COM TAMPA</t>
  </si>
  <si>
    <t xml:space="preserve"> H585 </t>
  </si>
  <si>
    <t>CAIXA DE DESCARGA (PVC) 9 LITROS</t>
  </si>
  <si>
    <t xml:space="preserve"> 3135 </t>
  </si>
  <si>
    <t>CAIXA DE PASSAGEM METALICA OCTOGONAL FUNDO MOVEL SIMPLES 2"</t>
  </si>
  <si>
    <t xml:space="preserve"> H134 </t>
  </si>
  <si>
    <t>BUCHA DE REDUÇÃO SOLDAVEL CURTA 32 X 25 MM</t>
  </si>
  <si>
    <t xml:space="preserve"> 2386 </t>
  </si>
  <si>
    <t>BRITA Nº 1</t>
  </si>
  <si>
    <t xml:space="preserve"> 2497 </t>
  </si>
  <si>
    <t>BRITA Nº 2</t>
  </si>
  <si>
    <t xml:space="preserve"> 3065 </t>
  </si>
  <si>
    <t xml:space="preserve"> H117 </t>
  </si>
  <si>
    <t>BRAÇO METÁLICO PARA CHUVEIRO 30 CM</t>
  </si>
  <si>
    <t xml:space="preserve"> 2493 </t>
  </si>
  <si>
    <t>ARRUELA PARA PARAFUSO 3/8"</t>
  </si>
  <si>
    <t xml:space="preserve"> H687 </t>
  </si>
  <si>
    <t>BEBEDOURO (PURIFICADOR) ELÉTRICO DE PRESSÃO (IBBL BAG 40 OU EQUIVALENTE)</t>
  </si>
  <si>
    <t xml:space="preserve"> H111 </t>
  </si>
  <si>
    <t>ADESIVO PLASTICO - BISNAGA 75 G</t>
  </si>
  <si>
    <t xml:space="preserve"> H102 </t>
  </si>
  <si>
    <t>ADAPTADOR SOLDÁVEL CURTO COM BOLSA E ROSCA PARA REGISTRO 32X1"</t>
  </si>
  <si>
    <t xml:space="preserve"> H108 </t>
  </si>
  <si>
    <t>ADAPTADOR SOLDÁVEL LONGO COM FLANGES LIVRES PARA CAIXA D'ÁGUA 32X1"</t>
  </si>
  <si>
    <t xml:space="preserve"> H631 </t>
  </si>
  <si>
    <t>TUBO DE DESPEJO PARA VÁLVULA (PIA/TANQUE)</t>
  </si>
  <si>
    <t xml:space="preserve"> 3923 </t>
  </si>
  <si>
    <t>ELETRODUTO PVC FLEXÍVEL (MANGUEIRA CORRUGADA LEVE) DIAM. 25MM</t>
  </si>
  <si>
    <t xml:space="preserve"> H284 </t>
  </si>
  <si>
    <t>TUBO SOLDAVEL PARA ESGOTO DIAMETRO 100 MM</t>
  </si>
  <si>
    <t xml:space="preserve"> H261 </t>
  </si>
  <si>
    <t>VALVULA PARA LAVATORIO PVC 1"</t>
  </si>
  <si>
    <t xml:space="preserve"> H262 </t>
  </si>
  <si>
    <t>VALVULA PARA PIA TIPO AMERICANA DIAMETRO 3.1/2" (METALICA)</t>
  </si>
  <si>
    <t xml:space="preserve"> H272 </t>
  </si>
  <si>
    <t>UNIAO SOLDAVEL DIAMETRO 32 MM</t>
  </si>
  <si>
    <t xml:space="preserve"> H258 </t>
  </si>
  <si>
    <t>VALVULA 1" PARA MICTORIO TIPO COCHO (PVC)</t>
  </si>
  <si>
    <t xml:space="preserve"> H248 </t>
  </si>
  <si>
    <t xml:space="preserve"> H285 </t>
  </si>
  <si>
    <t>TUBO SOLDAVEL PARA ESGOTO DIAMETRO 40 MM</t>
  </si>
  <si>
    <t xml:space="preserve"> H286 </t>
  </si>
  <si>
    <t>TUBO SOLDAVEL PARA ESGOTO DIAMETRO 50 MM</t>
  </si>
  <si>
    <t xml:space="preserve"> 3475 </t>
  </si>
  <si>
    <t>TOMADA HEXAGONAL 2P + T - 10A - 250V (SUPORTE+MÓDULO+ESPELHO)</t>
  </si>
  <si>
    <t xml:space="preserve"> H239 </t>
  </si>
  <si>
    <t>TUBO DE DESCIDA PARA CAIXA DE DESCARGA (LONGO 1.1/4")</t>
  </si>
  <si>
    <t xml:space="preserve"> H241 </t>
  </si>
  <si>
    <t>TUBO DE LIGACAO PVC CROMADO DE 1.1/2"</t>
  </si>
  <si>
    <t xml:space="preserve"> H237 </t>
  </si>
  <si>
    <t>TORNEIRA DE MESA PARA LAVATORIO DIAMETRO 1/2"</t>
  </si>
  <si>
    <t xml:space="preserve"> H238 </t>
  </si>
  <si>
    <t>TORNEIRA DE PAREDE PARA PIA OU BEBEDOURO DIÂMETRO 1/2" E 3/4"</t>
  </si>
  <si>
    <t xml:space="preserve"> 3477 </t>
  </si>
  <si>
    <t>TOMADA HEXAGONAL 2P + T - 20A - 250V (SUPORTE+MÓDULO+ESPELHO)</t>
  </si>
  <si>
    <t xml:space="preserve"> H440 </t>
  </si>
  <si>
    <t>TORNEIRA DE BOIA DIAMETRO 3/4" (20 MM)</t>
  </si>
  <si>
    <t xml:space="preserve"> 1273 </t>
  </si>
  <si>
    <t>TINTA EPOXI COM CATALISADOR</t>
  </si>
  <si>
    <t xml:space="preserve"> 2055 </t>
  </si>
  <si>
    <t>TINTA ESMALTE</t>
  </si>
  <si>
    <t xml:space="preserve"> H606 </t>
  </si>
  <si>
    <t>TAMPA CEGA REDONDA BRANCA PVC 250 MM</t>
  </si>
  <si>
    <t xml:space="preserve"> H587 </t>
  </si>
  <si>
    <t>ASSENTO SIMPLES EM POLIPROPILENO PARA VASO SANITÁRIO</t>
  </si>
  <si>
    <t xml:space="preserve"> 2024 </t>
  </si>
  <si>
    <t>TELHA VOGATEX 4 MM (L=0,50 M)</t>
  </si>
  <si>
    <t xml:space="preserve"> H221 </t>
  </si>
  <si>
    <t xml:space="preserve"> 3602 </t>
  </si>
  <si>
    <t>SOQUETE ANTIVIBRATORIO PARA LAMPADA TUBULAR</t>
  </si>
  <si>
    <t xml:space="preserve"> 2023 </t>
  </si>
  <si>
    <t>TABUA PARA FORMA (30CM)</t>
  </si>
  <si>
    <t xml:space="preserve"> 3774 </t>
  </si>
  <si>
    <t>SIRENE ELETROMECANICA METALICA ALCANCE 500 M</t>
  </si>
  <si>
    <t xml:space="preserve"> H215 </t>
  </si>
  <si>
    <t>SOLUCAO LIMPADORA 200 CM3 (FRASCO PLASTICO)</t>
  </si>
  <si>
    <t xml:space="preserve"> 1970 </t>
  </si>
  <si>
    <t>DILUENTE AGUARRÁS</t>
  </si>
  <si>
    <t xml:space="preserve"> H212 </t>
  </si>
  <si>
    <t>SIFAO METALICO P/PIA 1.1/2X2"</t>
  </si>
  <si>
    <t xml:space="preserve"> H539 </t>
  </si>
  <si>
    <t>SIFAO FLEXIVEL UNIVERSAL (SANFONADO) EM PVC PARA LAVATORIO</t>
  </si>
  <si>
    <t xml:space="preserve"> 1967 </t>
  </si>
  <si>
    <t>RIPAO DE MADEIRA 15 CM</t>
  </si>
  <si>
    <t xml:space="preserve"> 1968 </t>
  </si>
  <si>
    <t>SARRAFO DE MADEIRA 10 CM</t>
  </si>
  <si>
    <t xml:space="preserve"> H266 </t>
  </si>
  <si>
    <t>REGISTRO DE PRESSAO C/CANOPLA CROMADO 1/2"</t>
  </si>
  <si>
    <t xml:space="preserve"> 1964 </t>
  </si>
  <si>
    <t xml:space="preserve"> 3422 </t>
  </si>
  <si>
    <t>QUADRO DE DISTRIBUICAO DE EMBUTIR EM PVC SB-12E</t>
  </si>
  <si>
    <t xml:space="preserve"> H198 </t>
  </si>
  <si>
    <t>REGISTRO DE GAVETA C/CANOPLA DIAM.1.1/4"</t>
  </si>
  <si>
    <t xml:space="preserve"> 1862 </t>
  </si>
  <si>
    <t xml:space="preserve"> 1892 </t>
  </si>
  <si>
    <t>PREGO GALVANIZADO 18 X 27 (TELHEIRO)</t>
  </si>
  <si>
    <t xml:space="preserve"> 1863 </t>
  </si>
  <si>
    <t xml:space="preserve"> H249 </t>
  </si>
  <si>
    <t>TUBO SOLDAVEL PVC MARROM DIAM. 32 MM</t>
  </si>
  <si>
    <t xml:space="preserve"> 4057 </t>
  </si>
  <si>
    <t>CALHA DE SOBREPOR PARA 2 LAMPADAS TUBULARES 120 CM 15/20 W</t>
  </si>
  <si>
    <t xml:space="preserve"> 4053 </t>
  </si>
  <si>
    <t>LÂMPADA TUBULAR LED, BASE G13, BIVOLT 8/10 W, 900 A 1000 LUMENS, LUZ BRANCA</t>
  </si>
  <si>
    <t xml:space="preserve"> 4056 </t>
  </si>
  <si>
    <t>CALHA DE SOBREPOR PARA 2 LAMPADAS TUBULARES 60 CM 8/10 W</t>
  </si>
  <si>
    <t xml:space="preserve"> 0104 </t>
  </si>
  <si>
    <t>AREIA MÉDIA</t>
  </si>
  <si>
    <t xml:space="preserve"> 2256 </t>
  </si>
  <si>
    <t>CADEADO SIMPLES EM LATÃO Nº 30</t>
  </si>
  <si>
    <t xml:space="preserve"> 1696 </t>
  </si>
  <si>
    <t>COMPENSADO RESINADO COLA FENÓLICA 12 MM 2,20X1,10 M</t>
  </si>
  <si>
    <t xml:space="preserve"> 2516 </t>
  </si>
  <si>
    <t>CORRENTE EM AÇO GALVANIZADO COM ELO CURTO DIAMETRO 4 MM</t>
  </si>
  <si>
    <t xml:space="preserve"> 1265 </t>
  </si>
  <si>
    <t xml:space="preserve"> 3350 </t>
  </si>
  <si>
    <t>ISOLADOR ROLDANA PVC MEDIO (102)</t>
  </si>
  <si>
    <t xml:space="preserve"> 1674 </t>
  </si>
  <si>
    <t>LIXA PARA PAREDE Nº 100</t>
  </si>
  <si>
    <t xml:space="preserve"> H229 </t>
  </si>
  <si>
    <t>TE DE REDUCAO 90 GRAUS SOLDAVEL 32 X 25 MM</t>
  </si>
  <si>
    <t xml:space="preserve"> H319 </t>
  </si>
  <si>
    <t>LUVA SOLDAVEL 25 MM</t>
  </si>
  <si>
    <t xml:space="preserve"> H320 </t>
  </si>
  <si>
    <t>LUVA SOLDAVEL 32 MM</t>
  </si>
  <si>
    <t xml:space="preserve"> 2033 </t>
  </si>
  <si>
    <t xml:space="preserve"> 2034 </t>
  </si>
  <si>
    <t xml:space="preserve"> 2054 </t>
  </si>
  <si>
    <t>TINTA GRAFITE</t>
  </si>
  <si>
    <t xml:space="preserve"> 2051 </t>
  </si>
  <si>
    <t>TINTA LATEX ACRILICA - SEMI BRILHO</t>
  </si>
  <si>
    <t xml:space="preserve"> H484 </t>
  </si>
  <si>
    <t>TORNEIRA DE JARDIM DIAMETRO 1/2 E 3/4" COM BICO</t>
  </si>
  <si>
    <t xml:space="preserve"> 2294 </t>
  </si>
  <si>
    <t>SELADOR ACRILICO</t>
  </si>
  <si>
    <t xml:space="preserve"> 1973 </t>
  </si>
  <si>
    <t>ADITIVO IMPERMEABILIZANTE DE PEGA NORMAL PARA ARGAMASSA E CONCRETO REF.: SIKA 1 / VEDACIT (D=1,00) OU EQUIVALENTE</t>
  </si>
  <si>
    <t xml:space="preserve"> H214 </t>
  </si>
  <si>
    <t>SOLUCAO LIMPADORA 1000 CM3 (FRASCO PLASTICO)</t>
  </si>
  <si>
    <t xml:space="preserve"> H559 </t>
  </si>
  <si>
    <t>REGISTRO DE ESFERA DIAM. 1" (METAL)</t>
  </si>
  <si>
    <t xml:space="preserve"> 1672 </t>
  </si>
  <si>
    <t>LIXA PARA FERRO Nº 100</t>
  </si>
  <si>
    <t xml:space="preserve"> H444 </t>
  </si>
  <si>
    <t>JOELHO DE REDUÇÃO 90 GRAUS SOLDAVEL DIAM. 32 MM X 25 MM</t>
  </si>
  <si>
    <t xml:space="preserve"> H158 </t>
  </si>
  <si>
    <t>JOELHO 90 GRAUS SOLD.C/BUCHA LATAO DIAM. 25 X 3/4"</t>
  </si>
  <si>
    <t xml:space="preserve"> H665 </t>
  </si>
  <si>
    <t>KIT CAVALETE (D=25MM P/ HIDRÔMETROS 1,5 M3; 3 M3 E 5 M3) +  CAIXA PADRÃO "A" DA SANEAGO</t>
  </si>
  <si>
    <t xml:space="preserve"> H689 </t>
  </si>
  <si>
    <t>FITA VEDAROSCA 18 MM</t>
  </si>
  <si>
    <t xml:space="preserve"> 1221 </t>
  </si>
  <si>
    <t>CAL HIDRATADA</t>
  </si>
  <si>
    <t xml:space="preserve"> 2437 </t>
  </si>
  <si>
    <t>AÇO CA-50 - 6,3 MM (1/4")</t>
  </si>
  <si>
    <t xml:space="preserve"> H112 </t>
  </si>
  <si>
    <t>ADESIVO PLASTICO - FRASCO 850 G</t>
  </si>
  <si>
    <t xml:space="preserve"> 2426 </t>
  </si>
  <si>
    <t>ARAME GALVANIZADO Nº 12 BWG</t>
  </si>
  <si>
    <t xml:space="preserve"> 0102 </t>
  </si>
  <si>
    <t>ARAME RECOZIDO 18 BWG</t>
  </si>
  <si>
    <t xml:space="preserve"> 2502 </t>
  </si>
  <si>
    <t>AREIA FINA</t>
  </si>
  <si>
    <t xml:space="preserve"> 4050 </t>
  </si>
  <si>
    <t>LÂMPADA BULBO LED, BASE E27, BIVOLT 12/15 W, 1000 A 1400 LUMENS, LUZ BRANCA</t>
  </si>
  <si>
    <t xml:space="preserve"> 2133 </t>
  </si>
  <si>
    <t xml:space="preserve"> 3604 </t>
  </si>
  <si>
    <t>SOQUETE INDUSTRIAL 1570 PARA USO AO TEMPO</t>
  </si>
  <si>
    <t xml:space="preserve"> 3459 </t>
  </si>
  <si>
    <t>TAMPA TIPO DZ ATE 63A</t>
  </si>
  <si>
    <t xml:space="preserve"> 2425 </t>
  </si>
  <si>
    <t>PARAFUSO 12,5 X 130 C/PORCA E ARRUELA</t>
  </si>
  <si>
    <t xml:space="preserve"> 3389 </t>
  </si>
  <si>
    <t>PARAFUSO DE AJUSTE TIPO DZ ATE 63A</t>
  </si>
  <si>
    <t xml:space="preserve"> 3751 </t>
  </si>
  <si>
    <t>RELE DE FALTA DE FASE 380 V - 60 HZ</t>
  </si>
  <si>
    <t xml:space="preserve"> 3764 </t>
  </si>
  <si>
    <t>RELE DE SOBRECORRENTE 16 - 36A</t>
  </si>
  <si>
    <t xml:space="preserve"> 3742 </t>
  </si>
  <si>
    <t>QUADRO DE DISTRIBUICAO DE EMBUTIR EM PVC CB 12E - 80A</t>
  </si>
  <si>
    <t xml:space="preserve"> 3106 </t>
  </si>
  <si>
    <t>CABO FLEXÍVEL, PVC (70° C), 450/750 V, 16 MM2</t>
  </si>
  <si>
    <t xml:space="preserve"> 2255 </t>
  </si>
  <si>
    <t>CADEADO SIMPLES EM LATÃO Nº 20</t>
  </si>
  <si>
    <t xml:space="preserve"> 3131 </t>
  </si>
  <si>
    <t>CAIXA DE PASSAGEM METALICA DE EMBUTIR 40X40X15 CM</t>
  </si>
  <si>
    <t xml:space="preserve"> 3174 </t>
  </si>
  <si>
    <t>CHAVE TRIPOLAR TIPO PACCO 63A</t>
  </si>
  <si>
    <t xml:space="preserve"> 3215 </t>
  </si>
  <si>
    <t>CONTATOR TRIPOLAR - 25A, 500V NOMINAL, COMANDO 220V, CATEGORIA AC-3.</t>
  </si>
  <si>
    <t xml:space="preserve"> 3261 </t>
  </si>
  <si>
    <t>DISJUNTOR TRIPOLAR 40 A 50A</t>
  </si>
  <si>
    <t xml:space="preserve"> 3262 </t>
  </si>
  <si>
    <t>DISJUNTOR TRIPOLAR DE 10 A 35-A</t>
  </si>
  <si>
    <t xml:space="preserve"> 3269 </t>
  </si>
  <si>
    <t>DISJUNTOR TRIPOLAR DE 60 A 100-A</t>
  </si>
  <si>
    <t xml:space="preserve"> 3313 </t>
  </si>
  <si>
    <t>FIO ISOLADO 750 V, PIRASTIC 10 MM2</t>
  </si>
  <si>
    <t xml:space="preserve"> 3318 </t>
  </si>
  <si>
    <t>FITA DE AUTO FUSAO, ROLO DE 10,00 M</t>
  </si>
  <si>
    <t xml:space="preserve"> 3320 </t>
  </si>
  <si>
    <t>FITA ISOLANTE, ROLO DE 20,00 M</t>
  </si>
  <si>
    <t xml:space="preserve"> 3323 </t>
  </si>
  <si>
    <t>FUSIVEL DZ RETARDADO DE 35A A 63A</t>
  </si>
  <si>
    <t xml:space="preserve"> 3329 </t>
  </si>
  <si>
    <t>HASTE COPPERWELD  5/8" X 2,40 M COM CONECTOR</t>
  </si>
  <si>
    <t xml:space="preserve"> 3752 </t>
  </si>
  <si>
    <t>INTERRUPTOR PARA QUADRO DE COMANDO</t>
  </si>
  <si>
    <t xml:space="preserve"> 3349 </t>
  </si>
  <si>
    <t>ISOLADOR ROLDANA PVC GRANDE (103)</t>
  </si>
  <si>
    <t xml:space="preserve"> 3939 </t>
  </si>
  <si>
    <t>DISPOSITIVO DE PROTEÇÃO CONTRA SURTOS(DPS) 275V DE 8 A 40KA</t>
  </si>
  <si>
    <t xml:space="preserve"> 3022 </t>
  </si>
  <si>
    <t>BASE DZ DE 25A A 63A</t>
  </si>
  <si>
    <t xml:space="preserve"> 3042 </t>
  </si>
  <si>
    <t>BOTOEIRA "LIGA-DESLIGA" PARA INSTALAÇÃO EM PORTA DE QUADRO</t>
  </si>
  <si>
    <t xml:space="preserve"> 2538 </t>
  </si>
  <si>
    <t>EPI/PGR/PCMSO / EXAMES/TREINAMENTOS/VISITAS  (COMP. AUXILIAR)</t>
  </si>
  <si>
    <t xml:space="preserve"> 2758 </t>
  </si>
  <si>
    <t>FERRAMENTAS/EQUIPAMENTOS E MATERIAL DE LIMPEZA PERMANENTE (COMPOSIÇÃO AUXILIAR )</t>
  </si>
  <si>
    <t xml:space="preserve"> 1893 </t>
  </si>
  <si>
    <t xml:space="preserve"> 1374 </t>
  </si>
  <si>
    <t>CHAPA DE EMENDA PARA MADEIRAMENTO</t>
  </si>
  <si>
    <t xml:space="preserve"> 1890 </t>
  </si>
  <si>
    <t>PLACA DE OBRA PLOTADA NA CHAPA 26 (0,50 MM)</t>
  </si>
  <si>
    <t xml:space="preserve"> 1941 </t>
  </si>
  <si>
    <t>REFEICAO</t>
  </si>
  <si>
    <t xml:space="preserve"> 2537 </t>
  </si>
  <si>
    <t>CAFÉ DA MANHA (COMP. AUXILIAR)**</t>
  </si>
  <si>
    <t xml:space="preserve"> 2433 </t>
  </si>
  <si>
    <t>LIMPEZA MECANICA DO TERRENO (O. RODOV.)</t>
  </si>
  <si>
    <t>Custo Horário</t>
  </si>
  <si>
    <t>Composição Auxiliar</t>
  </si>
  <si>
    <t>CHOR - CUSTOS HORÁRIOS DE MÁQUINAS E EQUIPAMENTOS</t>
  </si>
  <si>
    <t>CHI</t>
  </si>
  <si>
    <t>CHP</t>
  </si>
  <si>
    <t xml:space="preserve"> 5003 </t>
  </si>
  <si>
    <t>FORNECIMENTO DE SOLO PARA ATERRO</t>
  </si>
  <si>
    <t xml:space="preserve"> 2387 </t>
  </si>
  <si>
    <t>BRITA Nº 0</t>
  </si>
  <si>
    <t xml:space="preserve"> 1263 </t>
  </si>
  <si>
    <t>DESMOLDANTE PARA CONCRETO</t>
  </si>
  <si>
    <t xml:space="preserve"> 2438 </t>
  </si>
  <si>
    <t>AÇO CA-50 - 8,0 MM (5/16")</t>
  </si>
  <si>
    <t xml:space="preserve"> 2439 </t>
  </si>
  <si>
    <t>AÇO CA-50 10,0 MM (3/8")</t>
  </si>
  <si>
    <t xml:space="preserve"> 2448 </t>
  </si>
  <si>
    <t>AÇO CA-60 B - 5,0 MM</t>
  </si>
  <si>
    <t>Serviços</t>
  </si>
  <si>
    <t xml:space="preserve"> 2441 </t>
  </si>
  <si>
    <t>AÇO CA 50 A - 16,0 MM (5/8")</t>
  </si>
  <si>
    <t>FUES - FUNDAÇÕES E ESTRUTURAS</t>
  </si>
  <si>
    <t xml:space="preserve"> 0105 </t>
  </si>
  <si>
    <t>ARAME GALVANIZADO Nº 14 BWG</t>
  </si>
  <si>
    <t xml:space="preserve"> 2442 </t>
  </si>
  <si>
    <t>AÇO CA-50 - 20,0 MM (3/4")</t>
  </si>
  <si>
    <t xml:space="preserve"> 2149 </t>
  </si>
  <si>
    <t>VIBRADOR 2 HP COM MANGOTE 32MM E MANGUEIRA DE 5M ( MANUTENÇÃO E DEPRECIAÇÃO DO EQUIPAMENTO) - PREÇO DO EQUIPAMENTO NOVO DIVIDIDO POR 1.000</t>
  </si>
  <si>
    <t>PARE - PAREDES/PAINEIS</t>
  </si>
  <si>
    <t>FABRICAÇÃO / MONTAGEM</t>
  </si>
  <si>
    <t xml:space="preserve"> 2417 </t>
  </si>
  <si>
    <t>MASSA PLASTICA</t>
  </si>
  <si>
    <t xml:space="preserve"> 2246 </t>
  </si>
  <si>
    <t>ELETRODO 2.5 OK</t>
  </si>
  <si>
    <t xml:space="preserve"> 1264 </t>
  </si>
  <si>
    <t>DISCO DE DESBASTE 7/8" PARA CONCRETO/FERRO (1/4" X 7")</t>
  </si>
  <si>
    <t xml:space="preserve"> 1334 </t>
  </si>
  <si>
    <t>DISCO DE CORTE DIAM. 5/8"- 10"</t>
  </si>
  <si>
    <t xml:space="preserve"> 2529 </t>
  </si>
  <si>
    <t>FECHO FIO REDONDO 4" ZINCADO C/PARAFUSO REF.: SOPRANO OU EQUIVALENTE</t>
  </si>
  <si>
    <t xml:space="preserve"> 2672 </t>
  </si>
  <si>
    <t>TELA ARAME 5X5 CM FIO 12</t>
  </si>
  <si>
    <t xml:space="preserve"> 1377 </t>
  </si>
  <si>
    <t>FECHADURA TIPO ALAVANCA 6236 E LAFONTE /8766 E-17 IMAB OU EQUIVALENTE</t>
  </si>
  <si>
    <t xml:space="preserve"> 0028 </t>
  </si>
  <si>
    <t>AZULEJISTA</t>
  </si>
  <si>
    <t xml:space="preserve"> 2690 </t>
  </si>
  <si>
    <t>ARGAMASSA DE REJUNTAMENTO</t>
  </si>
  <si>
    <t xml:space="preserve"> 2692 </t>
  </si>
  <si>
    <t>ARGAMASSA DE CIMENTO COLA FLEXIVEL (EXTERIOR) - ACIII</t>
  </si>
  <si>
    <t xml:space="preserve"> 2388 </t>
  </si>
  <si>
    <t>PEDRISCO (DIAM. BRITA 0)</t>
  </si>
  <si>
    <t>D</t>
  </si>
  <si>
    <t xml:space="preserve"> 1706 </t>
  </si>
  <si>
    <t>MASSA CORRIDA PVA</t>
  </si>
  <si>
    <t>INEL - INSTALAÇÃO ELÉTRICA/ELETRIFICAÇÃO E ILUMINAÇÃO EXTERNA</t>
  </si>
  <si>
    <t xml:space="preserve"> 3260 </t>
  </si>
  <si>
    <t xml:space="preserve"> 3279 </t>
  </si>
  <si>
    <t xml:space="preserve"> 3775 </t>
  </si>
  <si>
    <t xml:space="preserve"> 3778 </t>
  </si>
  <si>
    <t xml:space="preserve"> 3978 </t>
  </si>
  <si>
    <t>CARTUCHO PARA SOLDA EXOTÉRMICA 90 G</t>
  </si>
  <si>
    <t xml:space="preserve"> 4080 </t>
  </si>
  <si>
    <t>MOLDE DE GRAFITE PARA CONEXÃO EXOTÉRMICA</t>
  </si>
  <si>
    <t>INHI - INSTALAÇÕES HIDROS SANITÁRIAS</t>
  </si>
  <si>
    <t xml:space="preserve"> 3330 </t>
  </si>
  <si>
    <t>HASTE COPPERWELD  5/8" X 3,00 M COM CONECTOR</t>
  </si>
  <si>
    <t xml:space="preserve"> 00020078 </t>
  </si>
  <si>
    <t>PASTA LUBRIFICANTE PARA TUBOS E CONEXOES COM JUNTA ELASTICA, EMBALAGEM DE *400* GR (USO EM PVC, ACO, POLIETILENO E OUTROS)</t>
  </si>
  <si>
    <t>SEINFRA</t>
  </si>
  <si>
    <t>EMBASA</t>
  </si>
  <si>
    <t>Edificação</t>
  </si>
  <si>
    <t>SIURB</t>
  </si>
  <si>
    <t xml:space="preserve"> 2057 </t>
  </si>
  <si>
    <t>TERRA VEGETAL</t>
  </si>
  <si>
    <t xml:space="preserve"> 1440 </t>
  </si>
  <si>
    <t>ADUBO MINERAL NPK (4/14/8)</t>
  </si>
  <si>
    <t xml:space="preserve"> 2840 </t>
  </si>
  <si>
    <t>DETERGENTE AMONIACAL (D=1,01 KG/L)</t>
  </si>
  <si>
    <t xml:space="preserve"> 0110 </t>
  </si>
  <si>
    <t>ÁCIDO MURIÁTICO (D=1,2 KG/L)</t>
  </si>
  <si>
    <t xml:space="preserve"> 1971 </t>
  </si>
  <si>
    <t>SABAO EM PO</t>
  </si>
  <si>
    <t>Composições Auxiliares</t>
  </si>
  <si>
    <t>CENTO</t>
  </si>
  <si>
    <t>Equipamento para Aquisição Permanente</t>
  </si>
  <si>
    <t>KWH</t>
  </si>
  <si>
    <t xml:space="preserve"> 1317 </t>
  </si>
  <si>
    <t>ENERGIA ELETRICA KWH (B3-DEMAIS CLASSES)</t>
  </si>
  <si>
    <t>kwh</t>
  </si>
  <si>
    <t>C</t>
  </si>
  <si>
    <t xml:space="preserve"> 1 </t>
  </si>
  <si>
    <t xml:space="preserve"> 2 </t>
  </si>
  <si>
    <t xml:space="preserve"> 3 </t>
  </si>
  <si>
    <t xml:space="preserve"> 4 </t>
  </si>
  <si>
    <t xml:space="preserve"> 5 </t>
  </si>
  <si>
    <t xml:space="preserve"> 6 </t>
  </si>
  <si>
    <t xml:space="preserve"> 7 </t>
  </si>
  <si>
    <t xml:space="preserve"> 8 </t>
  </si>
  <si>
    <t xml:space="preserve"> 9 </t>
  </si>
  <si>
    <t xml:space="preserve"> 10 </t>
  </si>
  <si>
    <t xml:space="preserve"> 11 </t>
  </si>
  <si>
    <t xml:space="preserve"> 12 </t>
  </si>
  <si>
    <t xml:space="preserve"> 13 </t>
  </si>
  <si>
    <t xml:space="preserve"> 14 </t>
  </si>
  <si>
    <t xml:space="preserve"> 15 </t>
  </si>
  <si>
    <t xml:space="preserve"> 16 </t>
  </si>
  <si>
    <t>ORÇAMENTO SEM DESONERAÇÃO</t>
  </si>
  <si>
    <t/>
  </si>
  <si>
    <t>Valor  Unit</t>
  </si>
  <si>
    <t>Peso Acumulado (%)</t>
  </si>
  <si>
    <t>DESCRIÇÃO</t>
  </si>
  <si>
    <r>
      <rPr>
        <b/>
        <sz val="10"/>
        <rFont val="Arial Narrow"/>
        <family val="2"/>
      </rPr>
      <t>COM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DESONERAÇÃO</t>
    </r>
  </si>
  <si>
    <r>
      <rPr>
        <b/>
        <sz val="10"/>
        <rFont val="Arial Narrow"/>
        <family val="2"/>
      </rPr>
      <t>SEM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DESONERAÇÃO</t>
    </r>
  </si>
  <si>
    <r>
      <rPr>
        <b/>
        <sz val="10"/>
        <rFont val="Arial Narrow"/>
        <family val="2"/>
      </rPr>
      <t>HORISTA
%</t>
    </r>
  </si>
  <si>
    <r>
      <rPr>
        <b/>
        <sz val="10"/>
        <rFont val="Arial Narrow"/>
        <family val="2"/>
      </rPr>
      <t>MENSALISTA
%</t>
    </r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</si>
  <si>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A</t>
    </r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</si>
  <si>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</si>
  <si>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</si>
  <si>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</si>
  <si>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</si>
  <si>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</si>
  <si>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</si>
  <si>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</si>
  <si>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</si>
  <si>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</si>
  <si>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</si>
  <si>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</si>
  <si>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</si>
  <si>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</si>
  <si>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A8</t>
  </si>
  <si>
    <t>FGTS</t>
  </si>
  <si>
    <t>A9</t>
  </si>
  <si>
    <t>SECONCI</t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</si>
  <si>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B</t>
    </r>
  </si>
  <si>
    <t>Repouso Semanal Remunerado</t>
  </si>
  <si>
    <t>Não incide</t>
  </si>
  <si>
    <t>Feriados</t>
  </si>
  <si>
    <t>B5</t>
  </si>
  <si>
    <t>Licença Paternidade</t>
  </si>
  <si>
    <t>B6</t>
  </si>
  <si>
    <t>Faltas Justificadas</t>
  </si>
  <si>
    <t>B7</t>
  </si>
  <si>
    <t>B8</t>
  </si>
  <si>
    <t>B9</t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</si>
  <si>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C</t>
    </r>
  </si>
  <si>
    <t>C1</t>
  </si>
  <si>
    <t>Aviso Prévio Indenizado</t>
  </si>
  <si>
    <t>C2</t>
  </si>
  <si>
    <t>Aviso Prévio Trabalhado</t>
  </si>
  <si>
    <t>C3</t>
  </si>
  <si>
    <t>C4</t>
  </si>
  <si>
    <t>C5</t>
  </si>
  <si>
    <t>Indenização Adicional</t>
  </si>
  <si>
    <r>
      <rPr>
        <b/>
        <sz val="10"/>
        <rFont val="Arial Narrow"/>
        <family val="2"/>
      </rPr>
      <t>GRUPO</t>
    </r>
    <r>
      <rPr>
        <sz val="10"/>
        <rFont val="Arial Narrow"/>
        <family val="2"/>
      </rPr>
      <t xml:space="preserve"> </t>
    </r>
    <r>
      <rPr>
        <b/>
        <sz val="10"/>
        <rFont val="Arial Narrow"/>
        <family val="2"/>
      </rPr>
      <t>D</t>
    </r>
  </si>
  <si>
    <t>D1</t>
  </si>
  <si>
    <t>D2</t>
  </si>
  <si>
    <t>TOTAL(A+B+C+D)</t>
  </si>
  <si>
    <t>DEMONSTRATIVO DE ENCARGOS SOCIAIS</t>
  </si>
  <si>
    <t>RUAS DIVERSAS</t>
  </si>
  <si>
    <t>MATRINCHÃ</t>
  </si>
  <si>
    <t>04/11/2024</t>
  </si>
  <si>
    <t>04 MESES</t>
  </si>
  <si>
    <t>GOINFRA CIVIL-06/2024, GOINFRA RODOVIÁRIA-06/2024, SINAPI-08/2024, ORSE-06/2024, SENFRA-CE-028, SCO-08/2024, CPOS-06/2024, EMBASA-05/2024, SIURB-01/2024</t>
  </si>
  <si>
    <t>PRAZO :</t>
  </si>
  <si>
    <t>PRAZO:</t>
  </si>
  <si>
    <t>ORÇAMENTO</t>
  </si>
  <si>
    <t>RESPONSÁVEL:</t>
  </si>
  <si>
    <t>CREA:</t>
  </si>
  <si>
    <t>BDI</t>
  </si>
  <si>
    <t>Valor Total sem BDI</t>
  </si>
  <si>
    <t>Valor Total com BDI</t>
  </si>
  <si>
    <t>ORÇAMENTO COM MELHOR VANTAJOSIDADE:</t>
  </si>
  <si>
    <t>DEMOLIÇÃO DO RESERVATÓRIO EXISTENTE, EXECUÇÃO DE RESERVATÓRIO METÁLICO ELEVADO E REESTRUTURAÇÃO (COM AMPLIAÇÃO) DA REDE DE DISTRIBUIÇÃO DE ÁGUA TRATADA EXISTENTE NO MUNICÍPIO DE MATRINCHÃ</t>
  </si>
  <si>
    <t>BONIFICAÇÃO DE DESPESAS INDIRETAS
BDI - NORMAL SEM DESONERAÇÃO</t>
  </si>
  <si>
    <t>Composições Principais</t>
  </si>
  <si>
    <t>COMPOSIÇÃO DE PREÇOS UNITÁRIOS
SEM DESONERAÇÃO</t>
  </si>
  <si>
    <t>CRONOGRAMA FISICO-FINANCEIRO
SEM DESONERAÇÃO</t>
  </si>
  <si>
    <t>CURVA ABC DE SERVIÇOS
SEM DESONERAÇÃO</t>
  </si>
  <si>
    <t>ORÇAMENTO RESUMO
SEM DESONERAÇÃO</t>
  </si>
  <si>
    <t>01</t>
  </si>
  <si>
    <t>Barracão de obras</t>
  </si>
  <si>
    <t>CANTEIRO</t>
  </si>
  <si>
    <t>QUANTIDADE DE MÃO DE OBRA
SEM DESONERAÇÃO</t>
  </si>
  <si>
    <t>Valor Unitário Operativa</t>
  </si>
  <si>
    <t>Total Operativa</t>
  </si>
  <si>
    <t>Geral</t>
  </si>
  <si>
    <t>Valor Acumulado</t>
  </si>
  <si>
    <t>15,30</t>
  </si>
  <si>
    <t>23,41</t>
  </si>
  <si>
    <t>16,78</t>
  </si>
  <si>
    <t xml:space="preserve"> 0003 </t>
  </si>
  <si>
    <t>MESTRE DE OBRAS</t>
  </si>
  <si>
    <t>0,58%</t>
  </si>
  <si>
    <t xml:space="preserve"> 0015 </t>
  </si>
  <si>
    <t>MONTADOR DE ESTRUTURA METALICA</t>
  </si>
  <si>
    <t>0,17%</t>
  </si>
  <si>
    <t xml:space="preserve"> 0016 </t>
  </si>
  <si>
    <t>VIGIA DE OBRA DIURNO (SALÁRIO X 1,0000)</t>
  </si>
  <si>
    <t>0,12%</t>
  </si>
  <si>
    <t xml:space="preserve"> 0033 </t>
  </si>
  <si>
    <t>MONTADOR DE DIVISÓRIA/PAINEL</t>
  </si>
  <si>
    <t>0,00%</t>
  </si>
  <si>
    <t>QUANTIDADE HORA TOTAL</t>
  </si>
  <si>
    <t>QUANTIDADE HORA MENOS ENGENHEIRO, 
AGETOP RODOVIÁRIA E VIGIA TERCERIZADO.</t>
  </si>
  <si>
    <t>QUANTIDADE HORA - CALCULADA</t>
  </si>
  <si>
    <t>QUANTIDADE HORA - CALCULADA ARREDONDADA.</t>
  </si>
  <si>
    <t>ADM LOCAL</t>
  </si>
  <si>
    <t>TOTAL GER. ADM LOCAL</t>
  </si>
  <si>
    <t>PERCENTUAL ADM LOCAL</t>
  </si>
  <si>
    <t>13,70</t>
  </si>
  <si>
    <t>15,03</t>
  </si>
  <si>
    <t>46,32</t>
  </si>
  <si>
    <t>20,97</t>
  </si>
  <si>
    <t>16,79</t>
  </si>
  <si>
    <t>17,42</t>
  </si>
  <si>
    <t>10,98</t>
  </si>
  <si>
    <t>19,39</t>
  </si>
  <si>
    <t>16,45</t>
  </si>
  <si>
    <t>13,57</t>
  </si>
  <si>
    <t>91,47</t>
  </si>
  <si>
    <t>96.043,98</t>
  </si>
  <si>
    <t>92.570,61</t>
  </si>
  <si>
    <t>59.649,58</t>
  </si>
  <si>
    <t>53.141,20</t>
  </si>
  <si>
    <t>41.620,14</t>
  </si>
  <si>
    <t>38.629,52</t>
  </si>
  <si>
    <t>20.726,54</t>
  </si>
  <si>
    <t>17.915,40</t>
  </si>
  <si>
    <t>14.943,95</t>
  </si>
  <si>
    <t>13.170,21</t>
  </si>
  <si>
    <t>11.377,73</t>
  </si>
  <si>
    <t>11.148,80</t>
  </si>
  <si>
    <t>9.998,09</t>
  </si>
  <si>
    <t>7.027,20</t>
  </si>
  <si>
    <t>5.321,24</t>
  </si>
  <si>
    <t>3.793,66</t>
  </si>
  <si>
    <t>2.726,54</t>
  </si>
  <si>
    <t>38,33</t>
  </si>
  <si>
    <t>5,94</t>
  </si>
  <si>
    <t>0,67%</t>
  </si>
  <si>
    <t>0,37%</t>
  </si>
  <si>
    <t>0,09%</t>
  </si>
  <si>
    <t>47,25%</t>
  </si>
  <si>
    <t>99,99%</t>
  </si>
  <si>
    <t>3,09%</t>
  </si>
  <si>
    <t>33,73%</t>
  </si>
  <si>
    <t>2,98%</t>
  </si>
  <si>
    <t>36,71%</t>
  </si>
  <si>
    <t>61.142,40</t>
  </si>
  <si>
    <t>1,97%</t>
  </si>
  <si>
    <t>43,38%</t>
  </si>
  <si>
    <t>60.370,20</t>
  </si>
  <si>
    <t>1,95%</t>
  </si>
  <si>
    <t>45,33%</t>
  </si>
  <si>
    <t>1,92%</t>
  </si>
  <si>
    <t>1,71%</t>
  </si>
  <si>
    <t>48,96%</t>
  </si>
  <si>
    <t>1,34%</t>
  </si>
  <si>
    <t>53,51%</t>
  </si>
  <si>
    <t>1,24%</t>
  </si>
  <si>
    <t>57,37%</t>
  </si>
  <si>
    <t>22.162,80</t>
  </si>
  <si>
    <t>0,71%</t>
  </si>
  <si>
    <t>67,09%</t>
  </si>
  <si>
    <t>68,47%</t>
  </si>
  <si>
    <t>71,60%</t>
  </si>
  <si>
    <t>0,48%</t>
  </si>
  <si>
    <t>74,66%</t>
  </si>
  <si>
    <t>0,42%</t>
  </si>
  <si>
    <t>76,45%</t>
  </si>
  <si>
    <t>80,37%</t>
  </si>
  <si>
    <t>0,36%</t>
  </si>
  <si>
    <t>81,09%</t>
  </si>
  <si>
    <t>0,32%</t>
  </si>
  <si>
    <t>82,43%</t>
  </si>
  <si>
    <t>0,23%</t>
  </si>
  <si>
    <t>86,01%</t>
  </si>
  <si>
    <t>89,38%</t>
  </si>
  <si>
    <t>92,60%</t>
  </si>
  <si>
    <t>93,77%</t>
  </si>
  <si>
    <t xml:space="preserve">  </t>
  </si>
  <si>
    <t xml:space="preserve"> 250102 </t>
  </si>
  <si>
    <t>MESTRE DE OBRA - (OBRAS CIVIS)</t>
  </si>
  <si>
    <t xml:space="preserve"> 1.5 </t>
  </si>
  <si>
    <t xml:space="preserve"> 1.6 </t>
  </si>
  <si>
    <t xml:space="preserve"> 1.7 </t>
  </si>
  <si>
    <t>BARRACÃO DE OBRAS PADRÃO GOINFRA ( BLOCOS,COBERTURAS,PASSARELAS E MÓVEIS), SEM ALOJAMENTO E LAVANDERIA , COM PINTURA, EM CONSONÂNCIA COM AS NR'S, EM ESPECIAL A NR-18, INCLUSO INSTALAÇÕES ELÉTRICAS E HIDROSSANITÁRIAS - ( COM REAPROVEITAMENTO 1 VEZ ).</t>
  </si>
  <si>
    <t xml:space="preserve"> 020600 </t>
  </si>
  <si>
    <t>TAPUME EM CHAPA COMPENSADA RESINADA 6MM COM PORTÕES E FERRAGENS - PADRÃO GOINFRA</t>
  </si>
  <si>
    <t xml:space="preserve"> 021399 </t>
  </si>
  <si>
    <t>CONSUMO DE ESGOTO</t>
  </si>
  <si>
    <t xml:space="preserve"> 021400 </t>
  </si>
  <si>
    <t>CONSUMO DE ÁGUA</t>
  </si>
  <si>
    <t xml:space="preserve"> 021401 </t>
  </si>
  <si>
    <t>CONSUMO DE ENERGIA ELÉTRICA</t>
  </si>
  <si>
    <t xml:space="preserve"> 2.10 </t>
  </si>
  <si>
    <t xml:space="preserve"> 060104 </t>
  </si>
  <si>
    <t>ANDAIME METALICO TORRE (ALUGUEL/MES)</t>
  </si>
  <si>
    <t>mxmes</t>
  </si>
  <si>
    <t xml:space="preserve"> 2.11 </t>
  </si>
  <si>
    <t xml:space="preserve"> 62.00.95 </t>
  </si>
  <si>
    <t>VIGILÂNCIA REMOTA COM CFTV, POR CÂMERA MES</t>
  </si>
  <si>
    <t>UNx</t>
  </si>
  <si>
    <t xml:space="preserve"> 3.1.1 </t>
  </si>
  <si>
    <t xml:space="preserve"> 020102 </t>
  </si>
  <si>
    <t>DEMOLICAO MANUAL COBERTURA TELHA FIBROCIMENTO/FIBRA DE VIDRO/SIMILARES C/ TRANSP. ATÉ CB. E CARGA</t>
  </si>
  <si>
    <t xml:space="preserve"> 3.1.2 </t>
  </si>
  <si>
    <t xml:space="preserve"> 020103 </t>
  </si>
  <si>
    <t>DEMOLIÇÃO MANUAL ESTRUTURA EM MADEIRA TELHADO COM TRANSPORTE ATÉ CAÇAMBA E CARGA</t>
  </si>
  <si>
    <t xml:space="preserve"> 3.1.3 </t>
  </si>
  <si>
    <t xml:space="preserve"> 020112 </t>
  </si>
  <si>
    <t>DEMOLIÇÃO MANUAL DE PISO CERÂMICO INCLUSIVE RETIRADA DE CONTRAPISO SOBRE LASTRO DE CONCRETO COM TRANSPORTE ATÉ CAÇAMBA E CARGA</t>
  </si>
  <si>
    <t xml:space="preserve"> 3.1.4 </t>
  </si>
  <si>
    <t xml:space="preserve"> 020118 </t>
  </si>
  <si>
    <t>DEMOLIÇÃO MANUAL ALVENARIA TIJOLO SEM REAPROVEITAMENTO COM TRANSPORTE ATE CAÇAMBA E CARGA</t>
  </si>
  <si>
    <t xml:space="preserve"> 3.1.5 </t>
  </si>
  <si>
    <t xml:space="preserve"> 020128 </t>
  </si>
  <si>
    <t>DEMOLIÇÃO MANUAL DE PILAR EM CONCRETO ARMADO COM TRANSPORTE ATE A CAÇAMBA E CARGA</t>
  </si>
  <si>
    <t xml:space="preserve"> 3.1.6 </t>
  </si>
  <si>
    <t xml:space="preserve"> 020129 </t>
  </si>
  <si>
    <t>DEMOLIÇÃO MANUAL DE VIGA EM CONCRETO ARMADO COM TRANSPORTE ATÉ CAÇAMBA E CARGA</t>
  </si>
  <si>
    <t xml:space="preserve"> 3.1.7 </t>
  </si>
  <si>
    <t>TRANSPORTES</t>
  </si>
  <si>
    <t xml:space="preserve"> 3.2.1 </t>
  </si>
  <si>
    <t xml:space="preserve"> 030104 </t>
  </si>
  <si>
    <t>TRANSPORTE DE ENTULHO CAÇAMBA ESTACIONÁRIA SEM CARGA</t>
  </si>
  <si>
    <t>MOVIMENTO DE TERRA E LOCAÇÕES</t>
  </si>
  <si>
    <t xml:space="preserve"> 3.3.1 </t>
  </si>
  <si>
    <t xml:space="preserve"> 3.3.2 </t>
  </si>
  <si>
    <t xml:space="preserve"> 040904 </t>
  </si>
  <si>
    <t>REATERRO COM APILOAMENTO MECÂNICO</t>
  </si>
  <si>
    <t xml:space="preserve"> 3.3.3 </t>
  </si>
  <si>
    <t xml:space="preserve"> 020701 </t>
  </si>
  <si>
    <t>LOCAÇÃO DA OBRA, EXECUÇÃO DE GABARITO SEM REAPROVEITAMENTO, INCLUSO PINTURA (FACE INTERNA DO RIPÃO 15CM) E PIQUETE COM TESTEMUNHA</t>
  </si>
  <si>
    <t xml:space="preserve"> 4.1.1 </t>
  </si>
  <si>
    <t xml:space="preserve"> 00112 </t>
  </si>
  <si>
    <t>CÓPIA DE FDE (02.02.101) - ESTACA ESCAVADA MECANICAMENTE DIAM 30CM, EXCLUSO CONCRETO. (Adaptado para atendimento ao Decreto Estadual 9900/2021).</t>
  </si>
  <si>
    <t xml:space="preserve"> 4.1.2 </t>
  </si>
  <si>
    <t xml:space="preserve"> 060524 </t>
  </si>
  <si>
    <t>CONCRETO USINADO BOMBEÁVEL FCK=25 MPA (O.C.)</t>
  </si>
  <si>
    <t xml:space="preserve"> 4.1.3 </t>
  </si>
  <si>
    <t xml:space="preserve"> 051060 </t>
  </si>
  <si>
    <t>LANÇAMENTO/APLICAÇÃO/ADENSAMENTO DE CONCRETO USINADO BOMBEADO EM FUNDAÇÃO</t>
  </si>
  <si>
    <t xml:space="preserve"> 4.1.4 </t>
  </si>
  <si>
    <t xml:space="preserve"> 051045 </t>
  </si>
  <si>
    <t>TAXA DE BOMBEAMENTO CONCRETO MÍNIMO - 10 M3 (O.C.)</t>
  </si>
  <si>
    <t xml:space="preserve"> 4.1.5 </t>
  </si>
  <si>
    <t xml:space="preserve"> 4.1.6 </t>
  </si>
  <si>
    <t xml:space="preserve"> 4.2.1 </t>
  </si>
  <si>
    <t xml:space="preserve"> 4.2.2 </t>
  </si>
  <si>
    <t xml:space="preserve"> 050902 </t>
  </si>
  <si>
    <t>APILOAMENTO (BLOCOS/SAPATAS)</t>
  </si>
  <si>
    <t xml:space="preserve"> 4.2.3 </t>
  </si>
  <si>
    <t xml:space="preserve"> 4.2.4 </t>
  </si>
  <si>
    <t xml:space="preserve"> 200105 </t>
  </si>
  <si>
    <t>CHAPISCO COM PEDRISCO</t>
  </si>
  <si>
    <t xml:space="preserve"> 4.2.5 </t>
  </si>
  <si>
    <t xml:space="preserve"> 051037 </t>
  </si>
  <si>
    <t>CONCRETO USINADO BOMBEÁVEL FCK=30 MPA (O.C.)</t>
  </si>
  <si>
    <t xml:space="preserve"> 4.2.6 </t>
  </si>
  <si>
    <t xml:space="preserve"> 4.2.7 </t>
  </si>
  <si>
    <t xml:space="preserve"> 4.2.8 </t>
  </si>
  <si>
    <t xml:space="preserve"> 4.2.9 </t>
  </si>
  <si>
    <t xml:space="preserve"> 4.2.10 </t>
  </si>
  <si>
    <t xml:space="preserve"> 4.2.11 </t>
  </si>
  <si>
    <t xml:space="preserve"> 4.2.12 </t>
  </si>
  <si>
    <t xml:space="preserve"> 052006 </t>
  </si>
  <si>
    <t>ACO CA 50-A - 12,5 MM (1/2") - (OBRAS CIVIS)</t>
  </si>
  <si>
    <t>VIGAS BALDRAMES</t>
  </si>
  <si>
    <t xml:space="preserve"> 4.3.1 </t>
  </si>
  <si>
    <t xml:space="preserve"> 4.3.2 </t>
  </si>
  <si>
    <t xml:space="preserve"> 040905 </t>
  </si>
  <si>
    <t>APILOAMENTO MECÂNICO</t>
  </si>
  <si>
    <t xml:space="preserve"> 4.3.3 </t>
  </si>
  <si>
    <t xml:space="preserve"> 4.3.4 </t>
  </si>
  <si>
    <t xml:space="preserve"> 4.3.5 </t>
  </si>
  <si>
    <t xml:space="preserve"> 4.3.6 </t>
  </si>
  <si>
    <t xml:space="preserve"> 4.3.7 </t>
  </si>
  <si>
    <t xml:space="preserve"> 4.3.8 </t>
  </si>
  <si>
    <t xml:space="preserve"> 4.3.9 </t>
  </si>
  <si>
    <t xml:space="preserve"> 4.3.10 </t>
  </si>
  <si>
    <t xml:space="preserve"> 4.3.11 </t>
  </si>
  <si>
    <t xml:space="preserve"> 4.3.12 </t>
  </si>
  <si>
    <t xml:space="preserve"> 4.3.13 </t>
  </si>
  <si>
    <t>SUPERESTRUTURA</t>
  </si>
  <si>
    <t xml:space="preserve"> 060213 </t>
  </si>
  <si>
    <t>FORMA CHAPA DE COMPENSADO PLASTIFICADO 12MM-VIGA/PILAR U=2V - (OBRAS CIVIS)</t>
  </si>
  <si>
    <t xml:space="preserve"> 060103 </t>
  </si>
  <si>
    <t>ESCORAMENTO METALICO - VIGAS/LAJES (ALUGUEL/MES)</t>
  </si>
  <si>
    <t xml:space="preserve"> 060306 </t>
  </si>
  <si>
    <t>ACO CA-50A - 12,5 MM (1/2") - (OBRAS CIVIS)</t>
  </si>
  <si>
    <t xml:space="preserve"> 060307 </t>
  </si>
  <si>
    <t>ACO CA-50 - 16,0 MM (5/8") - (OBRAS CIVIS)</t>
  </si>
  <si>
    <t xml:space="preserve"> 060525 </t>
  </si>
  <si>
    <t xml:space="preserve"> 060800 </t>
  </si>
  <si>
    <t>LANÇAMENTO/APLICAÇÃO/ADENSAMENTO DE CONCRETO USINADO BOMBEADO EM ESTRUTURA - (O.C.)</t>
  </si>
  <si>
    <t xml:space="preserve"> 060803 </t>
  </si>
  <si>
    <t>TAXA DE BOMBEAMENTO CONCRETO-MÍNIMO  10 M3 - (O.C.)</t>
  </si>
  <si>
    <t xml:space="preserve"> 5.13 </t>
  </si>
  <si>
    <t xml:space="preserve"> 061102 </t>
  </si>
  <si>
    <t>PISO EM LAJE PRÉ-MOLDADA INCLUSO CAPEAMENTO/ARMADURA DE DISTRIBUIÇÃO/ESCORAMENTO E FORMA/DESFORMA</t>
  </si>
  <si>
    <t>PAREDES E PAINÉIS</t>
  </si>
  <si>
    <t xml:space="preserve"> 6.1 </t>
  </si>
  <si>
    <t xml:space="preserve"> 100160 </t>
  </si>
  <si>
    <t>ALVENARIA DE TIJOLO FURADO 1/2 VEZ 9X14X29 - 6 FUROS -  ARG. (1CALH</t>
  </si>
  <si>
    <t xml:space="preserve"> 6.2 </t>
  </si>
  <si>
    <t xml:space="preserve"> 100202 </t>
  </si>
  <si>
    <t>ALVENARIA DE TIJOLO FURADO 1 VEZ - 9X19X19 CM -  ARG. (1CALH</t>
  </si>
  <si>
    <t xml:space="preserve"> 6.3 </t>
  </si>
  <si>
    <t xml:space="preserve"> 104724 </t>
  </si>
  <si>
    <t>PAREDE COM SISTEMA EM CHAPAS DE GESSO PARA DRYWALL, USO INTERNO, COM UMA FACE SIMPLES E ESTRUTURA METÁLICA COM GUIAS SIMPLES PARA PAREDES COM ÁREA LÍQUIDA MENOR QUE 6 M2, COM VÃOS. AF_07/2023_PS. (Adaptado em atendimento ao Decreto 9900/2021)</t>
  </si>
  <si>
    <t xml:space="preserve"> 6.4 </t>
  </si>
  <si>
    <t xml:space="preserve"> 00108 </t>
  </si>
  <si>
    <t>CÓPIA DE GOINFRA CIVIL (100320) -  DIVISORIA DE GRANITO POLIDO BRANCO DALLAS</t>
  </si>
  <si>
    <t xml:space="preserve"> 6.5 </t>
  </si>
  <si>
    <t xml:space="preserve"> 060010 </t>
  </si>
  <si>
    <t>VERGA/CONTRAVERGA EM CONCRETO ARMADO FCK = 20 MPA</t>
  </si>
  <si>
    <t xml:space="preserve"> 6.6 </t>
  </si>
  <si>
    <t xml:space="preserve"> 93203 </t>
  </si>
  <si>
    <t>FIXAÇÃO (ENCUNHAMENTO) DE ALVENARIA DE VEDAÇÃO COM ESPUMA DE POLIURETANO EXPANSIVA. AF_03/2024. (Adaptado em atendimento ao Decreto 9900/2021)</t>
  </si>
  <si>
    <t xml:space="preserve"> 7.1 </t>
  </si>
  <si>
    <t>ESQUADRIAS DE ALUMÍNIO</t>
  </si>
  <si>
    <t xml:space="preserve"> 180122 </t>
  </si>
  <si>
    <t>JANELA MAXIM AR EM ALUMINIO COM ACABAMENTO EM PINTURA ELETROSTÁTICA BRANCA - INCLUSO FERRAGENS (M.O.FAB.INC.MAT.)</t>
  </si>
  <si>
    <t xml:space="preserve"> 7.1.2 </t>
  </si>
  <si>
    <t xml:space="preserve"> 1101004034 </t>
  </si>
  <si>
    <t>AGESUL</t>
  </si>
  <si>
    <t>PORTA DE CORRER EM VIDRO, ESTRUTURA EM ALUMINIO, LINHA SUPREMA, ACABAMENTO ANODIZADO FOSCO NA COR PRETA/BRANCA, CONTRAMARCO, EXCLUSIVE VIDROS - FORNECIMENTO E INSTALACAO. (Adaptado em atendimento ao Decreto 9900/2021)</t>
  </si>
  <si>
    <t xml:space="preserve"> 7.1.3 </t>
  </si>
  <si>
    <t xml:space="preserve"> 25.02.042 </t>
  </si>
  <si>
    <t>CPOS/CDHU</t>
  </si>
  <si>
    <t>PORTA DE CORRER EM ALUMÍNIO TIPO LAMBRI BRANCO, SOB MEDIDA. (Adaptado em atendimento ao Decreto 9900/2021)</t>
  </si>
  <si>
    <t xml:space="preserve"> 7.2 </t>
  </si>
  <si>
    <t>ESQUADRIAS DE MADEIRA</t>
  </si>
  <si>
    <t xml:space="preserve"> 170103 </t>
  </si>
  <si>
    <t>PORTA LISA 80x210 C/PORTAL E ALISAR S/FERRAGENS</t>
  </si>
  <si>
    <t xml:space="preserve"> 170110 </t>
  </si>
  <si>
    <t>PORTA LISA 90X210 COM PORTAL E ALISAR SEM FERRAGENS</t>
  </si>
  <si>
    <t xml:space="preserve"> 170114 </t>
  </si>
  <si>
    <t>FOLHA DE PORTA COM REVESTIMENTO MELAMÍNICO 60X180</t>
  </si>
  <si>
    <t xml:space="preserve"> 00107 </t>
  </si>
  <si>
    <t>CÓPIA DE GOINFRA CIVIL (170114) -  FOLHA DE PORTA COM REVESTIMENTO MELAMÍNICO 80X180 CM</t>
  </si>
  <si>
    <t xml:space="preserve"> 7.3 </t>
  </si>
  <si>
    <t>ESQUADRIAS DE AÇO</t>
  </si>
  <si>
    <t xml:space="preserve"> 270702 </t>
  </si>
  <si>
    <t>ALAMBRADO COM POSTE DE CONCRETO E CINTA ARMADA PADRÃO GOINFRA</t>
  </si>
  <si>
    <t xml:space="preserve"> 180282 </t>
  </si>
  <si>
    <t>PORTÃO DE ABRIR 01 FOLHA TELA/TUBO FoGo 2” PT10 C/FERRAGENS</t>
  </si>
  <si>
    <t xml:space="preserve"> 7.3.3 </t>
  </si>
  <si>
    <t xml:space="preserve"> 180304 </t>
  </si>
  <si>
    <t>PORTÃO DE ABRIR 01 FOLHA CHAPA 14  PT-4 C/FERRAGENS</t>
  </si>
  <si>
    <t xml:space="preserve"> 7.4 </t>
  </si>
  <si>
    <t>PELE DE VIDRO</t>
  </si>
  <si>
    <t xml:space="preserve"> 11347 </t>
  </si>
  <si>
    <t>FORNECIMENTO E INSTALAÇÃO DE FACHADA EM PELE DE VIDRO, EM VIDRO LAMINADO 3+3 REFLETIVO. (Adaptado em atendimento ao Decreto 9900/2021)</t>
  </si>
  <si>
    <t xml:space="preserve"> 7.5 </t>
  </si>
  <si>
    <t>FERRAGENS</t>
  </si>
  <si>
    <t xml:space="preserve"> 7.5.1 </t>
  </si>
  <si>
    <t xml:space="preserve"> 230101 </t>
  </si>
  <si>
    <t>FECHADURA TIPO ALAVANCA REF.</t>
  </si>
  <si>
    <t xml:space="preserve"> 7.5.2 </t>
  </si>
  <si>
    <t xml:space="preserve"> 230105 </t>
  </si>
  <si>
    <t xml:space="preserve"> 7.5.3 </t>
  </si>
  <si>
    <t xml:space="preserve"> 230103 </t>
  </si>
  <si>
    <t>FECHADURA TIPO LIVRE OCUPADO PARA SANITÁRIO REF.</t>
  </si>
  <si>
    <t xml:space="preserve"> 7.5.4 </t>
  </si>
  <si>
    <t xml:space="preserve"> 230174 </t>
  </si>
  <si>
    <t>BARRA DE APOIO EM AÇO INOX - 40 CM</t>
  </si>
  <si>
    <t xml:space="preserve"> 7.5.5 </t>
  </si>
  <si>
    <t xml:space="preserve"> 230202 </t>
  </si>
  <si>
    <t>DOBRADICA 3” X 3 1/2” CROMADA</t>
  </si>
  <si>
    <t xml:space="preserve"> 7.5.6 </t>
  </si>
  <si>
    <t xml:space="preserve"> 230210 </t>
  </si>
  <si>
    <t>DOBRADIÇA COM MOLA PARA PORTA/DIVISORIAS DE MÁRMORE/GRANITO</t>
  </si>
  <si>
    <t xml:space="preserve"> 7.5.7 </t>
  </si>
  <si>
    <t xml:space="preserve"> 230208 </t>
  </si>
  <si>
    <t>CHAPA SUPORTE PARA DIVISORIAS DE MÁRMORE/GRANITO</t>
  </si>
  <si>
    <t xml:space="preserve"> 7.5.8 </t>
  </si>
  <si>
    <t xml:space="preserve"> 230209 </t>
  </si>
  <si>
    <t>BATENTE COM ENCOSTO DE BORRACHA PARA DIVISORIAS DE GRANITO/MÁRMORE</t>
  </si>
  <si>
    <t xml:space="preserve"> 7.6 </t>
  </si>
  <si>
    <t>VIDROS</t>
  </si>
  <si>
    <t xml:space="preserve"> 7.6.1 </t>
  </si>
  <si>
    <t xml:space="preserve"> 190104 </t>
  </si>
  <si>
    <t>VIDRO LISO 6 MM - COLOCADO</t>
  </si>
  <si>
    <t xml:space="preserve"> 7.6.2 </t>
  </si>
  <si>
    <t xml:space="preserve"> 190201 </t>
  </si>
  <si>
    <t>VIDRO TEMPERADO 10 MM  - COLOCADO</t>
  </si>
  <si>
    <t xml:space="preserve"> 120902 </t>
  </si>
  <si>
    <t>IMPERMEABILIZACAO VIGAS BALDRAMES E=2,0 CM</t>
  </si>
  <si>
    <t>COBERTURA</t>
  </si>
  <si>
    <t xml:space="preserve"> 9.1 </t>
  </si>
  <si>
    <t xml:space="preserve"> 150204 </t>
  </si>
  <si>
    <t>ESTRUTURA METÁLICA CONVENCIONAL EM AÇO DO TIPO MR-250 / ASTM A36 COM FUNDO ANTICORROSIVO</t>
  </si>
  <si>
    <t xml:space="preserve"> 9.2 </t>
  </si>
  <si>
    <t xml:space="preserve"> 160971 </t>
  </si>
  <si>
    <t>COBERTURA COM TELHA TERMOACUSTICA TRAPEZOIDAL NÚCLEO PIR 30MM EM AÇO GALVALUME, #0,43MM (TELHA/FILME)</t>
  </si>
  <si>
    <t xml:space="preserve"> 9.3 </t>
  </si>
  <si>
    <t xml:space="preserve"> 160602 </t>
  </si>
  <si>
    <t>RUFO DE CHAPA GALVANIZADA Nº 26 DESENVOLVIMENTO 40 CM</t>
  </si>
  <si>
    <t xml:space="preserve"> 9.4 </t>
  </si>
  <si>
    <t xml:space="preserve"> 160601 </t>
  </si>
  <si>
    <t>CALHA DE CHAPA GALVANIZADA Nº 26 DESENVOLVIMENTO 60 CM</t>
  </si>
  <si>
    <t xml:space="preserve"> 9.5 </t>
  </si>
  <si>
    <t xml:space="preserve"> 160963 </t>
  </si>
  <si>
    <t>CUMEEIRA PARA TELHA GALVANIZADA TRAPEZOIDAL 0,43MM</t>
  </si>
  <si>
    <t>FORROS</t>
  </si>
  <si>
    <t xml:space="preserve"> 10.1 </t>
  </si>
  <si>
    <t xml:space="preserve"> 104757 </t>
  </si>
  <si>
    <t>FORRO EM FIBRA MINERAL, PARA AMBIENTES COMERCIAIS, INCLUSIVE ESTRUTURA DE FIXAÇÃO. AF_08/2023. (Adaptado em atendimento ao Decreto 9900/2021)</t>
  </si>
  <si>
    <t xml:space="preserve"> 10.2 </t>
  </si>
  <si>
    <t xml:space="preserve"> 210498 </t>
  </si>
  <si>
    <t>FORRO DE GESSO ACARTONADO PARA ÁREAS SECAS ESPESSURA DE 12,5MM</t>
  </si>
  <si>
    <t xml:space="preserve"> 11.1 </t>
  </si>
  <si>
    <t xml:space="preserve"> 11.2 </t>
  </si>
  <si>
    <t xml:space="preserve"> 11.3 </t>
  </si>
  <si>
    <t xml:space="preserve"> 200403 </t>
  </si>
  <si>
    <t>REBOCO (1 CALH:4 ARFC+100kgCI/M3)</t>
  </si>
  <si>
    <t xml:space="preserve"> 11.4 </t>
  </si>
  <si>
    <t xml:space="preserve"> 201302 </t>
  </si>
  <si>
    <t>REVESTIMENTO COM CERÂMICA</t>
  </si>
  <si>
    <t xml:space="preserve"> 12.1 </t>
  </si>
  <si>
    <t xml:space="preserve"> 220101 </t>
  </si>
  <si>
    <t>LASTRO DE CONCRETO REGULARIZADO IMPERMEABILIZADO 1</t>
  </si>
  <si>
    <t xml:space="preserve"> 12.2 </t>
  </si>
  <si>
    <t xml:space="preserve"> 220913 </t>
  </si>
  <si>
    <t>PISO EM GRANITO IMPERMEABILIZADO E COM CONTRAPISO (1CI:3ARML) - BRANCO DALLAS</t>
  </si>
  <si>
    <t xml:space="preserve"> 12.3 </t>
  </si>
  <si>
    <t xml:space="preserve"> 00109 </t>
  </si>
  <si>
    <t>CÓPIA DE GOINFRA CIVIL (220913) -  PISO EM GRANITO IMPERMEABILIZADO E COM CONTRAPISO PRETO SÃO GABRIEL</t>
  </si>
  <si>
    <t xml:space="preserve"> 12.4 </t>
  </si>
  <si>
    <t xml:space="preserve"> 87262 </t>
  </si>
  <si>
    <t>REVESTIMENTO CERÂMICO PARA PISO COM PLACAS TIPO PORCELANATO DE DIMENSÕES 60X60 CM. (Adaptado em atendimento ao Decreto 9900/2021)</t>
  </si>
  <si>
    <t xml:space="preserve"> 12.5 </t>
  </si>
  <si>
    <t xml:space="preserve"> 220104 </t>
  </si>
  <si>
    <t>PISO EM CONCRETO DESEMPENADO ESPESSURA = 7 CM 1:2,5:3,5</t>
  </si>
  <si>
    <t xml:space="preserve"> 12.6 </t>
  </si>
  <si>
    <t xml:space="preserve"> 00110 </t>
  </si>
  <si>
    <t>CÓPIA DE GOINFRA CIVIL (220917) -  RODAPE DE GRANITO PRETO SÃO GABRIEL</t>
  </si>
  <si>
    <t xml:space="preserve"> 12.7 </t>
  </si>
  <si>
    <t xml:space="preserve"> 220920 </t>
  </si>
  <si>
    <t>SOLEIRA EM GRANITO IMPERMEABILIZADA COM CONTRAPISO (1CI:3ARML)</t>
  </si>
  <si>
    <t xml:space="preserve"> 12.8 </t>
  </si>
  <si>
    <t xml:space="preserve"> 221120 </t>
  </si>
  <si>
    <t>PISO DE BORRACHA COLORIDO MODELO TÁTIL ( ALERTA OU DIRECIONAL) INCLUSO CONTRAPISO (1CI:3ARML) C/ E=2CM E NATA DE CIMENTO</t>
  </si>
  <si>
    <t xml:space="preserve"> 13.1 </t>
  </si>
  <si>
    <t>PINTURA DE PAREDES</t>
  </si>
  <si>
    <t xml:space="preserve"> 261005 </t>
  </si>
  <si>
    <t>PINTURA COM SELADOR ACRILICO</t>
  </si>
  <si>
    <t xml:space="preserve"> 13.1.3 </t>
  </si>
  <si>
    <t xml:space="preserve"> 261001 </t>
  </si>
  <si>
    <t>PINTURA LATEX ACRILICO 2 DEMAOS</t>
  </si>
  <si>
    <t xml:space="preserve"> 13.1.4 </t>
  </si>
  <si>
    <t xml:space="preserve"> 260601 </t>
  </si>
  <si>
    <t>PINTURA TEXTURIZADA C/SELADOR ACRILICO</t>
  </si>
  <si>
    <t xml:space="preserve"> 13.2 </t>
  </si>
  <si>
    <t>PINTURA DE TETOS</t>
  </si>
  <si>
    <t xml:space="preserve"> 13.2.2 </t>
  </si>
  <si>
    <t xml:space="preserve"> 261307 </t>
  </si>
  <si>
    <t>PINTURA PVA LATEX 2 DEMAOS SEM SELADOR</t>
  </si>
  <si>
    <t xml:space="preserve"> 13.3 </t>
  </si>
  <si>
    <t>PINTURA DE PISO</t>
  </si>
  <si>
    <t xml:space="preserve"> 13.3.1 </t>
  </si>
  <si>
    <t xml:space="preserve"> 261703 </t>
  </si>
  <si>
    <t>PINTURA TINTA POLIESPORTIVA - 2 DEMÃOS (PISOS E CIMENTADOS)</t>
  </si>
  <si>
    <t xml:space="preserve"> 13.3.2 </t>
  </si>
  <si>
    <t xml:space="preserve"> 261700 </t>
  </si>
  <si>
    <t>DEMARCAÇÃO DE QUADRA/VAGAS COM TINTA POLIESPORTIVA</t>
  </si>
  <si>
    <t xml:space="preserve"> 13.3.3 </t>
  </si>
  <si>
    <t xml:space="preserve"> 261704 </t>
  </si>
  <si>
    <t>PINTURA DE SÍMBOLO (PCD, GESTANTE OU IDOSO) COM TINTA ACRILICA PARA PISO UTILIZANDO GABARITO DE POLIESTIRENO (120X120 CM)</t>
  </si>
  <si>
    <t xml:space="preserve"> 13.3.4 </t>
  </si>
  <si>
    <t xml:space="preserve"> 261705 </t>
  </si>
  <si>
    <t>PINTURA DE FAIXA ZEBRADA COM TINTA ACRILICA PARA PISO UTILIZANDO GABARITO DE POLIESTIRENO</t>
  </si>
  <si>
    <t xml:space="preserve"> 13.4 </t>
  </si>
  <si>
    <t>PINTURAS DIVERSAS</t>
  </si>
  <si>
    <t xml:space="preserve"> 13.4.1 </t>
  </si>
  <si>
    <t xml:space="preserve"> 261609 </t>
  </si>
  <si>
    <t>PINTURA ESMALTE ALQUIDICO ESTRUTURA METALICA 2 DEMAOS</t>
  </si>
  <si>
    <t>APARELHOS SANITÁRIOS</t>
  </si>
  <si>
    <t xml:space="preserve"> 14.1 </t>
  </si>
  <si>
    <t>LOUÇAS</t>
  </si>
  <si>
    <t xml:space="preserve"> 080502 </t>
  </si>
  <si>
    <t>VASO SANITÁRIO CONVENCIONAL (1ª LINHA)</t>
  </si>
  <si>
    <t xml:space="preserve"> 080503 </t>
  </si>
  <si>
    <t>VASO SANITÁRIO PARA PcD SEM ABERTURA FRONTAL (1ª LINHA)</t>
  </si>
  <si>
    <t xml:space="preserve"> 080590 </t>
  </si>
  <si>
    <t>CUBA DE LOUCA DE EMBUTIR OVAL MÉDIA</t>
  </si>
  <si>
    <t xml:space="preserve"> 080601 </t>
  </si>
  <si>
    <t>MICTORIO DE LOUCA C/SIFAO INTEGRADO</t>
  </si>
  <si>
    <t xml:space="preserve"> 14.1.5 </t>
  </si>
  <si>
    <t xml:space="preserve"> 080544 </t>
  </si>
  <si>
    <t>LAVATÓRIO COM COLUNA SUSPENSA - 45X35 CM (MEDIDAS APROXIMADAS)</t>
  </si>
  <si>
    <t xml:space="preserve"> 14.2 </t>
  </si>
  <si>
    <t>METAIS</t>
  </si>
  <si>
    <t xml:space="preserve"> 080572 </t>
  </si>
  <si>
    <t>TORNEIRA DE MESA COM FECHAMENTO AUTOMÁTICO TEMPORIZADO PARA LAVATÓRIO DIÂMETRO DE 1/2”</t>
  </si>
  <si>
    <t xml:space="preserve"> 080573 </t>
  </si>
  <si>
    <t>TORNEIRA DE MESA PARA PcD COM FECHAMENTO AUTOMÁTICO TEMPORIZADO PARA LAVATÓRIO DIÂMETRO DE 1/2”</t>
  </si>
  <si>
    <t xml:space="preserve"> 080517 </t>
  </si>
  <si>
    <t>VÁLVULA DE DESCARGA DUPLO ACIONAMENTO COM ACABAMENTO CROMADO ANTIVANDALISMO</t>
  </si>
  <si>
    <t xml:space="preserve"> 080519 </t>
  </si>
  <si>
    <t>VÁLVULA DE DESCARGA PARA PcD COM ACABAMENTO CROMADO ANTIVANDALISMO</t>
  </si>
  <si>
    <t xml:space="preserve"> 080580 </t>
  </si>
  <si>
    <t>VALVULA PARA LAVATORIO OU BEBEDOURO METALICO DIAMETRO 1”</t>
  </si>
  <si>
    <t xml:space="preserve"> 080621 </t>
  </si>
  <si>
    <t>VÁLVULA DE DESCARGA PARA MICTÓRIO DIÂMETRO 1/2” FECHAMENTO AUTOMÁTICO TEMPORIZADO</t>
  </si>
  <si>
    <t xml:space="preserve"> 080560 </t>
  </si>
  <si>
    <t>SIFAO PARA LAVATORIO METALICO DIAM.1”X1.1/2”</t>
  </si>
  <si>
    <t xml:space="preserve"> 230176 </t>
  </si>
  <si>
    <t>BARRA DE APOIO EM AÇO INOX - 80 CM</t>
  </si>
  <si>
    <t xml:space="preserve"> 230178 </t>
  </si>
  <si>
    <t>BARRA DE APOIO LATERAL EM ”U”, EM AÇO INOX 1.1/4 - 30 CM</t>
  </si>
  <si>
    <t xml:space="preserve"> 080688 </t>
  </si>
  <si>
    <t>CUBA INOX 46X30X15CM E=0,6MM-AÇO 304 (CUBA Nº 1)</t>
  </si>
  <si>
    <t xml:space="preserve"> 080656 </t>
  </si>
  <si>
    <t>TORNEIRA DE MESA PARA PIA DIÂMETRO DE 1/2” - BICA MÓVEL</t>
  </si>
  <si>
    <t xml:space="preserve"> 080680 </t>
  </si>
  <si>
    <t>VALVULA PARA PIA TIPO AMERICANA DIAMETRO 3.1/2” (METALICA)</t>
  </si>
  <si>
    <t xml:space="preserve"> 080670 </t>
  </si>
  <si>
    <t>SIFAO PARA PIA 1.1/2” X 2” METAL</t>
  </si>
  <si>
    <t xml:space="preserve"> 14.3 </t>
  </si>
  <si>
    <t>BANCADAS</t>
  </si>
  <si>
    <t xml:space="preserve"> 14.3.1 </t>
  </si>
  <si>
    <t xml:space="preserve"> 00111 </t>
  </si>
  <si>
    <t>CÓPIA DE GOINFRA CIVIL (271608) - BANCADA DE GRANITO PRETO C/ ESPELHO</t>
  </si>
  <si>
    <t>INSTALAÇÕES</t>
  </si>
  <si>
    <t xml:space="preserve"> 15.1 </t>
  </si>
  <si>
    <t>INSTALAÇÕES ELÉTRICAS E ELETRÔNICAS</t>
  </si>
  <si>
    <t>ELÉTRICA</t>
  </si>
  <si>
    <t xml:space="preserve"> 15.1.1.1 </t>
  </si>
  <si>
    <t xml:space="preserve"> 070563 </t>
  </si>
  <si>
    <t>CABO FLEXÍVEL, PVC (70° C), 450/750 V, 2,5 MM2</t>
  </si>
  <si>
    <t xml:space="preserve"> 15.1.1.2 </t>
  </si>
  <si>
    <t xml:space="preserve"> 070570 </t>
  </si>
  <si>
    <t>CABO FLEXÍVEL, PVC (70° C), 450/750 V, 10 MM2</t>
  </si>
  <si>
    <t xml:space="preserve"> 15.1.1.3 </t>
  </si>
  <si>
    <t xml:space="preserve"> 070571 </t>
  </si>
  <si>
    <t xml:space="preserve"> 15.1.1.4 </t>
  </si>
  <si>
    <t xml:space="preserve"> 070573 </t>
  </si>
  <si>
    <t>CABO FLEXÍVEL, PVC (70° C), 450/750 V, 35 MM2</t>
  </si>
  <si>
    <t xml:space="preserve"> 15.1.1.5 </t>
  </si>
  <si>
    <t xml:space="preserve"> 070514 </t>
  </si>
  <si>
    <t>CABO FLEXÍVEL EPR/XLPE (90°C), 0,6/1 KV - 70 MM2</t>
  </si>
  <si>
    <t xml:space="preserve"> 15.1.1.6 </t>
  </si>
  <si>
    <t xml:space="preserve"> 070561 </t>
  </si>
  <si>
    <t>CABO ISOLADO PP 3 X 2,5 MM2</t>
  </si>
  <si>
    <t xml:space="preserve"> 15.1.1.7 </t>
  </si>
  <si>
    <t>CABO DE COBRE NU 50 MM2 (2,25 M/KG)</t>
  </si>
  <si>
    <t xml:space="preserve"> 15.1.1.8 </t>
  </si>
  <si>
    <t xml:space="preserve"> 070791 </t>
  </si>
  <si>
    <t>CHAVE FUSIVEL,15 KV,100A, (CHAVE MATHEUS)</t>
  </si>
  <si>
    <t xml:space="preserve"> 15.1.1.9 </t>
  </si>
  <si>
    <t xml:space="preserve"> 15.1.1.10 </t>
  </si>
  <si>
    <t xml:space="preserve"> 15.1.1.11 </t>
  </si>
  <si>
    <t xml:space="preserve"> 071173 </t>
  </si>
  <si>
    <t xml:space="preserve"> 15.1.1.12 </t>
  </si>
  <si>
    <t xml:space="preserve"> 071174 </t>
  </si>
  <si>
    <t xml:space="preserve"> 15.1.1.13 </t>
  </si>
  <si>
    <t xml:space="preserve"> 071176 </t>
  </si>
  <si>
    <t>DISJUNTOR TRIPOLAR DE 125-A</t>
  </si>
  <si>
    <t xml:space="preserve"> 15.1.1.14 </t>
  </si>
  <si>
    <t xml:space="preserve"> 071177 </t>
  </si>
  <si>
    <t>DISJUNTOR TRIPOLAR DE 150 A 175-A</t>
  </si>
  <si>
    <t xml:space="preserve"> 15.1.1.15 </t>
  </si>
  <si>
    <t xml:space="preserve"> 071456 </t>
  </si>
  <si>
    <t>INTERRUPTOR DIFERENCIAL RESIDUAL (D.R.) TETRAPOLAR DE 40A-30MA</t>
  </si>
  <si>
    <t xml:space="preserve"> 15.1.1.16 </t>
  </si>
  <si>
    <t xml:space="preserve"> 13150 </t>
  </si>
  <si>
    <t>DISPOSITIVO DE PROTEÇÃO CONTRA SURTO DE TENSÃO DPS 20KA - 175V. (Adaptado para atendimento do Decreto 9900/2021)</t>
  </si>
  <si>
    <t xml:space="preserve"> 15.1.1.17 </t>
  </si>
  <si>
    <t xml:space="preserve"> 071196 </t>
  </si>
  <si>
    <t>ELETRODUTO PVC FLEXÍVEL - MANGUEIRA CORRUGADA REFORÇADA - DIAM. 40MM</t>
  </si>
  <si>
    <t xml:space="preserve"> 15.1.1.18 </t>
  </si>
  <si>
    <t xml:space="preserve"> 071194 </t>
  </si>
  <si>
    <t>ELETRODUTO PVC FLEXÍVEL - MANGUEIRA CORRUGADA LEVE - DIAM. 25MM</t>
  </si>
  <si>
    <t xml:space="preserve"> 15.1.1.19 </t>
  </si>
  <si>
    <t xml:space="preserve"> 071198 </t>
  </si>
  <si>
    <t>ELETRODUTO PVC FLEXÍVEL - MANGUEIRA CORRUGADA REFORÇADA - DIAM. 60MM</t>
  </si>
  <si>
    <t xml:space="preserve"> 15.1.1.20 </t>
  </si>
  <si>
    <t xml:space="preserve"> 071195 </t>
  </si>
  <si>
    <t>ELETRODUTO PVC FLEXÍVEL - MANGUEIRA CORRUGADA LEVE - DIAM. 32MM</t>
  </si>
  <si>
    <t xml:space="preserve"> 15.1.1.21 </t>
  </si>
  <si>
    <t xml:space="preserve"> 15.1.1.22 </t>
  </si>
  <si>
    <t xml:space="preserve"> 071267 </t>
  </si>
  <si>
    <t>ELO FUSÍVEL 5 H</t>
  </si>
  <si>
    <t xml:space="preserve"> 15.1.1.23 </t>
  </si>
  <si>
    <t xml:space="preserve"> 071268 </t>
  </si>
  <si>
    <t>ELO FUSÍVEL 6 K</t>
  </si>
  <si>
    <t xml:space="preserve"> 15.1.1.24 </t>
  </si>
  <si>
    <t xml:space="preserve"> 9013005 </t>
  </si>
  <si>
    <t>PERFILADO LISO CHAPA 14-GE-MED. 19X38MM COM TAMPA E INSTALAÇÃO. (Adaptado para atendimento do Decreto 9900/2021)</t>
  </si>
  <si>
    <t xml:space="preserve"> 15.1.1.25 </t>
  </si>
  <si>
    <t xml:space="preserve"> 072205 </t>
  </si>
  <si>
    <t>QUADRO DE DISTRIBUIÇÃO DE EMBUTIR METÁLICO CB-56E - 225A</t>
  </si>
  <si>
    <t xml:space="preserve"> 15.1.1.26 </t>
  </si>
  <si>
    <t xml:space="preserve"> 072170 </t>
  </si>
  <si>
    <t>QUADRO DE DISTRIBUIÇÃO DE EMBUTIR EM PVC CB 12E - 80A</t>
  </si>
  <si>
    <t xml:space="preserve"> 15.1.1.27 </t>
  </si>
  <si>
    <t xml:space="preserve"> 072190 </t>
  </si>
  <si>
    <t>QUADRO DE DISTRIBUIÇÃO DE EMBUTIR METÁLICO CB-24E - 150A</t>
  </si>
  <si>
    <t xml:space="preserve"> 15.1.1.28 </t>
  </si>
  <si>
    <t xml:space="preserve"> 072201 </t>
  </si>
  <si>
    <t>QUADRO DE DISTRIBUIÇÃO DE EMBUTIR METÁLICO CB-44E - 150A</t>
  </si>
  <si>
    <t xml:space="preserve"> 15.1.1.29 </t>
  </si>
  <si>
    <t xml:space="preserve"> 072578 </t>
  </si>
  <si>
    <t>TOMADA HEXAGONAL 2P + T - 10A - 250V</t>
  </si>
  <si>
    <t xml:space="preserve"> 15.1.1.30 </t>
  </si>
  <si>
    <t xml:space="preserve"> 072579 </t>
  </si>
  <si>
    <t>TOMADA HEXAGONAL DUPLA 2P + T - 10A - 250V</t>
  </si>
  <si>
    <t xml:space="preserve"> 15.1.1.31 </t>
  </si>
  <si>
    <t xml:space="preserve"> 070691 </t>
  </si>
  <si>
    <t>CAIXA METALICA RETANGULAR 4" X 2" X 2"</t>
  </si>
  <si>
    <t xml:space="preserve"> 15.1.1.32 </t>
  </si>
  <si>
    <t xml:space="preserve"> 070681 </t>
  </si>
  <si>
    <t>CAIXA METALICA OCTOGONAL FUNDO MOVEL SIMPLES 2"</t>
  </si>
  <si>
    <t xml:space="preserve"> 15.1.1.33 </t>
  </si>
  <si>
    <t xml:space="preserve"> 072611 </t>
  </si>
  <si>
    <t>TRANSFORMADOR TRIFASICO 112,5 KVA 13,8KV - A ÓLEO</t>
  </si>
  <si>
    <t xml:space="preserve"> 15.1.1.34 </t>
  </si>
  <si>
    <t xml:space="preserve"> 071441 </t>
  </si>
  <si>
    <t>INTERRUPTOR SIMPLES (2 SECOES)</t>
  </si>
  <si>
    <t xml:space="preserve"> 15.1.1.35 </t>
  </si>
  <si>
    <t xml:space="preserve"> 071442 </t>
  </si>
  <si>
    <t>INTERRUPTOR SIMPLES (3 SECOES)</t>
  </si>
  <si>
    <t xml:space="preserve"> 15.1.1.36 </t>
  </si>
  <si>
    <t xml:space="preserve"> 071690 </t>
  </si>
  <si>
    <t>LUMINÁRIA LED RETANGULAR DE EMBUTIR COM REFLETOR DE ALUMÍNIO E ALETAS, DE 36W A 39W - INCLUSO CORTE NO FORRO</t>
  </si>
  <si>
    <t xml:space="preserve"> 15.1.1.37 </t>
  </si>
  <si>
    <t xml:space="preserve"> 071695 </t>
  </si>
  <si>
    <t>LUMINÁRIA PLAFON LED QUADRADA DE EMBUTIR, 36W, 60X60 CM (MEDIDAS APROXIMADAS) - INCLUSO CORTE NO FORRO</t>
  </si>
  <si>
    <t xml:space="preserve"> 15.1.1.38 </t>
  </si>
  <si>
    <t xml:space="preserve"> 071603 </t>
  </si>
  <si>
    <t>LUMINÁRIA LED PARA ILUMINAÇÃO PÚBLICA 240W A 280W</t>
  </si>
  <si>
    <t xml:space="preserve"> 15.1.1.39 </t>
  </si>
  <si>
    <t xml:space="preserve"> 071647 </t>
  </si>
  <si>
    <t>LUMINÁRIA PLAFON LED QUADRADA DE EMBUTIR, 18W, 20X20 CM (MEDIDAS APROXIMADAS) - INCLUSO CORTE NO FORRO</t>
  </si>
  <si>
    <t xml:space="preserve"> 15.1.1.40 </t>
  </si>
  <si>
    <t xml:space="preserve"> 071685 </t>
  </si>
  <si>
    <t>LUMINÁRIA TIPO PROJETOR RETANGULAR COM PORTA REATOR ATÉ 400 W - BASE E-40</t>
  </si>
  <si>
    <t xml:space="preserve"> 15.1.1.41 </t>
  </si>
  <si>
    <t xml:space="preserve"> 15.1.1.42 </t>
  </si>
  <si>
    <t xml:space="preserve"> 42.05.310 </t>
  </si>
  <si>
    <t>CAIXA DE INSPEÇÃO DO TERRA CILÍNDRICA EM PVC RÍGIDO, DIÂMETRO DE 300 MM - H= 250 MM. (Adaptado para atendimento do Decreto 9900/2021)</t>
  </si>
  <si>
    <t xml:space="preserve"> 15.1.1.43 </t>
  </si>
  <si>
    <t xml:space="preserve"> 070714 </t>
  </si>
  <si>
    <t>CAIXA DE PASSAGEM 50X50X80CM (MEDIDAS INTERNAS) FUNDO DE BRITA SEM TAMPA</t>
  </si>
  <si>
    <t xml:space="preserve"> 15.1.1.44 </t>
  </si>
  <si>
    <t xml:space="preserve"> 081823 </t>
  </si>
  <si>
    <t>TAMPA PARA CAIXA PASSAGEM FERRO FUNDIDO T-33 - TRÁFEGO PESADO</t>
  </si>
  <si>
    <t xml:space="preserve"> 15.1.1.45 </t>
  </si>
  <si>
    <t xml:space="preserve"> 38.21.120 </t>
  </si>
  <si>
    <t>ELETROCALHA LISA GALVANIZADA A FOGO, 100 X 50 MM, COM ACESSÓRIOS. (Adaptado para atendimento do Decreto 9900/2021)</t>
  </si>
  <si>
    <t>ELETRÔNICA</t>
  </si>
  <si>
    <t xml:space="preserve"> 15.1.2.1 </t>
  </si>
  <si>
    <t xml:space="preserve"> 15.1.2.2 </t>
  </si>
  <si>
    <t xml:space="preserve"> 070626 </t>
  </si>
  <si>
    <t>CABO UTP-4P, CAT. 6 , 24 AWG</t>
  </si>
  <si>
    <t xml:space="preserve"> 15.1.2.3 </t>
  </si>
  <si>
    <t xml:space="preserve"> 13744 </t>
  </si>
  <si>
    <t>Cabo paralelo 2 x 2,5mm2 para som - Fornecimento e instalação. (Adaptado para atendimento do Decreto 9900/2021)</t>
  </si>
  <si>
    <t xml:space="preserve"> 15.1.2.4 </t>
  </si>
  <si>
    <t xml:space="preserve"> 12165 </t>
  </si>
  <si>
    <t>Câmera  Vhd 3140 Vf G3 720p 40mts Ir 2.7-12mm Top  Intelbras ou similar. (Adaptado para atendimento do Decreto 9900/2021)</t>
  </si>
  <si>
    <t xml:space="preserve"> 15.1.2.5 </t>
  </si>
  <si>
    <t xml:space="preserve"> 15.1.2.6 </t>
  </si>
  <si>
    <t xml:space="preserve"> 071887 </t>
  </si>
  <si>
    <t>PATCH PANEL PADRÃO 19" CAT. 6, COM 24 PORTAS</t>
  </si>
  <si>
    <t xml:space="preserve"> 15.1.2.7 </t>
  </si>
  <si>
    <t xml:space="preserve"> 98304 </t>
  </si>
  <si>
    <t>PATCH PANEL 48 PORTAS, CATEGORIA 6 - FORNECIMENTO E INSTALAÇÃO. AF_11/2019. (Adaptado para atendimento do Decreto 9900/2021)</t>
  </si>
  <si>
    <t xml:space="preserve"> 15.1.2.8 </t>
  </si>
  <si>
    <t xml:space="preserve"> 071796 </t>
  </si>
  <si>
    <t>ORGANIZADOR DE CABOS (GUIA) PARA RACK 19" 1U</t>
  </si>
  <si>
    <t xml:space="preserve"> 15.1.2.9 </t>
  </si>
  <si>
    <t xml:space="preserve"> 15.1.2.10 </t>
  </si>
  <si>
    <t xml:space="preserve"> 171185 </t>
  </si>
  <si>
    <t>SEDOP</t>
  </si>
  <si>
    <t>Switch 24 portas. (Adaptado para atendimento do Decreto 9900/2021)</t>
  </si>
  <si>
    <t xml:space="preserve"> 15.1.2.11 </t>
  </si>
  <si>
    <t xml:space="preserve"> 00045 </t>
  </si>
  <si>
    <t>ADAPTADO  DE  SINAPI  (98307)  -  TOMADA  DUPLA  DE  REDE  RJ45. (Adaptado para atendimento do Decreto 9900/2021)</t>
  </si>
  <si>
    <t xml:space="preserve"> 15.1.2.12 </t>
  </si>
  <si>
    <t xml:space="preserve"> 072556 </t>
  </si>
  <si>
    <t>TOMADA LOGICA RJ-45 TIPO KEYSTONE JACK, CAT. 6</t>
  </si>
  <si>
    <t xml:space="preserve"> 15.1.2.13 </t>
  </si>
  <si>
    <t xml:space="preserve"> 15.1.2.14 </t>
  </si>
  <si>
    <t xml:space="preserve"> C3763 </t>
  </si>
  <si>
    <t>RACK FECHADO 36 U'S, 670mm, PROFUNDIDADE PADRÃO 19"</t>
  </si>
  <si>
    <t xml:space="preserve"> 15.1.2.15 </t>
  </si>
  <si>
    <t xml:space="preserve"> 070772 </t>
  </si>
  <si>
    <t>CERTIFICAÇÃO DIGITAL DE REDE PARA CABEAMENTO ESTRUTURADO</t>
  </si>
  <si>
    <t>SISTEMA DE PROTEÇÃO CONTRA DESCARGAS ATMOSFÉRICAS - (SPDA)</t>
  </si>
  <si>
    <t xml:space="preserve"> 15.1.3.1 </t>
  </si>
  <si>
    <t xml:space="preserve"> 15.1.3.2 </t>
  </si>
  <si>
    <t>CABO DE COBRE NU 35 MM2 (3,24 M/KG)</t>
  </si>
  <si>
    <t xml:space="preserve"> 15.1.3.3 </t>
  </si>
  <si>
    <t xml:space="preserve"> 15.1.3.4 </t>
  </si>
  <si>
    <t xml:space="preserve"> 071831 </t>
  </si>
  <si>
    <t>PARA RAIOS FRANKLIM 4 PONTAS</t>
  </si>
  <si>
    <t xml:space="preserve"> 15.1.3.5 </t>
  </si>
  <si>
    <t xml:space="preserve"> 96988 </t>
  </si>
  <si>
    <t>MASTRO 1 ½", COM 3 METROS, PARA SPDA - FORNECIMENTO E INSTALAÇÃO. AF_08/2023. (Adaptado para atendimento do Decreto 9900/2021)</t>
  </si>
  <si>
    <t xml:space="preserve"> 15.1.3.6 </t>
  </si>
  <si>
    <t xml:space="preserve"> 071380 </t>
  </si>
  <si>
    <t>HASTE REVESTIDA COBRE(COPPERWELD)  5/8" X 2,40 M C/CONECTOR</t>
  </si>
  <si>
    <t xml:space="preserve"> 15.1.3.7 </t>
  </si>
  <si>
    <t xml:space="preserve"> 15.1.3.8 </t>
  </si>
  <si>
    <t xml:space="preserve"> 42.05.580 </t>
  </si>
  <si>
    <t>TERMINAL ESTANHADO COM 1 FURO E 1 COMPRESSÃO - 35 MM². (Adaptado para atendimento do Decreto 9900/2021)</t>
  </si>
  <si>
    <t xml:space="preserve"> 15.1.3.9 </t>
  </si>
  <si>
    <t xml:space="preserve"> 15.2 </t>
  </si>
  <si>
    <t>INSTALAÇÕES HIDROSSANITÁRIAS</t>
  </si>
  <si>
    <t>ÁGUA FRIA</t>
  </si>
  <si>
    <t xml:space="preserve"> 15.2.1.1 </t>
  </si>
  <si>
    <t xml:space="preserve"> 081041 </t>
  </si>
  <si>
    <t>ADAPTADOR PVC SOLDÁVEL LONGO COM FLANGES LIVRES PARA CAIXA D'ÁGUA 25X3/4"</t>
  </si>
  <si>
    <t xml:space="preserve"> 15.2.1.2 </t>
  </si>
  <si>
    <t xml:space="preserve"> 081043 </t>
  </si>
  <si>
    <t>ADAPTADOR PVC SOLDÁVEL LONGO COM FLANGES LIVRES PARA CAIXA D'ÁGUA 50X1.1/2</t>
  </si>
  <si>
    <t xml:space="preserve"> 15.2.1.3 </t>
  </si>
  <si>
    <t xml:space="preserve"> 081179 </t>
  </si>
  <si>
    <t>BUCHA DE REDUCAO SOLDAVEL LONGA 50 X 25 MM</t>
  </si>
  <si>
    <t xml:space="preserve"> 15.2.1.4 </t>
  </si>
  <si>
    <t xml:space="preserve"> 15.2.1.5 </t>
  </si>
  <si>
    <t xml:space="preserve"> 081324 </t>
  </si>
  <si>
    <t>JOELHO 90 GRAUS SOLDAVEL 50 MM (MARROM)</t>
  </si>
  <si>
    <t xml:space="preserve"> 15.2.1.6 </t>
  </si>
  <si>
    <t xml:space="preserve"> 081369 </t>
  </si>
  <si>
    <t>JOELHO 90 GRAUS SOLDAVEL COM BUCHA DE LATAO 25 X 3/4"</t>
  </si>
  <si>
    <t xml:space="preserve"> 15.2.1.7 </t>
  </si>
  <si>
    <t xml:space="preserve"> 081102 </t>
  </si>
  <si>
    <t>LUVA SOLDAVEL DIAMETRO 25 MM</t>
  </si>
  <si>
    <t xml:space="preserve"> 15.2.1.8 </t>
  </si>
  <si>
    <t xml:space="preserve"> 081105 </t>
  </si>
  <si>
    <t>LUVA SOLDAVEL DIAMETRO 50 MM</t>
  </si>
  <si>
    <t xml:space="preserve"> 15.2.1.9 </t>
  </si>
  <si>
    <t xml:space="preserve"> 081424 </t>
  </si>
  <si>
    <t>TE REDUCAO 90 GRAUS SOLDAVEL 50 X 25 MM</t>
  </si>
  <si>
    <t xml:space="preserve"> 15.2.1.10 </t>
  </si>
  <si>
    <t xml:space="preserve"> 15.2.1.11 </t>
  </si>
  <si>
    <t xml:space="preserve"> 081405 </t>
  </si>
  <si>
    <t>TE 90 GRAUS SOLDAVEL DIAMETRO 50 MM</t>
  </si>
  <si>
    <t xml:space="preserve"> 15.2.1.12 </t>
  </si>
  <si>
    <t xml:space="preserve"> 080926 </t>
  </si>
  <si>
    <t>REGISTRO DE GAVETA C/CANOPLA DIAMETRO 3/4"</t>
  </si>
  <si>
    <t xml:space="preserve"> 15.2.1.13 </t>
  </si>
  <si>
    <t xml:space="preserve"> 94489 </t>
  </si>
  <si>
    <t>REGISTRO DE ESFERA, PVC, SOLDÁVEL, COM VOLANTE, DN 25 MM - FORNECIMENTO E INSTALAÇÃO. AF_08/2021. (Adaptado em atendimento ao Decreto 9900/2021)</t>
  </si>
  <si>
    <t xml:space="preserve"> 15.2.1.14 </t>
  </si>
  <si>
    <t xml:space="preserve"> 94492 </t>
  </si>
  <si>
    <t>REGISTRO DE ESFERA, PVC, SOLDÁVEL, COM VOLANTE, DN 50 MM - FORNECIMENTO E INSTALAÇÃO. AF_08/2021. (Adaptado em atendimento ao Decreto 9900/2021)</t>
  </si>
  <si>
    <t xml:space="preserve"> 15.2.1.15 </t>
  </si>
  <si>
    <t xml:space="preserve"> 105135 </t>
  </si>
  <si>
    <t>HIDRÔMETRO DN 1 1/2", 20 M³/H - FORNECIMENTO E INSTALAÇÃO. AF_03/2024. (Adaptado em atendimento ao Decreto 9900/2021)</t>
  </si>
  <si>
    <t xml:space="preserve"> 15.2.1.16 </t>
  </si>
  <si>
    <t xml:space="preserve"> 15.2.1.17 </t>
  </si>
  <si>
    <t xml:space="preserve"> 081006 </t>
  </si>
  <si>
    <t>TUBO SOLDAVEL PVC MARROM DIAM. 50 MM</t>
  </si>
  <si>
    <t xml:space="preserve"> 15.2.1.18 </t>
  </si>
  <si>
    <t xml:space="preserve"> 102617 </t>
  </si>
  <si>
    <t>CAIXA D´ÁGUA EM POLIÉSTER REFORÇADO COM FIBRA DE VIDRO, 5000 LITROS - FORNECIMENTO E INSTALAÇÃO. AF_06/2021. (Adaptado em atendimento ao Decreto 9900/2021)</t>
  </si>
  <si>
    <t>ESGOTO SANITÁRIO</t>
  </si>
  <si>
    <t xml:space="preserve"> 15.2.2.1 </t>
  </si>
  <si>
    <t xml:space="preserve"> 081846 </t>
  </si>
  <si>
    <t>CAIXA DE GORDURA E INSPEÇÃO EM PVC/ABS 19 LITROS COM TAMPA E PORTA TAMPA E CESTO DE LIMPEZA REMOVÍVEL</t>
  </si>
  <si>
    <t xml:space="preserve"> 15.2.2.2 </t>
  </si>
  <si>
    <t xml:space="preserve"> 081664 </t>
  </si>
  <si>
    <t>CORPO CAIXA SIFONADA DIAM. 150 X 185 X 75</t>
  </si>
  <si>
    <t xml:space="preserve"> 15.2.2.3 </t>
  </si>
  <si>
    <t xml:space="preserve"> 082072 </t>
  </si>
  <si>
    <t>PORTA GRELHA REDONDO CROMADO DIAMETRO 150 MM</t>
  </si>
  <si>
    <t xml:space="preserve"> 15.2.2.4 </t>
  </si>
  <si>
    <t xml:space="preserve"> 081784 </t>
  </si>
  <si>
    <t>GRELHA REDONDA ACO INOX ROTATIVA DIAM. 150 MM</t>
  </si>
  <si>
    <t xml:space="preserve"> 15.2.2.5 </t>
  </si>
  <si>
    <t xml:space="preserve"> 081696 </t>
  </si>
  <si>
    <t>PROLONGAMENTO PARA CAIXA SIFONADA 150 MM</t>
  </si>
  <si>
    <t xml:space="preserve"> 15.2.2.6 </t>
  </si>
  <si>
    <t xml:space="preserve"> 082301 </t>
  </si>
  <si>
    <t xml:space="preserve"> 15.2.2.7 </t>
  </si>
  <si>
    <t xml:space="preserve"> 082302 </t>
  </si>
  <si>
    <t xml:space="preserve"> 15.2.2.8 </t>
  </si>
  <si>
    <t xml:space="preserve"> 082303 </t>
  </si>
  <si>
    <t>TUBO SOLDAVEL PARA ESGOTO DIAMETRO 75 MM</t>
  </si>
  <si>
    <t xml:space="preserve"> 15.2.2.9 </t>
  </si>
  <si>
    <t xml:space="preserve"> 082304 </t>
  </si>
  <si>
    <t xml:space="preserve"> 15.2.2.10 </t>
  </si>
  <si>
    <t xml:space="preserve"> 080510 </t>
  </si>
  <si>
    <t xml:space="preserve"> 15.2.2.11 </t>
  </si>
  <si>
    <t xml:space="preserve"> 080520 </t>
  </si>
  <si>
    <t>CONJUNTO DE FIXACAO P/VASO SANITARIO (PAR)</t>
  </si>
  <si>
    <t>CJ</t>
  </si>
  <si>
    <t xml:space="preserve"> 15.2.2.12 </t>
  </si>
  <si>
    <t xml:space="preserve"> 080550 </t>
  </si>
  <si>
    <t>FIXACAO P/LAVATORIO (PAR)</t>
  </si>
  <si>
    <t>PAR</t>
  </si>
  <si>
    <t xml:space="preserve"> 15.2.2.13 </t>
  </si>
  <si>
    <t xml:space="preserve"> 080610 </t>
  </si>
  <si>
    <t>KIT DE FIXAÇÃO PARA MICTORIO DE LOUCA (ESPUDE,CONEXÃO ENTR.PARAFUSOS)</t>
  </si>
  <si>
    <t xml:space="preserve"> 15.2.2.14 </t>
  </si>
  <si>
    <t xml:space="preserve"> 081602 </t>
  </si>
  <si>
    <t>BUCHA DE REDUCAO LONGA 50 X 40 MM - (ESGOTO)</t>
  </si>
  <si>
    <t xml:space="preserve"> 15.2.2.15 </t>
  </si>
  <si>
    <t xml:space="preserve"> 081921 </t>
  </si>
  <si>
    <t>JOELHO 45 GRAUS DIAMETRO 40 MM (ESGOTO)</t>
  </si>
  <si>
    <t xml:space="preserve"> 15.2.2.16 </t>
  </si>
  <si>
    <t xml:space="preserve"> 081922 </t>
  </si>
  <si>
    <t>JOELHO 45 GRAUS DIAMETRO 50 MM (ESGOTO)</t>
  </si>
  <si>
    <t xml:space="preserve"> 15.2.2.17 </t>
  </si>
  <si>
    <t xml:space="preserve"> 081923 </t>
  </si>
  <si>
    <t>JOELHO 45 GRAUS DIAMETRO 75 MM (ESGOTO)</t>
  </si>
  <si>
    <t xml:space="preserve"> 15.2.2.18 </t>
  </si>
  <si>
    <t xml:space="preserve"> 081924 </t>
  </si>
  <si>
    <t>JOELHO 45 GRAUS DIAMETRO 100 MM (ESGOTO)</t>
  </si>
  <si>
    <t xml:space="preserve"> 15.2.2.19 </t>
  </si>
  <si>
    <t xml:space="preserve"> 081935 </t>
  </si>
  <si>
    <t>JOELHO 90 GRAUS DIAMETRO 40 MM (ESGOTO)</t>
  </si>
  <si>
    <t xml:space="preserve"> 15.2.2.20 </t>
  </si>
  <si>
    <t xml:space="preserve"> 081936 </t>
  </si>
  <si>
    <t>JOELHO 90 GRAUS DIAMETRO 50 MM (ESGOTO)</t>
  </si>
  <si>
    <t xml:space="preserve"> 15.2.2.21 </t>
  </si>
  <si>
    <t xml:space="preserve"> 081937 </t>
  </si>
  <si>
    <t>JOELHO 90 GRAUS DIAMETRO 75 MM (ESGOTO)</t>
  </si>
  <si>
    <t xml:space="preserve"> 15.2.2.22 </t>
  </si>
  <si>
    <t xml:space="preserve"> 081938 </t>
  </si>
  <si>
    <t>JOELHO 90 GRAUS DIAMETRO 100 MM (ESGOTO)</t>
  </si>
  <si>
    <t xml:space="preserve"> 15.2.2.23 </t>
  </si>
  <si>
    <t xml:space="preserve"> 081970 </t>
  </si>
  <si>
    <t>JUNCAO SIMPLES DIAMETRO 50 X 50 MM (ESGOTO)</t>
  </si>
  <si>
    <t xml:space="preserve"> 15.2.2.24 </t>
  </si>
  <si>
    <t xml:space="preserve"> 081974 </t>
  </si>
  <si>
    <t>JUNCAO SIMPLES DIAMETRO 100 X 75 MM (ESGOTO)</t>
  </si>
  <si>
    <t xml:space="preserve"> 15.2.2.25 </t>
  </si>
  <si>
    <t xml:space="preserve"> 081975 </t>
  </si>
  <si>
    <t>JUNCAO SIMPLES DIAM. 100 X 100 MM (ESGOTO)</t>
  </si>
  <si>
    <t xml:space="preserve"> 15.2.2.26 </t>
  </si>
  <si>
    <t xml:space="preserve"> 082002 </t>
  </si>
  <si>
    <t>LUVA SIMPLES DIAMETRO 50 MM - (ESGOTO)</t>
  </si>
  <si>
    <t xml:space="preserve"> 15.2.2.27 </t>
  </si>
  <si>
    <t xml:space="preserve"> 082003 </t>
  </si>
  <si>
    <t>LUVA SIMPLES DIAMETRO 75 MM - (ESGOTO)</t>
  </si>
  <si>
    <t xml:space="preserve"> 15.2.2.28 </t>
  </si>
  <si>
    <t xml:space="preserve"> 082004 </t>
  </si>
  <si>
    <t>LUVA SIMPLES DIAMETRO 100 MM - (ESGOTO)</t>
  </si>
  <si>
    <t xml:space="preserve"> 15.2.2.29 </t>
  </si>
  <si>
    <t xml:space="preserve"> 081885 </t>
  </si>
  <si>
    <t>TERMINAL DE VENTILACAO DIAMETRO 50 MM (ESGOTO)</t>
  </si>
  <si>
    <t xml:space="preserve"> 15.2.2.30 </t>
  </si>
  <si>
    <t xml:space="preserve"> 104351 </t>
  </si>
  <si>
    <t>TERMINAL DE VENTILAÇÃO, PVC, SÉRIE NORMAL, ESGOTO PREDIAL, DN 75 MM, JUNTA SOLDÁVEL, FORNECIDO E INSTALADO EM PRUMADA DE ESGOTO SANITÁRIO OU VENTILAÇÃO. AF_08/2022. (Adaptado em atendimento ao Decreto 9900/2021)</t>
  </si>
  <si>
    <t xml:space="preserve"> 15.2.2.31 </t>
  </si>
  <si>
    <t xml:space="preserve"> 082201 </t>
  </si>
  <si>
    <t>TE 90 GRAUS DIAMETRO 40 MM - ESGOTO</t>
  </si>
  <si>
    <t xml:space="preserve"> 15.2.2.32 </t>
  </si>
  <si>
    <t xml:space="preserve"> 082230 </t>
  </si>
  <si>
    <t>TE SANITARIO DIAMETRO 50 X 50 MM (ESGOTO)</t>
  </si>
  <si>
    <t xml:space="preserve"> 15.2.2.33 </t>
  </si>
  <si>
    <t xml:space="preserve"> 082231 </t>
  </si>
  <si>
    <t>TE SANITARIO DIAMETRO 75 X 50 MM (ESGOTO)</t>
  </si>
  <si>
    <t xml:space="preserve"> 15.2.2.34 </t>
  </si>
  <si>
    <t xml:space="preserve"> 082233 </t>
  </si>
  <si>
    <t>TE SANITARIO DIAMETRO 100 X 50 MM (ESGOTO)</t>
  </si>
  <si>
    <t xml:space="preserve"> 15.2.2.35 </t>
  </si>
  <si>
    <t xml:space="preserve"> 082234 </t>
  </si>
  <si>
    <t>TE SANITARIO DIAMETRO 100 X 75 MM (ESGOTO)</t>
  </si>
  <si>
    <t xml:space="preserve"> 15.2.2.36 </t>
  </si>
  <si>
    <t xml:space="preserve"> 081833 </t>
  </si>
  <si>
    <t xml:space="preserve"> 15.2.2.37 </t>
  </si>
  <si>
    <t xml:space="preserve"> 081831 </t>
  </si>
  <si>
    <t>CAIXA DE INSPEÇÃO - ALVENARIA DE 1/2 VEZ COM REVESTIMENTO INTERNO EM REBOCO PAULISTA A-14 (COM ADIÇÃO DE IMPERMEABILIZANTE)</t>
  </si>
  <si>
    <t xml:space="preserve"> 15.2.2.38 </t>
  </si>
  <si>
    <t xml:space="preserve"> 081830 </t>
  </si>
  <si>
    <t>CAIXA DE INSPEÇÃO - LASTRO DE CONCRETO (COM ADIÇÃO DE IMPERMEABILIZANTE) 20 MPA E=5CM PARA O FUNDO</t>
  </si>
  <si>
    <t xml:space="preserve"> 15.2.2.39 </t>
  </si>
  <si>
    <t xml:space="preserve"> 081829 </t>
  </si>
  <si>
    <t>CAIXA DE INSPEÇÃO - TAMPA EM CONCRETO ARMADO 25 MPA E=5CM</t>
  </si>
  <si>
    <t>ÁGUA PLUVIAL</t>
  </si>
  <si>
    <t xml:space="preserve"> 15.2.3.1 </t>
  </si>
  <si>
    <t xml:space="preserve"> 15.2.3.2 </t>
  </si>
  <si>
    <t xml:space="preserve"> 89854 </t>
  </si>
  <si>
    <t>JOELHO 90 GRAUS, PVC, SERIE NORMAL, ESGOTO PREDIAL, DN 150 MM, JUNTA ELÁSTICA, FORNECIDO E INSTALADO EM SUBCOLETOR AÉREO DE ESGOTO SANITÁRIO. AF_08/2022. (Adaptado em atendimento ao Decreto 9900/2021)</t>
  </si>
  <si>
    <t xml:space="preserve"> 15.2.3.3 </t>
  </si>
  <si>
    <t xml:space="preserve"> 15.2.3.4 </t>
  </si>
  <si>
    <t xml:space="preserve"> 95693 </t>
  </si>
  <si>
    <t>LUVA SIMPLES, PVC, SÉRIE NORMAL, ESGOTO PREDIAL, DN 150 MM, JUNTA ELÁSTICA, FORNECIDO E INSTALADO EM SUBCOLETOR AÉREO DE ESGOTO SANITÁRIO. AF_08/2022. (Adaptado em atendimento ao Decreto 9900/2021)</t>
  </si>
  <si>
    <t xml:space="preserve"> 15.2.3.5 </t>
  </si>
  <si>
    <t xml:space="preserve"> 8725 </t>
  </si>
  <si>
    <t>TÊ SANITÁRIO EM PVC RÍGIDO SOLDÁVEL, PARA ESGOTO PRIMÁRIO, DIÂM = 150 X 100MM. (Adaptado em atendimento ao Decreto 9900/2021)</t>
  </si>
  <si>
    <t xml:space="preserve"> 15.2.3.6 </t>
  </si>
  <si>
    <t xml:space="preserve"> 15.2.3.7 </t>
  </si>
  <si>
    <t xml:space="preserve"> 082331 </t>
  </si>
  <si>
    <t>TUBO LEVE PVC RIGIDO DIAMETRO 150 MM</t>
  </si>
  <si>
    <t xml:space="preserve"> 15.2.3.8 </t>
  </si>
  <si>
    <t xml:space="preserve"> 082332 </t>
  </si>
  <si>
    <t>TUBO LEVE PVC RIGIDO DIAMETRO 200 MM</t>
  </si>
  <si>
    <t xml:space="preserve"> 15.2.3.9 </t>
  </si>
  <si>
    <t xml:space="preserve"> 15.2.3.10 </t>
  </si>
  <si>
    <t xml:space="preserve"> 15.2.3.11 </t>
  </si>
  <si>
    <t xml:space="preserve"> 070638 </t>
  </si>
  <si>
    <t>CAIXA DE PASSAGEM - LASTRO DE CONCRETO 20 MPA E=5CM PARA O FUNDO</t>
  </si>
  <si>
    <t xml:space="preserve"> 15.2.3.12 </t>
  </si>
  <si>
    <t xml:space="preserve"> 15.3 </t>
  </si>
  <si>
    <t>INSTALAÇÕES PREVENÇÃO E COMBATE A INCÊNDIO E PÂNICO</t>
  </si>
  <si>
    <t xml:space="preserve"> 15.3.1 </t>
  </si>
  <si>
    <t xml:space="preserve"> 085006 </t>
  </si>
  <si>
    <t>EXTINTOR MULTI USO EM PO A B C (6 KG) - CAPACIDADE EXTINTORA 3A 20BC</t>
  </si>
  <si>
    <t xml:space="preserve"> 15.3.2 </t>
  </si>
  <si>
    <t xml:space="preserve"> 12138 </t>
  </si>
  <si>
    <t>PLACA DE INDICATIVA DE "EXTINTOR" EM PVC, DIM.: 20 X 20 CM. (Adaptado em atendimento ao Decreto 9900/2021)</t>
  </si>
  <si>
    <t xml:space="preserve"> 15.3.3 </t>
  </si>
  <si>
    <t xml:space="preserve"> 241468 </t>
  </si>
  <si>
    <t>PLACA DE SINALIZAÇÃO FOTOLUMINOSCENTE. (Adaptado em atendimento ao Decreto 9900/2021)</t>
  </si>
  <si>
    <t xml:space="preserve"> 15.4 </t>
  </si>
  <si>
    <t>INSTALAÇÕES HVAC</t>
  </si>
  <si>
    <t xml:space="preserve"> 15.4.1 </t>
  </si>
  <si>
    <t>EQUIPAMENTOS</t>
  </si>
  <si>
    <t xml:space="preserve"> 15.4.1.1 </t>
  </si>
  <si>
    <t xml:space="preserve"> 43.08.003 </t>
  </si>
  <si>
    <t>CONDENSADOR PARA SISTEMA VRF DE AR CONDICIONADO, CAPACIDADE DE 11 TR A 13 TR. (Adaptado em atendimento ao Decreto 9900/2021)</t>
  </si>
  <si>
    <t xml:space="preserve"> 15.4.1.2 </t>
  </si>
  <si>
    <t xml:space="preserve"> 43.08.002 </t>
  </si>
  <si>
    <t>CONDENSADOR PARA SISTEMA VRF DE AR CONDICIONADO, CAPACIDADE DE 8 TR A 10 TR. (Adaptado em atendimento ao Decreto 9900/2021)</t>
  </si>
  <si>
    <t xml:space="preserve"> 15.4.1.3 </t>
  </si>
  <si>
    <t xml:space="preserve"> 43.08.042 </t>
  </si>
  <si>
    <t>EVAPORADOR PARA SISTEMA VRF DE AR CONDICIONADO, TIPO CASSETE COM FRENTE/PLACA DE ACABAMENTO. (Adaptado em atendimento ao Decreto 9900/2021)</t>
  </si>
  <si>
    <t xml:space="preserve"> 15.4.1.4 </t>
  </si>
  <si>
    <t xml:space="preserve"> 43.08.020 </t>
  </si>
  <si>
    <t>EVAPORADOR PARA SISTEMA VRF DE AR CONDICIONADO, TIPO PAREDE COM FRENTE/PLACA DE ACABAMENTO. (Adaptado em atendimento ao Decreto 9900/2021)</t>
  </si>
  <si>
    <t xml:space="preserve"> 15.4.1.5 </t>
  </si>
  <si>
    <t xml:space="preserve"> 18.034.0264-0 </t>
  </si>
  <si>
    <t>EMOP</t>
  </si>
  <si>
    <t>CAIXA DE VENTILACAO COM VENTILADOR CENTRIFUGO,VAZAO ATÉ 4600M3/H.FORNECIMENTO E COL OCACAO. (Adaptado para atendimento do Decreto 9900/2021)</t>
  </si>
  <si>
    <t xml:space="preserve"> 15.4.1.6 </t>
  </si>
  <si>
    <t xml:space="preserve"> 11148 </t>
  </si>
  <si>
    <t>EXAUSTOR PARA BANHEIRO, COMPACTO COM VÁLVULA ANTI-RETORNO - FORNECIMENTO E INSTALAÇÃO. (Adaptado para atendimento do Decreto 9900/2021)</t>
  </si>
  <si>
    <t xml:space="preserve"> 15.4.2 </t>
  </si>
  <si>
    <t>INFRAESTRUTURA</t>
  </si>
  <si>
    <t xml:space="preserve"> 15.4.2.1 </t>
  </si>
  <si>
    <t xml:space="preserve"> 97331 </t>
  </si>
  <si>
    <t>TUBO EM COBRE FLEXÍVEL, DN 1/4", COM ISOLAMENTO, INSTALADO EM RAMAL DE ALIMENTAÇÃO DE AR CONDICIONADO COM CONDENSADORA CENTRAL - FORNECIMENTO E INSTALAÇÃO. AF_12/2015. (Adaptado para atendimento do Decreto 9900/2021)</t>
  </si>
  <si>
    <t xml:space="preserve"> 15.4.2.2 </t>
  </si>
  <si>
    <t xml:space="preserve"> 161009 </t>
  </si>
  <si>
    <t>IOPES</t>
  </si>
  <si>
    <t>TUBO DE COBRE COM ISOLAMENTO TÉRMICO - Ø 1.5/8; ESP. 9MM. (Adaptado para atendimento do Decreto 9900/2021)</t>
  </si>
  <si>
    <t xml:space="preserve"> 15.4.2.3 </t>
  </si>
  <si>
    <t xml:space="preserve"> 61.20.450 </t>
  </si>
  <si>
    <t>DUTO EM CHAPA DE AÇO GALVANIZADO. (Adaptado para atendimento do Decreto 9900/2021)</t>
  </si>
  <si>
    <t>kg</t>
  </si>
  <si>
    <t xml:space="preserve"> 15.4.2.4 </t>
  </si>
  <si>
    <t xml:space="preserve"> 15.005.0275-0 </t>
  </si>
  <si>
    <t>DUTO PARA EXAUSTAO DE COCCAO DE FOGOES,SOLDADO EM CHAPA PRET A,CONFORME ABNT NBR 14518,PINTADOS COM TINTA RESISTENTE AO C ALOR,INCLUSIVE SUPORTES PINTADOS,LONAS E DEMAIS ITENS NECESS ARIOS.FORNECIMENTO E COLOCACAO DE 5/8"X1/8" ATE 1.1/2"X1/8" GOS SOCIAIS ARGOS SOCIAIS DRAO, BORDAS UNIV.CHAPA PRETA, PRECO REVEND.C/ESP.1,2MM SURA DE 38MM U SIMILAR. (Adaptado para atendimento do Decreto 9900/2021)</t>
  </si>
  <si>
    <t xml:space="preserve"> 15.4.2.5 </t>
  </si>
  <si>
    <t xml:space="preserve"> C3873 </t>
  </si>
  <si>
    <t>GRELHA DE INSUFLAMENTO/RETORNO, EM ALUMÍNIO ATÉ 0,25 M2 (FORNECIMENTO E MONTAGEM)</t>
  </si>
  <si>
    <t xml:space="preserve"> 15.4.2.6 </t>
  </si>
  <si>
    <t xml:space="preserve"> C3874 </t>
  </si>
  <si>
    <t>GRELHA DE INSUFLAMENTO/RETORNO, EM ALUMÍNIO DE 0,26 M2 À 0,49 M2 (FORNECIMENTO E MONTAGEM)</t>
  </si>
  <si>
    <t xml:space="preserve"> 15.4.2.7 </t>
  </si>
  <si>
    <t xml:space="preserve"> 61.10.574 </t>
  </si>
  <si>
    <t>GRELHA DE RETORNO/EXAUSTÃO COM REGISTRO, TAMANHO: 0,03 M² A 0,06 M². (Adaptado para atendimento do Decreto 9900/2021)</t>
  </si>
  <si>
    <t xml:space="preserve"> 15.4.2.8 </t>
  </si>
  <si>
    <t xml:space="preserve"> 92290 </t>
  </si>
  <si>
    <t>COTOVELO EM COBRE, DN 42 MM, 90 GRAUS, SEM ANEL DE SOLDA, INSTALADO EM PRUMADA DE HIDRÁULICA PREDIAL - FORNECIMENTO E INSTALAÇÃO. AF_04/2022. (Adaptado para atendimento do Decreto 9900/2021)</t>
  </si>
  <si>
    <t xml:space="preserve"> 15.4.2.9 </t>
  </si>
  <si>
    <t xml:space="preserve"> 103845 </t>
  </si>
  <si>
    <t>COTOVELO EM COBRE, DN 28 MM, 90 GRAUS, SEM ANEL DE SOLDA, INSTALADO EM RAMAL E SUB-RAMAL DE GÁS MEDICINAL - FORNECIMENTO E INSTALAÇÃO. AF_04/2022. (Adaptado para atendimento do Decreto 9900/2021)</t>
  </si>
  <si>
    <t xml:space="preserve"> 15.4.2.10 </t>
  </si>
  <si>
    <t xml:space="preserve"> 103841 </t>
  </si>
  <si>
    <t>COTOVELO EM COBRE, DN 22 MM, 90 GRAUS, SEM ANEL DE SOLDA, INSTALADO EM RAMAL E SUB-RAMAL DE GÁS MEDICINAL - FORNECIMENTO E INSTALAÇÃO. AF_04/2022. (Adaptado para atendimento do Decreto 9900/2021)</t>
  </si>
  <si>
    <t xml:space="preserve"> 15.4.2.11 </t>
  </si>
  <si>
    <t xml:space="preserve"> 103838 </t>
  </si>
  <si>
    <t>COTOVELO EM COBRE, DN 15 MM, 90 GRAUS, SEM ANEL DE SOLDA, INSTALADO EM RAMAL E SUB-RAMAL DE GÁS MEDICINAL - FORNECIMENTO E INSTALAÇÃO. AF_04/2022. (Adaptado para atendimento do Decreto 9900/2021)</t>
  </si>
  <si>
    <t xml:space="preserve"> 15.4.2.12 </t>
  </si>
  <si>
    <t xml:space="preserve"> 161015 </t>
  </si>
  <si>
    <t>GÁS REFRIGERANTE R410A. (Adaptado para atendimento do Decreto 9900/2021)</t>
  </si>
  <si>
    <t xml:space="preserve"> 15.4.2.13 </t>
  </si>
  <si>
    <t xml:space="preserve"> 11779 </t>
  </si>
  <si>
    <t>Tubulação em cobre Ø 3/8", para interligação de condensador/evaporador, inclusive isolamento térmico elastomérico 19mm. multikits, alimentação elétrica, conexões e fixações (infraestrutura p/ sistema de climatização vrv) - fornecimento e instalação</t>
  </si>
  <si>
    <t xml:space="preserve"> 15.4.2.14 </t>
  </si>
  <si>
    <t xml:space="preserve"> 11780 </t>
  </si>
  <si>
    <t>Tubulação em cobre Ø 1/2", para interligação de condensador/evaporador, inclusive isolamento térmico elastomérico 19mm. multikits, alimentação elétrica, conexões e fixações (infraestrutura p/ sistema de climatização vrv) - fornecimento e instalação</t>
  </si>
  <si>
    <t xml:space="preserve"> 15.4.2.15 </t>
  </si>
  <si>
    <t xml:space="preserve"> 11790 </t>
  </si>
  <si>
    <t>Tubulação em cobre Ø 5/8", para interligação de condensador/evaporador, inclusive isolamento térmico elastomérico 19mm. multikits, alimentação elétrica,conexões e fixações(infraestrutura p/sistema package de climatização)- fornecimento e instalação</t>
  </si>
  <si>
    <t xml:space="preserve"> 15.4.2.16 </t>
  </si>
  <si>
    <t xml:space="preserve"> 11782 </t>
  </si>
  <si>
    <t>Tubulação em cobre Ø 3/4", para interligação de condensador/evaporador, inclusive isolamento térmico elastomérico 19mm. multikits, alimentação elétrica, conexões e fixações (infraestrutura p/ sistema de climatização vrv) - fornecimento e instalação</t>
  </si>
  <si>
    <t xml:space="preserve"> 15.4.2.17 </t>
  </si>
  <si>
    <t xml:space="preserve"> 11783 </t>
  </si>
  <si>
    <t>Tubulação em cobre Ø 7/8", para interligação de condensador/evaporador, inclusive isolamento térmico elastomérico 19mm. multikits, alimentação elétrica, conexões e fixações (infraestrutura p/ sistema de climatização vrv) - fornecimento e instalação</t>
  </si>
  <si>
    <t xml:space="preserve"> 15.4.2.18 </t>
  </si>
  <si>
    <t xml:space="preserve"> 11785 </t>
  </si>
  <si>
    <t>Tubulação em cobre Ø 1 1/8", para interligação de condensador/evaporador, inclusive isolamento térmico elastomérico 19mm. multikits, alimentação elétrica,conexões e fixações (infraestrutura p/ sistema de climatização vrv) - fornecimento e instalação</t>
  </si>
  <si>
    <t xml:space="preserve"> 15.4.2.19 </t>
  </si>
  <si>
    <t xml:space="preserve"> 11789 </t>
  </si>
  <si>
    <t>Tubulação em cobre Ø 1 3/8", para interligação de condensador/evaporador, inclusive isolamento térmico elastomérico 19mm. multikits, alimentação elétrica,conexões e fixações(infraestrutura p/sistema package de climatização)- fornecimento e instalação</t>
  </si>
  <si>
    <t xml:space="preserve"> 15.4.2.20 </t>
  </si>
  <si>
    <t xml:space="preserve"> 17010112 </t>
  </si>
  <si>
    <t>FORNECIMENTO DE CORTINA DE AR COM DUAS VELOCIDADES, PARA VÃO DE 1,00 M</t>
  </si>
  <si>
    <t xml:space="preserve"> 14.31.030 </t>
  </si>
  <si>
    <t>FECHAMENTO EM PLACA CIMENTÍCIA COM ESPESSURA DE 12 MM. (Adaptado para atendimento do Decreto 9900/2021)</t>
  </si>
  <si>
    <t xml:space="preserve"> 270207 </t>
  </si>
  <si>
    <t>PLANTIO GRAMA BATATAIS PLACA C/ M.O. IRRIG.ADUBO,TER.VEG.(OC) A&lt;11.000M2</t>
  </si>
  <si>
    <t xml:space="preserve"> 270806 </t>
  </si>
  <si>
    <t>PLACA DE INAUGURAÇÃO EM DURALUMÍNIO 80 X 60 CM</t>
  </si>
  <si>
    <t>PONTALETE 3X3"</t>
  </si>
  <si>
    <t>PREGO 19X27</t>
  </si>
  <si>
    <t>RIPA DE MADEIRA 5X1</t>
  </si>
  <si>
    <t>LAVATÓRIO MÉDIO SEM COLUNA - MEDIDAS APROXIMADAS 360X460X180 MM (C X L X A)</t>
  </si>
  <si>
    <t>PREGO 18X24</t>
  </si>
  <si>
    <t>ABRAÇADEIRA METALICA TIPO "D" DIÂMETRO 3/4"</t>
  </si>
  <si>
    <t>CAIBRO 5X6 CM</t>
  </si>
  <si>
    <t>PREGO 18X30</t>
  </si>
  <si>
    <t>PORTA GRELHA QUADRADO BRANCO DIAM. 150 MM (ESGOTO)</t>
  </si>
  <si>
    <t>PREGO 15X15</t>
  </si>
  <si>
    <t>DOBRADIÇA FERRO POLIDO 3.1/2 X 3" COM PARAFUSO</t>
  </si>
  <si>
    <t>TIJOLO FURADO 9X19X19 CM</t>
  </si>
  <si>
    <t>TIJOLO COMUM MACIÇO (4,5X9X19CM)</t>
  </si>
  <si>
    <t>VIGOTA DE MADEIRA 6X12</t>
  </si>
  <si>
    <t xml:space="preserve"> 2818 </t>
  </si>
  <si>
    <t>DOBRADIÇA TIPO FERRADURA NÚMERO 2</t>
  </si>
  <si>
    <t xml:space="preserve"> 1695 </t>
  </si>
  <si>
    <t>COMPENSADO RESINADO COLA FENÓLICA 6 MM 2,20X1,10 M</t>
  </si>
  <si>
    <t xml:space="preserve"> 2132 </t>
  </si>
  <si>
    <t>VIGOTA DE MADEIRA 6X16</t>
  </si>
  <si>
    <t xml:space="preserve"> 2492 </t>
  </si>
  <si>
    <t>PORCA P/PARAFUSO 3/8"</t>
  </si>
  <si>
    <t>PARAFUSO 8X110 MM</t>
  </si>
  <si>
    <t xml:space="preserve"> 2759 </t>
  </si>
  <si>
    <t>CONSUMO DE ESGOTO (CATEGORIA PÚBLICA)**</t>
  </si>
  <si>
    <t xml:space="preserve"> 2755 </t>
  </si>
  <si>
    <t>CONSUMO DE ÁGUA (CATEGORIA PÚBLICA)**</t>
  </si>
  <si>
    <t xml:space="preserve"> 1121 </t>
  </si>
  <si>
    <t>ANDAIME METALICO (ALUGUEL)</t>
  </si>
  <si>
    <t xml:space="preserve"> 62.00.42 </t>
  </si>
  <si>
    <t>CÂMERA 720P (HD) - LOCAÇÃO E INSTALAÇÃO MES (ADAPTADO CONFORME DECRETO ESTADUAL N° 9900/2021)</t>
  </si>
  <si>
    <t xml:space="preserve"> 62.00.64 </t>
  </si>
  <si>
    <t>DVR STAND ALONE 8 CANAIS 1080P - LOCAÇÃO E INSTALAÇÃO MES (ADAPTADO CONFORME DECRETO ESTADUAL N° 9900/2021)</t>
  </si>
  <si>
    <t xml:space="preserve"> F030000297 </t>
  </si>
  <si>
    <t>COMPUTADOR TIPO DESKTOP COM, PELO MENOS, 2.0GB DE RAM, 150GB DE DISCO RIGIDO, MONITOR DE LCD, ESTABILIZADOR DE CORRENTE, MOUSE, TECLADO,GRAVADOR DE CD/DVD, SISTEMA OPERCAIONAL WINDOS XP OU SUPERIOR</t>
  </si>
  <si>
    <t xml:space="preserve"> M100904152 </t>
  </si>
  <si>
    <t>NOBREAK ATÉ 1,2 KVA</t>
  </si>
  <si>
    <t xml:space="preserve"> M100904145 </t>
  </si>
  <si>
    <t>TV/MONITOR LCD OU LED 42"</t>
  </si>
  <si>
    <t xml:space="preserve"> F099800031 </t>
  </si>
  <si>
    <t>CONTA DE TELEFONE E INTERNET (OBRAS/SERVIÇOS DE PEQUENO PORTE)</t>
  </si>
  <si>
    <t xml:space="preserve"> 2691 </t>
  </si>
  <si>
    <t>TRANSPORTE DE ENTULHO EM CACAMBA ESTACIONARIA</t>
  </si>
  <si>
    <t xml:space="preserve"> 2.01.41 </t>
  </si>
  <si>
    <t>FDE</t>
  </si>
  <si>
    <t>ESCAVACAO MECANICA DIAM 30 CM</t>
  </si>
  <si>
    <t xml:space="preserve"> 2666 </t>
  </si>
  <si>
    <t>CONCRETO USINADO BOMBEÁVEL FCK=25 MPA</t>
  </si>
  <si>
    <t xml:space="preserve"> 1179 </t>
  </si>
  <si>
    <t>TAXA DE BOMBEAMENTO</t>
  </si>
  <si>
    <t xml:space="preserve"> 2667 </t>
  </si>
  <si>
    <t>CONCRETO USINADO BOMBEÁVEL FCK=30 MPA</t>
  </si>
  <si>
    <t xml:space="preserve"> 2440 </t>
  </si>
  <si>
    <t>AÇO CA-50 12,5 MM (1/2")</t>
  </si>
  <si>
    <t xml:space="preserve"> 1319 </t>
  </si>
  <si>
    <t>ESCORAMENTO METALICO-ALUGUEL</t>
  </si>
  <si>
    <t xml:space="preserve"> 1676 </t>
  </si>
  <si>
    <t>LAJE VOLTERRANA (CONVENCIONAL) PRE-MOLDADA COM EPS PARA PISO</t>
  </si>
  <si>
    <t xml:space="preserve"> 2710 </t>
  </si>
  <si>
    <t>TIJOLO FURADO 9X14X29 CM 6 FUROS</t>
  </si>
  <si>
    <t xml:space="preserve"> 2970 </t>
  </si>
  <si>
    <t>PARAFUSO DRYWALL 4,2 X 13MM, ZINCADO, CABEÇA LENTILHA E PONTA BROCA (LB)</t>
  </si>
  <si>
    <t xml:space="preserve"> 2969 </t>
  </si>
  <si>
    <t>PARAFUSO DRYWALL 25MM, CABEÇA TROMBETA E PONTA AGULHA (TA)</t>
  </si>
  <si>
    <t xml:space="preserve"> 2968 </t>
  </si>
  <si>
    <t>MASSA DE REJUNTE EM PÓ PARA DRYWALL (C/ ADIÇÃO DE ÁGUA)</t>
  </si>
  <si>
    <t xml:space="preserve"> 00039419 </t>
  </si>
  <si>
    <t>PERFIL GUIA, FORMATO U, EM ACO ZINCADO, PARA ESTRUTURA PAREDE DRYWALL, E = 0,5 MM, 70 X 3000 MM (L X C)</t>
  </si>
  <si>
    <t xml:space="preserve"> 00039431 </t>
  </si>
  <si>
    <t>FITA DE PAPEL MICROPERFURADO, 50 X 150 MM, PARA TRATAMENTO DE JUNTAS DE CHAPA DE GESSO PARA DRYWALL</t>
  </si>
  <si>
    <t xml:space="preserve"> 00037586 </t>
  </si>
  <si>
    <t>PINO DE ACO COM ARRUELA CONICA, DIAMETRO ARRUELA = *23* MM E COMP HASTE = *27* MM (ACAO INDIRETA)</t>
  </si>
  <si>
    <t xml:space="preserve"> 2965 </t>
  </si>
  <si>
    <t>PERFIL CANALETA, FORMATO C (MODELO F530), EM AÇO ZINCADO, E=0,5MM, 46 X 18 (L X H)</t>
  </si>
  <si>
    <t xml:space="preserve"> 2875 </t>
  </si>
  <si>
    <t>CHAPA DE GESSO ACARTONADO, E=12,5MM, 1200X2400 MM</t>
  </si>
  <si>
    <t xml:space="preserve"> 2967 </t>
  </si>
  <si>
    <t>FITA DE PAPEL REFORÇADA COM LAMINA DE METAL PARA CANTOS DE DRYWALL</t>
  </si>
  <si>
    <t xml:space="preserve"> 00025976 </t>
  </si>
  <si>
    <t>DIVISORIA EM GRANITO, COM DUAS FACES POLIDAS, TIPO ANDORINHA/ QUARTZ/ CASTELO/ CORUMBA OU OUTROS EQUIVALENTES DA REGIAO, E=  *3,0* CM</t>
  </si>
  <si>
    <t>M²</t>
  </si>
  <si>
    <t xml:space="preserve"> 1216 </t>
  </si>
  <si>
    <t>CIMENTO BRANCO</t>
  </si>
  <si>
    <t xml:space="preserve"> 00038124 </t>
  </si>
  <si>
    <t>ESPUMA EXPANSIVA DE POLIURETANO, APLICACAO MANUAL - 500 ML</t>
  </si>
  <si>
    <t xml:space="preserve"> 2993 </t>
  </si>
  <si>
    <t>JANELA MAXIM AR EM ALUMÍNIO COM ACABAMENTO EM PINTURA ELETROSTÁTICA BRANCA</t>
  </si>
  <si>
    <t>ESQUADRIAS E FERRAGENS</t>
  </si>
  <si>
    <t xml:space="preserve"> 3390 </t>
  </si>
  <si>
    <t>PARAFUSO P/BUCHA S-10</t>
  </si>
  <si>
    <t xml:space="preserve"> 3067 </t>
  </si>
  <si>
    <t>BUCHA DE NYLON S-10</t>
  </si>
  <si>
    <t xml:space="preserve"> 1872 </t>
  </si>
  <si>
    <t>PORTA DE CORRER EM VIDRO, ESTRUTURA EM ALUMINIO, LINHA SUPREMA, ACABAMENTO ANODIZADO FOSCO NA COR PRETA/BRANCA, CONTRAMARCO, EXCLUSIVE VIDROS</t>
  </si>
  <si>
    <t xml:space="preserve"> 6404 </t>
  </si>
  <si>
    <t>SELANTE ELASTICO MONOCOMPONENTE A BASE DE POLIURETANO (PU) PARA JUNTAS DIVERSAS - SINAPI - 00000142</t>
  </si>
  <si>
    <t>310ML</t>
  </si>
  <si>
    <t xml:space="preserve"> H.05.000.027646 </t>
  </si>
  <si>
    <t>PORTA DE CORRER EM ALUMÍNIO TIPO LAMBRI BRANCO, TRILHO NA PARTE SUPERIOR, SOB MEDIDA</t>
  </si>
  <si>
    <t xml:space="preserve"> 2221 </t>
  </si>
  <si>
    <t>PARAFUSO COM BUCHA S-8</t>
  </si>
  <si>
    <t xml:space="preserve"> S.04.000.042634 </t>
  </si>
  <si>
    <t>TRILHO CHAPA 50X60X1,9MM GALVANIZADO PARA PORTA DE CORRER</t>
  </si>
  <si>
    <t xml:space="preserve"> 2812 </t>
  </si>
  <si>
    <t>RODÍZIO DUPLO 1 1/2"COM ESFERA</t>
  </si>
  <si>
    <t xml:space="preserve"> S.04.000.042631 </t>
  </si>
  <si>
    <t>CANTONEIRA EM AÇO GALVANIZADO DE 2" X 2" X 1/8"</t>
  </si>
  <si>
    <t>PORTA LISA 80X210 C/PORTAL E ALISAR S/FERRAGENS</t>
  </si>
  <si>
    <t xml:space="preserve"> 1865 </t>
  </si>
  <si>
    <t>PREGO 22X48</t>
  </si>
  <si>
    <t xml:space="preserve"> 1168 </t>
  </si>
  <si>
    <t>PORTAL DE MADEIRA</t>
  </si>
  <si>
    <t>Jg</t>
  </si>
  <si>
    <t xml:space="preserve"> 1876 </t>
  </si>
  <si>
    <t>PORTA LISA 80/DURADOR/COSTELO/FUCK</t>
  </si>
  <si>
    <t xml:space="preserve"> 0106 </t>
  </si>
  <si>
    <t>ALIZAR DE MADEIRA (MEIA CANA)</t>
  </si>
  <si>
    <t xml:space="preserve"> 1885 </t>
  </si>
  <si>
    <t>PORTA LISA 90X210/DURADOR/COSTELO/FUCK</t>
  </si>
  <si>
    <t xml:space="preserve"> 1873 </t>
  </si>
  <si>
    <t>PORTA LISA 60/DURADOR/COSTELO/FUCK</t>
  </si>
  <si>
    <t xml:space="preserve"> 1391 </t>
  </si>
  <si>
    <t>FORMICA LISA (3,08 X 1,25 )</t>
  </si>
  <si>
    <t xml:space="preserve"> 1243 </t>
  </si>
  <si>
    <t>COLA FÓRMICA (1L = 0,83KG)</t>
  </si>
  <si>
    <t xml:space="preserve"> 1709 </t>
  </si>
  <si>
    <t>POSTE CONCRETO COM INCLINAÇÃO 10X10CM E H=2,76M( 4 FERROS DE 6.3MMM E ESTRIBO DE 5.0MM A CADA 15CM)</t>
  </si>
  <si>
    <t xml:space="preserve"> 0101 </t>
  </si>
  <si>
    <t>ARAME FARPADO DIÂMETRO 1,60MM (ROLO 500 M)</t>
  </si>
  <si>
    <t xml:space="preserve"> 2058 </t>
  </si>
  <si>
    <t>TELA DE ARAME MALHA 4" FIO 12</t>
  </si>
  <si>
    <t xml:space="preserve"> 2702 </t>
  </si>
  <si>
    <t>ARAME GALVANIZADO Nº 10 BWG</t>
  </si>
  <si>
    <t xml:space="preserve"> 2357 </t>
  </si>
  <si>
    <t>POSTE ESCORA RETO 10X10CM H=1,80M (4 FERROS DE 6.3MM E ESTRIBOS DE 5.0MM A CADA 15CM)</t>
  </si>
  <si>
    <t xml:space="preserve"> 1332 </t>
  </si>
  <si>
    <t>POSTE ESTICADOR COM INCLINAÇÃO 12X12CM E H=2,96M(4 FERROS DE 8.0MM E ESTRIBOS 5.0MM A CADA 15CM)</t>
  </si>
  <si>
    <t>PORTÃO DE ABRIR 01 FOLHA TELA/TUBO FOGO 2" PT10 C/FERRAGENS</t>
  </si>
  <si>
    <t xml:space="preserve"> H682 </t>
  </si>
  <si>
    <t>TUBO FERRO GALVANIZADO 2"</t>
  </si>
  <si>
    <t xml:space="preserve"> H663 </t>
  </si>
  <si>
    <t>COTOVELO FERRO GALVANIZADO 90°X2"</t>
  </si>
  <si>
    <t xml:space="preserve"> 2891 </t>
  </si>
  <si>
    <t xml:space="preserve"> 2515 </t>
  </si>
  <si>
    <t>CHAPA PERFILADA Nº 16</t>
  </si>
  <si>
    <t xml:space="preserve"> 2807 </t>
  </si>
  <si>
    <t>CHAPA LISA Nº 14 TIPO BANDEJA (CORTADA/DOBRADA)</t>
  </si>
  <si>
    <t xml:space="preserve"> 2893 </t>
  </si>
  <si>
    <t xml:space="preserve"> 2765 </t>
  </si>
  <si>
    <t>CANTONEIRA 50X50 CH.16</t>
  </si>
  <si>
    <t>Vidros Laminados</t>
  </si>
  <si>
    <t xml:space="preserve"> 12207 </t>
  </si>
  <si>
    <t>Fornecimento e instalação de fachada em pele de vidro, em vidro laminado 3+3 refletivo</t>
  </si>
  <si>
    <t>1.749,08</t>
  </si>
  <si>
    <t>Detalhamento de Cálculo ORSE</t>
  </si>
  <si>
    <t xml:space="preserve"> 1381 </t>
  </si>
  <si>
    <t>FECHADURA TIPO ALAVANCA 6236 B LA FONTE/8766 B-19 IMAB OU EQUIVALENTE</t>
  </si>
  <si>
    <t xml:space="preserve"> 1379 </t>
  </si>
  <si>
    <t>FECHADURA PARA SANITARIO LIVRE/OCUPADO REF.: 819 IMAB /719 LAFONTE OU EQUIVALENTE</t>
  </si>
  <si>
    <t xml:space="preserve"> H705 </t>
  </si>
  <si>
    <t>BARRA DE APOIO EM AÇO INOX - 40 CM COM PARAFUSOS E BUCHAS PARA FIXAÇÃO</t>
  </si>
  <si>
    <t>DOBRADICA 3" X 3 1/2" CROMADA</t>
  </si>
  <si>
    <t xml:space="preserve"> 1266 </t>
  </si>
  <si>
    <t>DOBRADIÇA CROMADA 3 1/2 X 3"</t>
  </si>
  <si>
    <t xml:space="preserve"> 2486 </t>
  </si>
  <si>
    <t>DOBRADIÇA COM MOLA PARA PORTA/DIVISORIAS DE MÁRMORE E GRANITO</t>
  </si>
  <si>
    <t xml:space="preserve"> 2488 </t>
  </si>
  <si>
    <t>CHAPA DE LATÃO PARA SUPORTE DE DIVISÓRIAS DE MÁRMORE/GRANITO</t>
  </si>
  <si>
    <t xml:space="preserve"> 2485 </t>
  </si>
  <si>
    <t>BATENTE COM ENCOSTO DE BORRACHA PARA DIVISÓRIAS DE MÁRMORE/GRANITO</t>
  </si>
  <si>
    <t xml:space="preserve"> 2137 </t>
  </si>
  <si>
    <t>VIDRO LISO 6 MM - CORTADO E COLOCADO</t>
  </si>
  <si>
    <t xml:space="preserve"> 2143 </t>
  </si>
  <si>
    <t>VIDRO TEMPERADO 10 MM S/METAIS - CORTADO E COLOCADO</t>
  </si>
  <si>
    <t xml:space="preserve"> 1326 </t>
  </si>
  <si>
    <t>ESTRUTURA METALICA MR250 / ASTM A36  - COTAÇÃO (FABRICAÇÃO E MONTAGEM)</t>
  </si>
  <si>
    <t xml:space="preserve"> 2291 </t>
  </si>
  <si>
    <t>PINO RETO COM PORCA (5X16 300 MM)</t>
  </si>
  <si>
    <t xml:space="preserve"> 2301 </t>
  </si>
  <si>
    <t>TELHA TERMOACUSTICA EM AÇO GALVALUME, FACE SUPERIOR TRAPEZOIDAL #0,43 MM, FACE INFERIOR PLANA REVESTIDA COM FILME, ENCHIMENTO EM PIR DE 30 MM, COM PRÉ-PINTURA BRANCA (RAL 9003)</t>
  </si>
  <si>
    <t xml:space="preserve"> 2379 </t>
  </si>
  <si>
    <t>CHAPA GALVANIZADA 40 CM (Nº 26)</t>
  </si>
  <si>
    <t xml:space="preserve"> 1234 </t>
  </si>
  <si>
    <t>CHAPA GALVANIZADA 60 CM (Nº 26)</t>
  </si>
  <si>
    <t xml:space="preserve"> 2676 </t>
  </si>
  <si>
    <t>CUMEEIRA PARA TELHA GALVANIZADA TRAPEZOIDAL 0,43 MM</t>
  </si>
  <si>
    <t>Forros</t>
  </si>
  <si>
    <t xml:space="preserve"> 00039571 </t>
  </si>
  <si>
    <t>PERFIL LONGARINA (PRINCIPAL), T CLICADO, EM ACO, BRANCO NAS FACES APARENTES, PARA FORRO REMOVIVEL, 24 X 32 X 3750 MM (L X H X C</t>
  </si>
  <si>
    <t xml:space="preserve"> 00039570 </t>
  </si>
  <si>
    <t>PERFIL TRAVESSA (SECUNDARIO), T CLICADO, EM ACO GALVANIZADO, BRANCO, PARA FORRO REMOVIVEL, 24 X 1250 MM (L X C)</t>
  </si>
  <si>
    <t xml:space="preserve"> 00039514 </t>
  </si>
  <si>
    <t>PLACA DE FIBRA MINERAL PARA FORRO, DE 625 X 625 MM, E = 15 MM, BORDA RETA, COM PINTURA ANTIMOFO (NAO INCLUI PERFIS)</t>
  </si>
  <si>
    <t xml:space="preserve"> 2966 </t>
  </si>
  <si>
    <t>PENDURAL REGULADOR, EM AÇO GALVANIZADO, PARA PERFIL CANALETA MODELO F530</t>
  </si>
  <si>
    <t xml:space="preserve"> 2770 </t>
  </si>
  <si>
    <t>PARAFUSO AUTO BROCANTE 4,2 X 19MM</t>
  </si>
  <si>
    <t xml:space="preserve"> 2787 </t>
  </si>
  <si>
    <t>CERÂMICA 30X40 (DIMENSÃO APROXIMADA) - REVESTIMENTO DE PAREDE</t>
  </si>
  <si>
    <t xml:space="preserve"> 2390 </t>
  </si>
  <si>
    <t>ARGAMASSA DE CIMENTO COLANTE - ACII</t>
  </si>
  <si>
    <t xml:space="preserve"> 2362 </t>
  </si>
  <si>
    <t>GRANITO POLIDO PARA PISO CINZA</t>
  </si>
  <si>
    <t xml:space="preserve"> 00010842 </t>
  </si>
  <si>
    <t>PISO EM GRANITO, POLIDO, TIPO PRETO SAO GABRIEL/ TIJUCA OU OUTROS EQUIVALENTES DA REGIAO, FORMATO MENOR OU IGUAL A 3025 CM2, E= *2* CM</t>
  </si>
  <si>
    <t>PISO - PISOS</t>
  </si>
  <si>
    <t xml:space="preserve"> 00045190 </t>
  </si>
  <si>
    <t>PISO EM PORCELANATO, RETIFICADO, LISO, MONOCOLOR, ACETINADO OU POLIDO, FORMATO MAIOR QUE 2500 ATE 6400 CM2</t>
  </si>
  <si>
    <t xml:space="preserve"> 1421 </t>
  </si>
  <si>
    <t>GRANITO POLIDO PARA BANCADA 2 CM</t>
  </si>
  <si>
    <t xml:space="preserve"> 2796 </t>
  </si>
  <si>
    <t>PISO DE BORRACHA COLORIDO MODELO TÁTIL ( ALERTA OU DIRECIONAL)</t>
  </si>
  <si>
    <t xml:space="preserve"> 2048 </t>
  </si>
  <si>
    <t>TINTA TEXTURIZADA</t>
  </si>
  <si>
    <t xml:space="preserve"> 2052 </t>
  </si>
  <si>
    <t>TINTA PVA LATEX</t>
  </si>
  <si>
    <t xml:space="preserve"> 1227 </t>
  </si>
  <si>
    <t>TINTA PARA PISO (POLIESPORTIVA)</t>
  </si>
  <si>
    <t xml:space="preserve"> 2430 </t>
  </si>
  <si>
    <t>FITA CREPE 19MM</t>
  </si>
  <si>
    <t xml:space="preserve"> 5000 </t>
  </si>
  <si>
    <t>GABARITO EM CHAPA DE POLIESTIRENO (PS) E=1 MM,  120 X 120 CM, PARA PINTURA DE SÍMBOLO (PCD, GESTANTE OU IDOSO) EM VAGA DE ESTACIONAMENTO</t>
  </si>
  <si>
    <t xml:space="preserve"> 5001 </t>
  </si>
  <si>
    <t>GABARITO EM CHAPA DE POLIESTIRENO (PS) E=1 MM, PARA PINTURA DE FAIXA ZEBRADA</t>
  </si>
  <si>
    <t xml:space="preserve"> 2073 </t>
  </si>
  <si>
    <t>DILUENTE NR 938 SUMARE/ DILUENTE NR410 RENNER  OU EQUIVALENTE</t>
  </si>
  <si>
    <t xml:space="preserve"> 2072 </t>
  </si>
  <si>
    <t>TINTA ADMIRAL ESMALTE SUMARE / REKOMAR FBR RENNER - (AMARELO/AZUL/VERDE) OU EQUIVALENTE</t>
  </si>
  <si>
    <t>VASO SANITÁRIO PARA PCD SEM ABERTURA FRONTAL (1ª LINHA)</t>
  </si>
  <si>
    <t xml:space="preserve"> H711 </t>
  </si>
  <si>
    <t>VASO SANITÁRIO PARA PCD SEM ABERTURA FRONTAL</t>
  </si>
  <si>
    <t xml:space="preserve"> H148 </t>
  </si>
  <si>
    <t>CUBA DE LOUÇA DE EMBUTIR OVAL MÉDIA</t>
  </si>
  <si>
    <t xml:space="preserve"> H185 </t>
  </si>
  <si>
    <t>MICTORIO DE LOUCA SIFONADO</t>
  </si>
  <si>
    <t xml:space="preserve"> H727 </t>
  </si>
  <si>
    <t>LAVATÓRIO PEQUENO COM COLUNA SUSPENSA (L510 VOGUE PLUS OU EQUIVALENTE)</t>
  </si>
  <si>
    <t>TORNEIRA DE MESA COM FECHAMENTO AUTOMÁTICO TEMPORIZADO PARA LAVATÓRIO DIÂMETRO DE 1/2"</t>
  </si>
  <si>
    <t xml:space="preserve"> H709 </t>
  </si>
  <si>
    <t>TORNEIRA DE MESA PARA PCD COM FECHAMENTO AUTOMÁTICO TEMPORIZADO PARA LAVATÓRIO DIÂMETRO DE 1/2"</t>
  </si>
  <si>
    <t xml:space="preserve"> H713 </t>
  </si>
  <si>
    <t>TORNEIRA DE MESA PARA P.N.E. COM FECHAMENTO AUTOMÁTICO TEMPORIZADO PARA LAVATÓRIO DIÂMETRO DE 1/2"</t>
  </si>
  <si>
    <t xml:space="preserve"> H664 </t>
  </si>
  <si>
    <t>VÁLVULA DE DESCARGA DUPLO ACIONAMENTO HIDRA/DOCOL ( BASE E ACABAMENTO CROMADO ANTIVANDALISMO)</t>
  </si>
  <si>
    <t>VÁLVULA DE DESCARGA PARA PCD COM ACABAMENTO CROMADO ANTIVANDALISMO</t>
  </si>
  <si>
    <t xml:space="preserve"> H710 </t>
  </si>
  <si>
    <t>VÁLVULA DE DESCARGA HIDRA/DOCOL (BASE E ACABAMENTO CROMADO ANTIVANDALISMO PARA PCD)</t>
  </si>
  <si>
    <t>VALVULA PARA LAVATORIO OU BEBEDOURO METALICO DIAMETRO 1"</t>
  </si>
  <si>
    <t xml:space="preserve"> H260 </t>
  </si>
  <si>
    <t>VÁLVULA DE DESCARGA PARA MICTÓRIO DIÂMETRO 1/2" FECHAMENTO AUTOMÁTICO TEMPORIZADO</t>
  </si>
  <si>
    <t xml:space="preserve"> H572 </t>
  </si>
  <si>
    <t>SIFAO PARA LAVATORIO METALICO DIAM.1"X1.1/2"</t>
  </si>
  <si>
    <t xml:space="preserve"> H213 </t>
  </si>
  <si>
    <t>SIFAO PARA LAVATORIO DIAMETRO 1 X 1.1/2" METALICO</t>
  </si>
  <si>
    <t xml:space="preserve"> H706 </t>
  </si>
  <si>
    <t>BARRA DE APOIO EM AÇO INOX - 80 CM COM PARAFUSOS E BUCHAS PARA FIXAÇÃO</t>
  </si>
  <si>
    <t>BARRA DE APOIO LATERAL EM "U", EM AÇO INOX 1.1/4 - 30 CM</t>
  </si>
  <si>
    <t xml:space="preserve"> H728 </t>
  </si>
  <si>
    <t>BARRA DE APOIO LATERAL EM "U", EM AÇO INOX 1.1/4 COM PARAFUSOS E BUCHA PARA FIXAÇÃO</t>
  </si>
  <si>
    <t xml:space="preserve"> H553 </t>
  </si>
  <si>
    <t>CUBA INOX 46X30X15CM E=0,6MM-AÇO 304 (CUBA Nº1)</t>
  </si>
  <si>
    <t>TORNEIRA DE MESA PARA PIA DIÂMETRO DE 1/2" - BICA MÓVEL</t>
  </si>
  <si>
    <t xml:space="preserve"> H696 </t>
  </si>
  <si>
    <t>TORNEIRA DE MESA PARA PIA DIAMETRO 1/2 - BICA MÓVEL</t>
  </si>
  <si>
    <t>SIFAO PARA PIA 1.1/2" X 2" METAL</t>
  </si>
  <si>
    <t xml:space="preserve"> 2080 </t>
  </si>
  <si>
    <t>Tampo/bancada de granito preto e=2cm</t>
  </si>
  <si>
    <t xml:space="preserve"> 4014 </t>
  </si>
  <si>
    <t xml:space="preserve"> 3112 </t>
  </si>
  <si>
    <t xml:space="preserve"> 3108 </t>
  </si>
  <si>
    <t xml:space="preserve"> 3934 </t>
  </si>
  <si>
    <t>CABO FLEXÍVEL EPR/XLPE (90°C), 0,6/1 KV, 70 MM2</t>
  </si>
  <si>
    <t xml:space="preserve"> 3831 </t>
  </si>
  <si>
    <t xml:space="preserve"> 3697 </t>
  </si>
  <si>
    <t>CHAVE FUSIVEL 15 KV, 100A (CHAVE MATHEUS)</t>
  </si>
  <si>
    <t xml:space="preserve"> 3263 </t>
  </si>
  <si>
    <t xml:space="preserve"> 3264 </t>
  </si>
  <si>
    <t xml:space="preserve"> 3942 </t>
  </si>
  <si>
    <t>INTERRUPTOR DIFERENCIAL RESIDUAL (DR) TETRAPOLAR DE 40A-30MA</t>
  </si>
  <si>
    <t>Fusíveis, Disjuntores e Chaves</t>
  </si>
  <si>
    <t>7,02</t>
  </si>
  <si>
    <t>5,03</t>
  </si>
  <si>
    <t xml:space="preserve"> 00039465/SINAPI </t>
  </si>
  <si>
    <t>Dispositivo dps classe ii, 1 polo, tensao maxima de 175 v, corrente maxima de*20* ka (tipo ac)</t>
  </si>
  <si>
    <t>57,20</t>
  </si>
  <si>
    <t xml:space="preserve"> 3925 </t>
  </si>
  <si>
    <t>ELETRODUTO PVC FLEXÍVEL (MANGUEIRA CORRUGADA REFORÇADA) DIAM. 40MM</t>
  </si>
  <si>
    <t xml:space="preserve"> 3927 </t>
  </si>
  <si>
    <t>ELETRODUTO PVC FLEXÍVEL (MANGUEIRA CORRUGADA REFORÇADA) DIAM. 60MM</t>
  </si>
  <si>
    <t xml:space="preserve"> 3924 </t>
  </si>
  <si>
    <t>ELETRODUTO PVC FLEXÍVEL (MANGUEIRA CORRUGADA LEVE) DIAM. 32MM</t>
  </si>
  <si>
    <t xml:space="preserve"> 3836 </t>
  </si>
  <si>
    <t xml:space="preserve"> 3837 </t>
  </si>
  <si>
    <t xml:space="preserve"> 54910 </t>
  </si>
  <si>
    <t>PERFILADO LISO CHAPA 14 - 19X38MM</t>
  </si>
  <si>
    <t xml:space="preserve"> 54920 </t>
  </si>
  <si>
    <t>TAMPA METÁLICA PARA PERFILADO 38MM</t>
  </si>
  <si>
    <t xml:space="preserve"> 3421 </t>
  </si>
  <si>
    <t>QUADRO DE DISTRIBUICAO DE EMBUTIR METÁLICO CB-56E - 225A</t>
  </si>
  <si>
    <t xml:space="preserve"> 3417 </t>
  </si>
  <si>
    <t xml:space="preserve"> 3420 </t>
  </si>
  <si>
    <t xml:space="preserve"> 3949 </t>
  </si>
  <si>
    <t>TOMADA HEXAGONAL DUPLA 2P + T - 10A - 250V (SUPORTE+MÓDULOS+ESPELHO)</t>
  </si>
  <si>
    <t xml:space="preserve"> 3717 </t>
  </si>
  <si>
    <t>TRANSFORMADOR TRIFASICO, 112,5 KVA - A ÓLEO</t>
  </si>
  <si>
    <t xml:space="preserve"> 3338 </t>
  </si>
  <si>
    <t>INTERRUPTOR SIMPLES (2 SECOES) - (SUPORTE+MÓDULOS+ESPELHO)</t>
  </si>
  <si>
    <t xml:space="preserve"> 3339 </t>
  </si>
  <si>
    <t>INTERRUPTOR SIMPLES (3 SECOES) - (SUPORTE+MÓDULOS+ESPELHO)</t>
  </si>
  <si>
    <t xml:space="preserve"> 4058 </t>
  </si>
  <si>
    <t>LUMINÁRIA LED RETANGULAR DE EMBUTIR COM REFLETOR DE ALUMÍNIO E ALETAS, CORPO METÁLICO, POTÊNCIA MÍNIMA DE 36W, FLUXO LUMINOSO IGUAL OU SUPERIOR A 3700 LUMENS, TCC DE 4000K, IP20, VIDA ÚTIL MÍN.: 50.000 H, MEDIDAS APROXIMADAS DE 125X30 CM</t>
  </si>
  <si>
    <t xml:space="preserve"> 4063 </t>
  </si>
  <si>
    <t>LUMINÁRIA PLAFON LED QUADRADO DE EMBUTIR, CORPO METÁLICO, POTÊNCIA MÍNIMA DE 36W, FLUXO LUMINOSO IGUAL OU SUPERIOR A 3000 LUMENS, TCC DE 4000K, IP20, VIDA ÚTIL MÍN.: 25.000 H, MEDIDAS APROXIMADAS DE 60X60 CM</t>
  </si>
  <si>
    <t xml:space="preserve"> 4065 </t>
  </si>
  <si>
    <t>LUMINÁRIA LED PARA ILUMINAÇÃO PÚBLICA, CORPO EM ALUMÍNIO INJETADO, POTÊNCIA MÍNIMA DE 240W, FLUXO LUMINOSO &gt;=32.000 LUMENS, TCC=5000K, IP&gt;=66, VIDA ÚTIL MÍN.: 50.000 H</t>
  </si>
  <si>
    <t xml:space="preserve"> 4073 </t>
  </si>
  <si>
    <t>LUMINÁRIA PLAFON LED QUADRADO DE EMBUTIR, CORPO METÁLICO, POTÊNCIA MÍNIMA DE 18W, FLUXO LUMINOSO IGUAL OU SUPERIOR A 1200 LUMENS, TCC DE 4000K, IP20, VIDA ÚTIL MÍN.: 25.000 H, MEDIDAS APROXIMADAS DE 20X20 CM</t>
  </si>
  <si>
    <t xml:space="preserve"> 4010 </t>
  </si>
  <si>
    <t xml:space="preserve"> P.19.000.042477 </t>
  </si>
  <si>
    <t>CAIXA DE INSPEÇÃO DO TERRA CILÍNDRICA EM PVC RÍGIDO, DIÂMETRO DE 300 MM, H= 250 MM</t>
  </si>
  <si>
    <t xml:space="preserve"> H685 </t>
  </si>
  <si>
    <t>TAMPA DE FERRO FUNDIDO T33 - TRÁFEGO PESADO</t>
  </si>
  <si>
    <t xml:space="preserve"> P.04.000.062039 </t>
  </si>
  <si>
    <t>ELETROCALHA LISA GALVANIZADA A FOGO, 100X50MM</t>
  </si>
  <si>
    <t xml:space="preserve"> 3903 </t>
  </si>
  <si>
    <t>CABO UTP-4P, CAT.6, 24 AWG</t>
  </si>
  <si>
    <t>Pontos de Suprimento de Energia Convencionais</t>
  </si>
  <si>
    <t>2,80</t>
  </si>
  <si>
    <t xml:space="preserve"> 8331 </t>
  </si>
  <si>
    <t>Cabo paralelo 2 x 2,5mm2 para som</t>
  </si>
  <si>
    <t>5,90</t>
  </si>
  <si>
    <t>1,83</t>
  </si>
  <si>
    <t>Diversos</t>
  </si>
  <si>
    <t xml:space="preserve"> 12992 </t>
  </si>
  <si>
    <t>Câmera  Vhd 3140 Vf G3 720p 40mts Ir 2.7-12mm Top  Intelbras ou similar</t>
  </si>
  <si>
    <t>373,50</t>
  </si>
  <si>
    <t xml:space="preserve"> 3911 </t>
  </si>
  <si>
    <t>PATCH PANEL PADRAO 19" CAT. 6, C/24 PORTAS</t>
  </si>
  <si>
    <t>INES - INSTALAÇÕES ESPECIAIS</t>
  </si>
  <si>
    <t xml:space="preserve"> 00039597 </t>
  </si>
  <si>
    <t>PATCH PANEL, 48 PORTAS, CATEGORIA 6, COM RACKS DE 19" DE LARGURA E 2 U DE ALTURA</t>
  </si>
  <si>
    <t xml:space="preserve"> 3909 </t>
  </si>
  <si>
    <t>ORGANIZADOR DE CABOS (GUIA) 19" 1U</t>
  </si>
  <si>
    <t xml:space="preserve"> L00011 </t>
  </si>
  <si>
    <t>Switch 24 portas</t>
  </si>
  <si>
    <t xml:space="preserve"> 00038104 </t>
  </si>
  <si>
    <t>TOMADA RJ45, 8 FIOS, CAT 5E (APENAS MODULO)</t>
  </si>
  <si>
    <t xml:space="preserve"> 3913 </t>
  </si>
  <si>
    <t>TOMADA LOGICA RJ-45 TIPO KEYSTONE JACK, CAT. 6 (SUPORTE+MÓDULO+ESPELHO)</t>
  </si>
  <si>
    <t xml:space="preserve"> I6827 </t>
  </si>
  <si>
    <t>RACK FECHADO 36 U's, 670mm PROFUNDIDADE PADRÃO 19"</t>
  </si>
  <si>
    <t xml:space="preserve"> 3904 </t>
  </si>
  <si>
    <t>CERTIFICAÇÃO DE REDE PARA CABEAMENTO ESTRUTURADO</t>
  </si>
  <si>
    <t xml:space="preserve"> 3696 </t>
  </si>
  <si>
    <t>PARA-RAIOS FRANKLIM 4 PONTAS</t>
  </si>
  <si>
    <t xml:space="preserve"> 00041387 </t>
  </si>
  <si>
    <t>MASTRO SIMPLES GALVANIZADO DIAMETRO NOMINAL 1 1/2"</t>
  </si>
  <si>
    <t xml:space="preserve"> P.19.000.044322 </t>
  </si>
  <si>
    <t>TERMINAL ESTANHADO COM 1 FURO E 1 COMPRESSÃO - 35 MM², REF. TEC 5135 TERMOTÉCNICA, PARAKLIN OU EQUIVALENTE</t>
  </si>
  <si>
    <t xml:space="preserve"> E.03.000.090617 </t>
  </si>
  <si>
    <t>ARRUELA LISA EM AÇO INOXIDÁVEL DE 1/4"; REF. 39136202 DA CISER, INOX 1/4" DA ACIOLE, AL3/16A4 DA VEPPEL OU EQUIVALENTE</t>
  </si>
  <si>
    <t xml:space="preserve"> E.03.000.090616 </t>
  </si>
  <si>
    <t>PARAFUSO SEXTAVADO EM AÇO INOXIDÁVEL DE 1/4" X 1 1/4"; REF. SXRI1/4X1.1/4A2 DA BELENUS, TEL5329 DA TERMOTÉCNICA OU EQUIVALENTE</t>
  </si>
  <si>
    <t xml:space="preserve"> E.03.000.090618 </t>
  </si>
  <si>
    <t>PORCA SEXTAVADA EM AÇO INOXIDÁVEL DE 1/4";  REF. INOX 1/4" DA CISER, TEL5314 DA TERMOTÉCNICA, INOX 304 1/4" DA WALSYWA OU EQUIVALENTE</t>
  </si>
  <si>
    <t xml:space="preserve"> H107 </t>
  </si>
  <si>
    <t>ADAPTADOR SOLDÁVEL LONGO COM FLANGES LIVRES PARA CAIXA D'ÁGUA 25X3/4"</t>
  </si>
  <si>
    <t xml:space="preserve"> H109 </t>
  </si>
  <si>
    <t>ADAPTADOR SOLDÁVEL LONGO COM FLANGES LIVRES PARA CAIXA D'ÁGUA 50X1.1/2</t>
  </si>
  <si>
    <t xml:space="preserve"> H129 </t>
  </si>
  <si>
    <t>BUCHA DE REDUÇÃO SOLDAVEL LONGA 50 X 25 MM</t>
  </si>
  <si>
    <t xml:space="preserve"> H167 </t>
  </si>
  <si>
    <t>JOELHO 90 GRAUS SOLDAVEL DIAMETRO 50 MM</t>
  </si>
  <si>
    <t xml:space="preserve"> H318 </t>
  </si>
  <si>
    <t>LUVA SOLDAVEL 50 MM</t>
  </si>
  <si>
    <t xml:space="preserve"> H231 </t>
  </si>
  <si>
    <t>TE DE REDUCAO 90 GRAUS SOLDAVEL 50 X 25 MM</t>
  </si>
  <si>
    <t xml:space="preserve"> H224 </t>
  </si>
  <si>
    <t xml:space="preserve"> H200 </t>
  </si>
  <si>
    <t>REGISTRO DE GAVETA C/CANOPLA DIAM.3/4"</t>
  </si>
  <si>
    <t xml:space="preserve"> 00011674 </t>
  </si>
  <si>
    <t>REGISTRO DE ESFERA, PVC, COM VOLANTE, VS, SOLDAVEL, DN 25 MM, COM CORPO DIVIDIDO</t>
  </si>
  <si>
    <t xml:space="preserve"> 00038383 </t>
  </si>
  <si>
    <t>LIXA D'AGUA EM FOLHA, COR PRETA, GRAO 100</t>
  </si>
  <si>
    <t xml:space="preserve"> 00011677 </t>
  </si>
  <si>
    <t>REGISTRO DE ESFERA, PVC, COM VOLANTE, VS, SOLDAVEL, DN 50 MM, COM CORPO DIVIDIDO</t>
  </si>
  <si>
    <t xml:space="preserve"> 00012772 </t>
  </si>
  <si>
    <t>HIDROMETRO MULTIJATO / MEDIDOR DE AGUA, DN 1 1/2", VAZAO MAXIMA DE 20 M3/H, PARA AGUA POTAVEL FRIA, RELOJOARIA PLANA, CLASSE B, HORIZONTAL (SEM CONEXOES)</t>
  </si>
  <si>
    <t xml:space="preserve"> H244 </t>
  </si>
  <si>
    <t xml:space="preserve"> 93287 </t>
  </si>
  <si>
    <t>GUINDASTE HIDRÁULICO AUTOPROPELIDO, COM LANÇA TELESCÓPICA 40 M, CAPACIDADE MÁXIMA 60 T, POTÊNCIA 260 KW - CHP DIURNO. AF_03/2016. (Adaptado em atendimento ao Decreto 9900/2021)</t>
  </si>
  <si>
    <t xml:space="preserve"> 93288 </t>
  </si>
  <si>
    <t>GUINDASTE HIDRÁULICO AUTOPROPELIDO, COM LANÇA TELESCÓPICA 40 M, CAPACIDADE MÁXIMA 60 T, POTÊNCIA 260 KW - CHI DIURNO. AF_03/2016. (Adaptado em atendimento ao Decreto 9900/2021)</t>
  </si>
  <si>
    <t xml:space="preserve"> 00037105 </t>
  </si>
  <si>
    <t>CAIXA D'AGUA / RESERVATORIO EM POLIESTER REFORCADO COM FIBRA DE VIDRO, 5000 LITROS, COM TAMPA</t>
  </si>
  <si>
    <t xml:space="preserve"> H670 </t>
  </si>
  <si>
    <t>CAIXA DE GORDURA E INSPEÇÃO 19 LITROS EM PVC/ABS COM TAMPA E PORTA TAMPA E CESTO DE LIMPEZA REMOVÍVEL</t>
  </si>
  <si>
    <t xml:space="preserve"> H337 </t>
  </si>
  <si>
    <t>CORPO CAIXA SIFONADA 150 X 185 X 75 MM</t>
  </si>
  <si>
    <t xml:space="preserve"> H405 </t>
  </si>
  <si>
    <t>PORTA GRELHA REDONDO CROMADO DIAM. 150 MM (ESGOTO)</t>
  </si>
  <si>
    <t xml:space="preserve"> H360 </t>
  </si>
  <si>
    <t>GRELHA REDONDA ACO INOX ROTATIVO 150 MM (ESGOTO)</t>
  </si>
  <si>
    <t xml:space="preserve"> H422 </t>
  </si>
  <si>
    <t>TUBO LEVE PVC RIGIDO DIAM. 150 MM</t>
  </si>
  <si>
    <t xml:space="preserve"> H283 </t>
  </si>
  <si>
    <t xml:space="preserve"> H147 </t>
  </si>
  <si>
    <t>CONJUNTO DE FIXAÇÃO COM BUCHA PLÁSTICA 10MM PARA VASO SANITÁRIO</t>
  </si>
  <si>
    <t xml:space="preserve"> H175 </t>
  </si>
  <si>
    <t>KIT DE FIXAÇÃO PARA MICTORIO DE LOUCA</t>
  </si>
  <si>
    <t xml:space="preserve"> H345 </t>
  </si>
  <si>
    <t>BUCHA DE REDUÇÃO LONGA 50 X 40 MM - (ESGOTO)</t>
  </si>
  <si>
    <t xml:space="preserve"> H394 </t>
  </si>
  <si>
    <t>JOELHO 45 GRAUS DIAMETRO 40 MM - (ESGOTO)</t>
  </si>
  <si>
    <t xml:space="preserve"> H381 </t>
  </si>
  <si>
    <t xml:space="preserve"> H382 </t>
  </si>
  <si>
    <t xml:space="preserve"> H379 </t>
  </si>
  <si>
    <t>JOELHO 45 GRAUS DIAMETRO 100 MM  - (ESGOTO)</t>
  </si>
  <si>
    <t xml:space="preserve"> H380 </t>
  </si>
  <si>
    <t xml:space="preserve"> H371 </t>
  </si>
  <si>
    <t xml:space="preserve"> H372 </t>
  </si>
  <si>
    <t xml:space="preserve"> H377 </t>
  </si>
  <si>
    <t xml:space="preserve"> H387 </t>
  </si>
  <si>
    <t xml:space="preserve"> H383 </t>
  </si>
  <si>
    <t xml:space="preserve"> H384 </t>
  </si>
  <si>
    <t>JUNCAO SIMPLES DIAMETRO 100 X 100 MM (ESGOTO)</t>
  </si>
  <si>
    <t xml:space="preserve"> H390 </t>
  </si>
  <si>
    <t>LUVA SIMPLES DIAMETRO 50 MM (ESGOTO)</t>
  </si>
  <si>
    <t xml:space="preserve"> H391 </t>
  </si>
  <si>
    <t xml:space="preserve"> H392 </t>
  </si>
  <si>
    <t xml:space="preserve"> H410 </t>
  </si>
  <si>
    <t>TERMINAL DE VENTILACAO DIAMETRO 50 MM - (ESGOTO)</t>
  </si>
  <si>
    <t xml:space="preserve"> 00039320 </t>
  </si>
  <si>
    <t>TERMINAL DE VENTILACAO, 75 MM, SERIE NORMAL, ESGOTO PREDIAL</t>
  </si>
  <si>
    <t xml:space="preserve"> H417 </t>
  </si>
  <si>
    <t>TE 90 GRAUS DIAMETRO 40 MM - (ESGOTO)</t>
  </si>
  <si>
    <t xml:space="preserve"> H418 </t>
  </si>
  <si>
    <t>TE SANITARIO DIAMETRO 50 X 50 MM - (ESGOTO)</t>
  </si>
  <si>
    <t xml:space="preserve"> H415 </t>
  </si>
  <si>
    <t>TE SANITARIO DIAMETRO 75 X 50 MM - (ESGOTO)</t>
  </si>
  <si>
    <t xml:space="preserve"> H413 </t>
  </si>
  <si>
    <t>TE SANITARIO DIAMETRO 100 X 50 MM - (ESGOTO)</t>
  </si>
  <si>
    <t xml:space="preserve"> H414 </t>
  </si>
  <si>
    <t>TE SANITARIO DIAMETRO 100 X 75 MM - (ESGOTO)</t>
  </si>
  <si>
    <t xml:space="preserve"> 00000305 </t>
  </si>
  <si>
    <t>ANEL BORRACHA, PARA TUBO PVC, REDE COLETOR ESGOTO, DN 150 MM (NBR 7362)</t>
  </si>
  <si>
    <t xml:space="preserve"> 00037950 </t>
  </si>
  <si>
    <t>JOELHO PVC, SOLDAVEL, PB, 90 GRAUS, DN 150 MM, PARA ESGOTO PREDIAL</t>
  </si>
  <si>
    <t xml:space="preserve"> 00038676 </t>
  </si>
  <si>
    <t>LUVA SIMPLES, PVC, SOLDAVEL, DN 150 MM, SERIE NORMAL, PARA ESGOTO PREDIAL</t>
  </si>
  <si>
    <t>Tubos e Conexões de PVC Rígido Soldável para Esgoto</t>
  </si>
  <si>
    <t>48,93</t>
  </si>
  <si>
    <t>5,87</t>
  </si>
  <si>
    <t>58,94</t>
  </si>
  <si>
    <t>4,42</t>
  </si>
  <si>
    <t xml:space="preserve"> 8983 </t>
  </si>
  <si>
    <t>Te pvc sanitario d= 150 x  100mm</t>
  </si>
  <si>
    <t>75,53</t>
  </si>
  <si>
    <t>10,76</t>
  </si>
  <si>
    <t>7,71</t>
  </si>
  <si>
    <t xml:space="preserve"> H423 </t>
  </si>
  <si>
    <t>TUBO LEVE PVC RIGIDO DIAM. 200 MM</t>
  </si>
  <si>
    <t>Sinalização Vertical</t>
  </si>
  <si>
    <t xml:space="preserve"> 11927 </t>
  </si>
  <si>
    <t>Placa para sinalização de "EXTINTOR em parede" pvc, dim.: 20 x 20 cm</t>
  </si>
  <si>
    <t>21,05</t>
  </si>
  <si>
    <t>3,06</t>
  </si>
  <si>
    <t xml:space="preserve"> D00467 </t>
  </si>
  <si>
    <t>Placa de sinalização fotoluminoscente</t>
  </si>
  <si>
    <t xml:space="preserve"> Q.04.000.031003 </t>
  </si>
  <si>
    <t>UNIDADE CONDENSADORA VRF PARA SISTEMA DE AR CONDICIONADO, CAPACIDADE DE 11 TR A 13 TR</t>
  </si>
  <si>
    <t xml:space="preserve"> Q.04.000.031002 </t>
  </si>
  <si>
    <t>UNIDADE CONDENSADORA VRF PARA SISTEMA DE AR CONDICIONADO, CAPACIDADE DE 8 TR A 10 TR</t>
  </si>
  <si>
    <t xml:space="preserve"> Q.04.000.031042 </t>
  </si>
  <si>
    <t>UNIDADE EVAPORADORA VRF PARA SISTEMA DE AR CONDICIONADO, TIPO CASSETE, CAPACIDADE DE 3 TR</t>
  </si>
  <si>
    <t xml:space="preserve"> Q.04.000.031020 </t>
  </si>
  <si>
    <t>UNIDADE EVAPORADORA VRF PARA SISTEMA DE AR CONDICIONADO, TIPO HIWALL, CAPACIDADE DE 1 TR</t>
  </si>
  <si>
    <t xml:space="preserve"> 40051 </t>
  </si>
  <si>
    <t>CAIXA DE VENTILACAO COM VENTILADOR CENTR IFUGO, VAZAO EM TORNO DE 4600 M3/H, PRES SAO APROXIMADA DE 30 MMCA</t>
  </si>
  <si>
    <t>Aparelhos, Utensílios e Equipamentos Elétricos</t>
  </si>
  <si>
    <t xml:space="preserve"> 11981 </t>
  </si>
  <si>
    <t>Exaustor para banheiro, bivolt, ref.: C 80 A, da Ventokit ou similar</t>
  </si>
  <si>
    <t>233,61</t>
  </si>
  <si>
    <t xml:space="preserve"> 00039662 </t>
  </si>
  <si>
    <t>TUBO DE COBRE FLEXIVEL, D = 1/4 ", E = 0,79 MM, PARA AR-CONDICIONADO/ INSTALACOES GAS RESIDENCIAIS E COMERCIAIS</t>
  </si>
  <si>
    <t xml:space="preserve"> 00039738 </t>
  </si>
  <si>
    <t>TUBO DE BORRACHA ELASTOMERICA FLEXIVEL, PRETA, PARA ISOLAMENTO TERMICO DE TUBULACAO, DN 1/4" (6 MM), E= 9 MM, COEFICIENTE DE CONDUTIVIDADE TERMICA 0,036W/MK, VAPOR DE AGUA MAIOR OU IGUAL A 10.000</t>
  </si>
  <si>
    <t>Custo Horário Total</t>
  </si>
  <si>
    <t>4,91</t>
  </si>
  <si>
    <t>3,52</t>
  </si>
  <si>
    <t>Adicional de Mão de obra (%)</t>
  </si>
  <si>
    <t>Custo horário total de mão de obra</t>
  </si>
  <si>
    <t>Custo Horário da Execução (A) + (B) + (C)</t>
  </si>
  <si>
    <t>(D) Produção de Equipe</t>
  </si>
  <si>
    <t>(E) Custo Unitário de Execução [(A) + (B) + (C)] / (D)</t>
  </si>
  <si>
    <t>F</t>
  </si>
  <si>
    <t>MATERIAL</t>
  </si>
  <si>
    <t xml:space="preserve"> 063164 </t>
  </si>
  <si>
    <t>TUBO DE COBRE RIGIDO 1.5/8" PAREDE 1/32" (0,904 KG/M)</t>
  </si>
  <si>
    <t>107,71</t>
  </si>
  <si>
    <t>118,48</t>
  </si>
  <si>
    <t xml:space="preserve"> 078760 </t>
  </si>
  <si>
    <t>BORRACHA ELASTOMERICA DIAM. 1.5/8" ESP 9MM</t>
  </si>
  <si>
    <t>12,31</t>
  </si>
  <si>
    <t>13,54</t>
  </si>
  <si>
    <t>Custo unitário total de material</t>
  </si>
  <si>
    <t xml:space="preserve"> P.04.000.042301 </t>
  </si>
  <si>
    <t>TIRANTE/VERGALHÃO AÇO ROSCA TOTAL DE 3/8´</t>
  </si>
  <si>
    <t xml:space="preserve"> P.04.000.042290 </t>
  </si>
  <si>
    <t>PERFILADO PERFURADO 38 X 38 MM EM CHAPA 14 PRÉ-ZINCADA</t>
  </si>
  <si>
    <t xml:space="preserve"> 00011 </t>
  </si>
  <si>
    <t>CANTONEIRA DE ACO DOCE, P/SERRALHERIA, P RECO DE REVENDEDOR, DE 5/8"X1/8" ATE 1.1 /2"X1/8"</t>
  </si>
  <si>
    <t xml:space="preserve"> 14287 </t>
  </si>
  <si>
    <t>MANTA DE LA DE VIDRO, REVESTIDA COM FOLH A DE ALUMINIO, ESPESSURA DE 38MM</t>
  </si>
  <si>
    <t xml:space="preserve"> 14288 </t>
  </si>
  <si>
    <t>DIFUSOR QUADRADO EM ALUMINIO EXTRUDADO 1 5" X 15", TROPICAL OU SIMILAR</t>
  </si>
  <si>
    <t xml:space="preserve"> 07232 </t>
  </si>
  <si>
    <t>CHAPA DE ACO CARBONO, P/USOS GERAIS, LAM IN. A QUENTE, TAM.PADRAO, BORDAS UNIV.CH APA PRETA, PRECO REVEND.C/ESP.1,2MM</t>
  </si>
  <si>
    <t xml:space="preserve"> 05567 </t>
  </si>
  <si>
    <t>FINCAPINO C-22, LONGO, EM CAIXAS 100 PEC AS</t>
  </si>
  <si>
    <t xml:space="preserve"> I7363 </t>
  </si>
  <si>
    <t>GRELHAS DE INSUFLAMENTO/RETORNO EM ALUMÍNIO ATÉ 0,25 M2 (FORN. E MONTAGEM)</t>
  </si>
  <si>
    <t xml:space="preserve"> I7364 </t>
  </si>
  <si>
    <t>GRELHAS DE INSUFLAMENTO/RETORNO EM ALUMÍNIO DE 0,26 M2 À 0,49 M2  (FORN. E MONTAGEM)</t>
  </si>
  <si>
    <t xml:space="preserve"> Q.04.000.031429 </t>
  </si>
  <si>
    <t>GRELHA DE RETORNO/EXAUSTÃO COM REGISTRO, MODELO AR-AG; TAMANHO: 0,03 M² A 0,06 M²</t>
  </si>
  <si>
    <t xml:space="preserve"> 00039897 </t>
  </si>
  <si>
    <t>PASTA PARA SOLDA DE TUBOS E CONEXOES DE COBRE (EMBALAGEM COM 250 G)</t>
  </si>
  <si>
    <t xml:space="preserve"> 00012718 </t>
  </si>
  <si>
    <t>COTOVELO DE COBRE 90 GRAUS SEM ANEL DE SOLDA, BOLSA X BOLSA, 42 MM</t>
  </si>
  <si>
    <t xml:space="preserve"> 00012732 </t>
  </si>
  <si>
    <t>SOLDA ESTANHO/COBRE PARA CONEXOES DE COBRE, FIO 2,5 MM, CARRETEL 500 GR (SEM CHUMBO)</t>
  </si>
  <si>
    <t xml:space="preserve"> 00012716 </t>
  </si>
  <si>
    <t>COTOVELO DE COBRE 90 GRAUS SEM ANEL DE SOLDA, BOLSA X BOLSA, 28 MM</t>
  </si>
  <si>
    <t xml:space="preserve"> 00012715 </t>
  </si>
  <si>
    <t>COTOVELO DE COBRE 90 GRAUS SEM ANEL DE SOLDA, BOLSA X BOLSA, 22 MM</t>
  </si>
  <si>
    <t xml:space="preserve"> 00012714 </t>
  </si>
  <si>
    <t>COTOVELO DE COBRE 90 GRAUS SEM ANEL DE SOLDA, BOLSA X BOLSA, 15 MM</t>
  </si>
  <si>
    <t>4,19</t>
  </si>
  <si>
    <t>5,85</t>
  </si>
  <si>
    <t xml:space="preserve"> 079247 </t>
  </si>
  <si>
    <t>GAS REFRIGERANTE R410-A</t>
  </si>
  <si>
    <t>60,27</t>
  </si>
  <si>
    <t>63,28</t>
  </si>
  <si>
    <t>Equipamentos e Acessórios para Instalação de Ar Condicionado</t>
  </si>
  <si>
    <t xml:space="preserve"> 12632 </t>
  </si>
  <si>
    <t>190,98</t>
  </si>
  <si>
    <t xml:space="preserve"> 12633 </t>
  </si>
  <si>
    <t>43,00</t>
  </si>
  <si>
    <t xml:space="preserve"> 12643 </t>
  </si>
  <si>
    <t>96,05</t>
  </si>
  <si>
    <t xml:space="preserve"> 12635 </t>
  </si>
  <si>
    <t>64,69</t>
  </si>
  <si>
    <t xml:space="preserve"> 12636 </t>
  </si>
  <si>
    <t>261,05</t>
  </si>
  <si>
    <t xml:space="preserve"> 12638 </t>
  </si>
  <si>
    <t>318,76</t>
  </si>
  <si>
    <t xml:space="preserve"> 12642 </t>
  </si>
  <si>
    <t>156,62</t>
  </si>
  <si>
    <t xml:space="preserve"> 88097 </t>
  </si>
  <si>
    <t>FORNECIMENTO DE CORTINA DE AR DE SOBREPOR COM DUAS VELOCIDADES PARA VÃO DE 100 CM</t>
  </si>
  <si>
    <t xml:space="preserve"> I.05.000.021057 </t>
  </si>
  <si>
    <t>PLACA CIMENTÍCIA IMPERMEABILIZADA COM ESPESSURA DE 12MM, PLACA DE 1,20 X 2,40M; REF. BRASILIT OU EQUIVALENTE</t>
  </si>
  <si>
    <t xml:space="preserve"> F.08.000.024103 </t>
  </si>
  <si>
    <t>MASTIQUE SILICONE SILIX 567; REFERÊNCIA COMERCIAL RHODIA / DOW CORNING 791 OU EQUIVALENTE</t>
  </si>
  <si>
    <t>bg</t>
  </si>
  <si>
    <t xml:space="preserve"> F.08.000.062026 </t>
  </si>
  <si>
    <t>GUIA DE POLIETILENO TARUCEL, DIÂMETRO DE 15 MM</t>
  </si>
  <si>
    <t xml:space="preserve"> E.05.000.026678 </t>
  </si>
  <si>
    <t>FERRO CANTONEIRA ABAS IGUAIS EM AÇO CARBONO, DE 1´ X 1´ X 1/8´</t>
  </si>
  <si>
    <t xml:space="preserve"> 1433 </t>
  </si>
  <si>
    <t>GRAMA BATATAIS EM PLAQUETAS</t>
  </si>
  <si>
    <t xml:space="preserve"> 2774 </t>
  </si>
  <si>
    <t xml:space="preserve"> 1174 </t>
  </si>
  <si>
    <t>BUCHA DE NYLON COM PARAFUSO - S6</t>
  </si>
  <si>
    <t xml:space="preserve"> M100904071 </t>
  </si>
  <si>
    <t>FONTE DE ALIMENTAÇÃO 12V 1A</t>
  </si>
  <si>
    <t xml:space="preserve"> M100904063 </t>
  </si>
  <si>
    <t>CONECTOR P4</t>
  </si>
  <si>
    <t xml:space="preserve"> M100904105 </t>
  </si>
  <si>
    <t>CÂMERA BULLET COM IR - LENTE FIXA - 720P (HD)</t>
  </si>
  <si>
    <t xml:space="preserve"> M100904062 </t>
  </si>
  <si>
    <t>CONECTOR BNC</t>
  </si>
  <si>
    <t xml:space="preserve"> M100904008 </t>
  </si>
  <si>
    <t>CABO COAXIAL 4 MM 80% MALHA COM ALIMENTAÇÃO</t>
  </si>
  <si>
    <t xml:space="preserve"> M100904011 </t>
  </si>
  <si>
    <t>RACK DE PISO FECHADO 19" X 12U X 450MM</t>
  </si>
  <si>
    <t xml:space="preserve"> M100904135 </t>
  </si>
  <si>
    <t>HD DE 2TB</t>
  </si>
  <si>
    <t xml:space="preserve"> M100904083 </t>
  </si>
  <si>
    <t>BATERIA SELADA DE 12VDC 7AH</t>
  </si>
  <si>
    <t xml:space="preserve"> M100904163 </t>
  </si>
  <si>
    <t>DVR STAND ALONE 8 CANAIS 1080P</t>
  </si>
  <si>
    <t xml:space="preserve"> 93283 </t>
  </si>
  <si>
    <t>GUINDASTE HIDRÁULICO AUTOPROPELIDO, COM LANÇA TELESCÓPICA 40 M, CAPACIDADE MÁXIMA 60 T, POTÊNCIA 260 KW - DEPRECIAÇÃO. AF_03/2016</t>
  </si>
  <si>
    <t xml:space="preserve"> 93284 </t>
  </si>
  <si>
    <t>GUINDASTE HIDRÁULICO AUTOPROPELIDO, COM LANÇA TELESCÓPICA 40 M, CAPACIDADE MÁXIMA 60 T, POTÊNCIA 260 KW - JUROS. AF_03/2016</t>
  </si>
  <si>
    <t xml:space="preserve"> 93296 </t>
  </si>
  <si>
    <t>GUINDASTE HIDRÁULICO AUTOPROPELIDO, COM LANÇA TELESCÓPICA 40 M, CAPACIDADE MÁXIMA 60 T, POTÊNCIA 260 KW - IMPOSTOS E SEGUROS. AF_03/2016</t>
  </si>
  <si>
    <t xml:space="preserve"> 93286 </t>
  </si>
  <si>
    <t>GUINDASTE HIDRÁULICO AUTOPROPELIDO, COM LANÇA TELESCÓPICA 40 M, CAPACIDADE MÁXIMA 60 T, POTÊNCIA 260 KW - MATERIAIS NA OPERAÇÃO. AF_03/2016. (Adaptado em atendimento ao Decreto 9900/2021)</t>
  </si>
  <si>
    <t xml:space="preserve"> 93285 </t>
  </si>
  <si>
    <t>GUINDASTE HIDRÁULICO AUTOPROPELIDO, COM LANÇA TELESCÓPICA 40 M, CAPACIDADE MÁXIMA 60 T, POTÊNCIA 260 KW - MANUTENÇÃO. AF_03/2016</t>
  </si>
  <si>
    <t xml:space="preserve"> 00044474 </t>
  </si>
  <si>
    <t>GUINDASTE HIDRAULICO AUTOPROPELIDO, COM LANCA TELESCOPICA 40 M, CAPACIDADE MAXIMA 60 T, POTENCIA 260 KW, TRACAO  6 X 6</t>
  </si>
  <si>
    <t>MÊS 05</t>
  </si>
  <si>
    <t>MÊS 06</t>
  </si>
  <si>
    <t>Seguro Contra Acidentes de Trabalho INSS</t>
  </si>
  <si>
    <t>Auxílio Enfermidade</t>
  </si>
  <si>
    <t>Auxílio  Acidente</t>
  </si>
  <si>
    <t>Férias gozadas</t>
  </si>
  <si>
    <t>Licença Maternidade</t>
  </si>
  <si>
    <t>13° Salário</t>
  </si>
  <si>
    <t>Férias Indenizadas + 1/3</t>
  </si>
  <si>
    <t xml:space="preserve">Multa por Rescisão do Contrato de Trabalho sem Justa Causa </t>
  </si>
  <si>
    <t>Incidência do Grupo A sobre B</t>
  </si>
  <si>
    <t>Incidência do Grupo A sobre o aviso prévio trabalhado</t>
  </si>
  <si>
    <t>D3</t>
  </si>
  <si>
    <t>Incidência do FGTS sobre o aviso prévio indenizado</t>
  </si>
  <si>
    <t>REFORMA / AMPLIAÇÃO - TERMINAL DE PASSAGEIROS DE ITUMBIARA</t>
  </si>
  <si>
    <t>AVENIDA ITUMBIARA, N. 1391, RESIDENCIAL JARDIM PRIMAVERA, ITUMBIARA - GO</t>
  </si>
  <si>
    <t>27/06/2025</t>
  </si>
  <si>
    <t>ENGENHEIRO CIVIL LUCIANO MARTINS PARREIRA DE OLIVEIRA E SILVA</t>
  </si>
  <si>
    <t>101881435-3/D-GO</t>
  </si>
  <si>
    <t>00</t>
  </si>
  <si>
    <t>06 MESES</t>
  </si>
  <si>
    <r>
      <t xml:space="preserve">AGETOP CIVIL - 02/2025 - Goiás </t>
    </r>
    <r>
      <rPr>
        <sz val="8"/>
        <rFont val="Arial Narrow"/>
        <family val="2"/>
      </rPr>
      <t>/ SINAPI - 05/2025 - Goiás / ORSE - 04/2025 - Sergipe / SEDOP - 02/2025 - Pará / SEINFRA - 028 - Ceará / SETOP - 01/2025 - Minas Gerais / IOPES - 03/2025 - Espírito Santo / SIURB - 01/2025 - São Paulo / CPOS/CDHU - 04/2025 - São Paulo / AGESUL - 01/2025 - Mato Grosso do Sul / EMBASA - 01/2025 / EMOP - 05/2025 - Rio de Janeiro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</si>
</sst>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;;;"/>
    <numFmt numFmtId="166" formatCode="#.##000"/>
    <numFmt numFmtId="167" formatCode="#,#00"/>
    <numFmt numFmtId="168" formatCode="%#,#00"/>
    <numFmt numFmtId="169" formatCode="#,"/>
    <numFmt numFmtId="170" formatCode="_([$€-2]* #,##0.00_);_([$€-2]* \(#,##0.00\);_([$€-2]* &quot;-&quot;??_)"/>
    <numFmt numFmtId="171" formatCode="_(&quot;R$ &quot;* #,##0.00_);_(&quot;R$ &quot;* \(#,##0.00\);_(&quot;R$ &quot;* &quot;-&quot;??_);_(@_)"/>
    <numFmt numFmtId="172" formatCode="[$-416]mmmm\-yy;@"/>
    <numFmt numFmtId="173" formatCode="0.0000"/>
    <numFmt numFmtId="174" formatCode="&quot;Parede&quot;\ 0"/>
    <numFmt numFmtId="177" formatCode="#,##0.0000"/>
    <numFmt numFmtId="178" formatCode="#,##0.00_ ;\-#,##0.00\ "/>
    <numFmt numFmtId="179" formatCode="0.0%"/>
    <numFmt numFmtId="180" formatCode="#,##0.0000000"/>
    <numFmt numFmtId="181" formatCode="0.0000%"/>
    <numFmt numFmtId="184" formatCode="dd/mm/yy;@"/>
    <numFmt numFmtId="185" formatCode="&quot;R$&quot;\ #,##0.00"/>
    <numFmt numFmtId="186" formatCode="#,##0.00\ &quot;h&quot;"/>
    <numFmt numFmtId="187" formatCode="#,##0.00\ &quot;REF&quot;"/>
  </numFmts>
  <fonts count="65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1"/>
      <name val="Arial Narrow"/>
      <family val="2"/>
    </font>
    <font>
      <sz val="11"/>
      <name val="Arial Narrow"/>
      <family val="2"/>
    </font>
    <font>
      <sz val="1"/>
      <color indexed="8"/>
      <name val="Courier"/>
      <family val="3"/>
    </font>
    <font>
      <sz val="10"/>
      <name val="Arial"/>
      <family val="2"/>
    </font>
    <font>
      <sz val="9"/>
      <name val="Arial"/>
      <family val="2"/>
    </font>
    <font>
      <b/>
      <sz val="11"/>
      <name val="Times New Roman"/>
      <family val="1"/>
    </font>
    <font>
      <sz val="9"/>
      <name val="Times New Roman"/>
      <family val="1"/>
    </font>
    <font>
      <b/>
      <sz val="1"/>
      <color indexed="8"/>
      <name val="Courier"/>
      <family val="3"/>
    </font>
    <font>
      <b/>
      <sz val="12"/>
      <color indexed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color theme="1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0"/>
      <name val="Arial Narrow"/>
      <family val="2"/>
    </font>
    <font>
      <b/>
      <sz val="10"/>
      <name val="Arial Narrow"/>
      <family val="2"/>
    </font>
    <font>
      <sz val="9"/>
      <name val="Arial Narrow"/>
      <family val="2"/>
    </font>
    <font>
      <sz val="10"/>
      <color theme="1"/>
      <name val="Arial Narrow"/>
      <family val="2"/>
    </font>
    <font>
      <b/>
      <sz val="10"/>
      <color rgb="FFFF0000"/>
      <name val="Arial Narrow"/>
      <family val="2"/>
    </font>
    <font>
      <b/>
      <sz val="10"/>
      <color theme="1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b/>
      <sz val="11"/>
      <color theme="1"/>
      <name val="Arial Narrow"/>
      <family val="2"/>
    </font>
    <font>
      <i/>
      <sz val="10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sz val="9"/>
      <color theme="1"/>
      <name val="Arial Narrow"/>
      <family val="2"/>
    </font>
    <font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Narrow"/>
      <family val="2"/>
    </font>
    <font>
      <sz val="8"/>
      <name val="Calibri"/>
      <family val="2"/>
      <scheme val="minor"/>
    </font>
    <font>
      <b/>
      <sz val="9"/>
      <name val="Arial Narrow"/>
      <family val="2"/>
    </font>
    <font>
      <b/>
      <i/>
      <sz val="10"/>
      <color theme="1"/>
      <name val="Arial Narrow"/>
      <family val="2"/>
    </font>
    <font>
      <sz val="10"/>
      <color theme="3"/>
      <name val="Arial Narrow"/>
      <family val="2"/>
    </font>
    <font>
      <b/>
      <sz val="20"/>
      <name val="Arial Narrow"/>
      <family val="2"/>
    </font>
    <font>
      <sz val="10"/>
      <color indexed="8"/>
      <name val="Arial Narrow"/>
      <family val="2"/>
    </font>
    <font>
      <sz val="10"/>
      <color theme="0" tint="-0.499984740745262"/>
      <name val="Arial Narrow"/>
      <family val="2"/>
    </font>
    <font>
      <sz val="10"/>
      <color rgb="FF000000"/>
      <name val="Times New Roman"/>
      <family val="1"/>
    </font>
    <font>
      <sz val="12"/>
      <color theme="1"/>
      <name val="Arial"/>
      <family val="2"/>
    </font>
    <font>
      <b/>
      <sz val="11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i/>
      <sz val="8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b/>
      <sz val="12"/>
      <color rgb="FFFF0000"/>
      <name val="Arial Narrow"/>
      <family val="2"/>
    </font>
    <font>
      <sz val="10"/>
      <color rgb="FF000000"/>
      <name val="Arial"/>
      <family val="2"/>
    </font>
    <font>
      <sz val="10"/>
      <color rgb="FF000000"/>
      <name val="Arial"/>
      <family val="1"/>
    </font>
    <font>
      <b/>
      <sz val="12"/>
      <color theme="1"/>
      <name val="Arial Narrow"/>
      <family val="2"/>
    </font>
    <font>
      <i/>
      <sz val="11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</patternFill>
    </fill>
    <fill>
      <patternFill patternType="solid">
        <fgColor rgb="FFDEE2E3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rgb="FFEFEFEF"/>
        <bgColor rgb="FFEFEFEF"/>
      </patternFill>
    </fill>
    <fill>
      <patternFill patternType="solid">
        <fgColor rgb="FFD6D6D6"/>
        <bgColor rgb="FFD6D6D6"/>
      </patternFill>
    </fill>
  </fills>
  <borders count="13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hair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/>
      <bottom style="hair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hair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/>
      <bottom style="hair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 style="hair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theme="0" tint="-0.24994659260841701"/>
      </left>
      <right/>
      <top style="hair">
        <color theme="0" tint="-0.24994659260841701"/>
      </top>
      <bottom style="medium">
        <color theme="0" tint="-0.24994659260841701"/>
      </bottom>
      <diagonal/>
    </border>
    <border>
      <left/>
      <right/>
      <top style="hair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/>
      <top style="medium">
        <color theme="0" tint="-0.24994659260841701"/>
      </top>
      <bottom style="hair">
        <color theme="0" tint="-0.24994659260841701"/>
      </bottom>
      <diagonal/>
    </border>
    <border>
      <left/>
      <right style="medium">
        <color theme="0" tint="-0.24994659260841701"/>
      </right>
      <top style="hair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thin">
        <color theme="0" tint="-0.24994659260841701"/>
      </right>
      <top/>
      <bottom style="medium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medium">
        <color theme="0" tint="-0.24994659260841701"/>
      </bottom>
      <diagonal/>
    </border>
    <border>
      <left style="thin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rgb="FF000000"/>
      </top>
      <bottom/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CCCCCC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rgb="FFCCCCCC"/>
      </bottom>
      <diagonal/>
    </border>
    <border>
      <left style="thin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</borders>
  <cellStyleXfs count="205">
    <xf numFmtId="0" fontId="0" fillId="0" borderId="0"/>
    <xf numFmtId="43" fontId="2" fillId="0" borderId="0" applyFont="0" applyFill="0" applyBorder="0" applyAlignment="0" applyProtection="0"/>
    <xf numFmtId="0" fontId="3" fillId="0" borderId="0"/>
    <xf numFmtId="0" fontId="5" fillId="0" borderId="0">
      <protection locked="0"/>
    </xf>
    <xf numFmtId="170" fontId="6" fillId="0" borderId="0" applyFont="0" applyFill="0" applyBorder="0" applyAlignment="0" applyProtection="0"/>
    <xf numFmtId="167" fontId="5" fillId="0" borderId="0">
      <protection locked="0"/>
    </xf>
    <xf numFmtId="0" fontId="7" fillId="0" borderId="0"/>
    <xf numFmtId="0" fontId="6" fillId="0" borderId="0"/>
    <xf numFmtId="0" fontId="6" fillId="0" borderId="0"/>
    <xf numFmtId="168" fontId="5" fillId="0" borderId="0">
      <protection locked="0"/>
    </xf>
    <xf numFmtId="166" fontId="5" fillId="0" borderId="0">
      <protection locked="0"/>
    </xf>
    <xf numFmtId="9" fontId="4" fillId="0" borderId="0" applyFont="0" applyFill="0" applyBorder="0" applyAlignment="0" applyProtection="0"/>
    <xf numFmtId="9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4" fontId="8" fillId="0" borderId="1">
      <alignment vertical="center"/>
    </xf>
    <xf numFmtId="4" fontId="9" fillId="0" borderId="0">
      <alignment vertical="center"/>
    </xf>
    <xf numFmtId="169" fontId="10" fillId="0" borderId="0">
      <protection locked="0"/>
    </xf>
    <xf numFmtId="169" fontId="10" fillId="0" borderId="0">
      <protection locked="0"/>
    </xf>
    <xf numFmtId="49" fontId="11" fillId="2" borderId="2">
      <alignment horizontal="left" vertical="center" indent="1"/>
    </xf>
    <xf numFmtId="169" fontId="5" fillId="0" borderId="3">
      <protection locked="0"/>
    </xf>
    <xf numFmtId="164" fontId="6" fillId="0" borderId="0" applyFont="0" applyFill="0" applyBorder="0" applyAlignment="0" applyProtection="0"/>
    <xf numFmtId="0" fontId="6" fillId="0" borderId="0"/>
    <xf numFmtId="0" fontId="6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6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2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2" fontId="13" fillId="4" borderId="0" applyNumberFormat="0" applyBorder="0" applyAlignment="0" applyProtection="0"/>
    <xf numFmtId="172" fontId="13" fillId="5" borderId="0" applyNumberFormat="0" applyBorder="0" applyAlignment="0" applyProtection="0"/>
    <xf numFmtId="172" fontId="13" fillId="6" borderId="0" applyNumberFormat="0" applyBorder="0" applyAlignment="0" applyProtection="0"/>
    <xf numFmtId="172" fontId="13" fillId="7" borderId="0" applyNumberFormat="0" applyBorder="0" applyAlignment="0" applyProtection="0"/>
    <xf numFmtId="172" fontId="13" fillId="8" borderId="0" applyNumberFormat="0" applyBorder="0" applyAlignment="0" applyProtection="0"/>
    <xf numFmtId="172" fontId="13" fillId="9" borderId="0" applyNumberFormat="0" applyBorder="0" applyAlignment="0" applyProtection="0"/>
    <xf numFmtId="172" fontId="13" fillId="10" borderId="0" applyNumberFormat="0" applyBorder="0" applyAlignment="0" applyProtection="0"/>
    <xf numFmtId="172" fontId="13" fillId="11" borderId="0" applyNumberFormat="0" applyBorder="0" applyAlignment="0" applyProtection="0"/>
    <xf numFmtId="172" fontId="13" fillId="12" borderId="0" applyNumberFormat="0" applyBorder="0" applyAlignment="0" applyProtection="0"/>
    <xf numFmtId="172" fontId="13" fillId="7" borderId="0" applyNumberFormat="0" applyBorder="0" applyAlignment="0" applyProtection="0"/>
    <xf numFmtId="172" fontId="13" fillId="10" borderId="0" applyNumberFormat="0" applyBorder="0" applyAlignment="0" applyProtection="0"/>
    <xf numFmtId="172" fontId="13" fillId="13" borderId="0" applyNumberFormat="0" applyBorder="0" applyAlignment="0" applyProtection="0"/>
    <xf numFmtId="172" fontId="14" fillId="14" borderId="0" applyNumberFormat="0" applyBorder="0" applyAlignment="0" applyProtection="0"/>
    <xf numFmtId="172" fontId="14" fillId="11" borderId="0" applyNumberFormat="0" applyBorder="0" applyAlignment="0" applyProtection="0"/>
    <xf numFmtId="172" fontId="14" fillId="12" borderId="0" applyNumberFormat="0" applyBorder="0" applyAlignment="0" applyProtection="0"/>
    <xf numFmtId="172" fontId="14" fillId="15" borderId="0" applyNumberFormat="0" applyBorder="0" applyAlignment="0" applyProtection="0"/>
    <xf numFmtId="172" fontId="14" fillId="16" borderId="0" applyNumberFormat="0" applyBorder="0" applyAlignment="0" applyProtection="0"/>
    <xf numFmtId="172" fontId="14" fillId="17" borderId="0" applyNumberFormat="0" applyBorder="0" applyAlignment="0" applyProtection="0"/>
    <xf numFmtId="172" fontId="15" fillId="6" borderId="0" applyNumberFormat="0" applyBorder="0" applyAlignment="0" applyProtection="0"/>
    <xf numFmtId="172" fontId="16" fillId="18" borderId="12" applyNumberFormat="0" applyAlignment="0" applyProtection="0"/>
    <xf numFmtId="172" fontId="17" fillId="19" borderId="13" applyNumberFormat="0" applyAlignment="0" applyProtection="0"/>
    <xf numFmtId="172" fontId="18" fillId="0" borderId="14" applyNumberFormat="0" applyFill="0" applyAlignment="0" applyProtection="0"/>
    <xf numFmtId="172" fontId="5" fillId="0" borderId="0">
      <protection locked="0"/>
    </xf>
    <xf numFmtId="172" fontId="14" fillId="20" borderId="0" applyNumberFormat="0" applyBorder="0" applyAlignment="0" applyProtection="0"/>
    <xf numFmtId="172" fontId="14" fillId="21" borderId="0" applyNumberFormat="0" applyBorder="0" applyAlignment="0" applyProtection="0"/>
    <xf numFmtId="172" fontId="14" fillId="22" borderId="0" applyNumberFormat="0" applyBorder="0" applyAlignment="0" applyProtection="0"/>
    <xf numFmtId="172" fontId="14" fillId="15" borderId="0" applyNumberFormat="0" applyBorder="0" applyAlignment="0" applyProtection="0"/>
    <xf numFmtId="172" fontId="14" fillId="16" borderId="0" applyNumberFormat="0" applyBorder="0" applyAlignment="0" applyProtection="0"/>
    <xf numFmtId="172" fontId="14" fillId="23" borderId="0" applyNumberFormat="0" applyBorder="0" applyAlignment="0" applyProtection="0"/>
    <xf numFmtId="172" fontId="19" fillId="9" borderId="12" applyNumberFormat="0" applyAlignment="0" applyProtection="0"/>
    <xf numFmtId="172" fontId="6" fillId="0" borderId="0" applyFont="0" applyFill="0" applyBorder="0" applyAlignment="0" applyProtection="0"/>
    <xf numFmtId="172" fontId="20" fillId="5" borderId="0" applyNumberFormat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21" fillId="24" borderId="0" applyNumberFormat="0" applyBorder="0" applyAlignment="0" applyProtection="0"/>
    <xf numFmtId="172" fontId="4" fillId="0" borderId="0"/>
    <xf numFmtId="172" fontId="4" fillId="0" borderId="0"/>
    <xf numFmtId="172" fontId="4" fillId="0" borderId="0"/>
    <xf numFmtId="172" fontId="4" fillId="0" borderId="0"/>
    <xf numFmtId="172" fontId="12" fillId="0" borderId="0"/>
    <xf numFmtId="172" fontId="6" fillId="0" borderId="0"/>
    <xf numFmtId="172" fontId="4" fillId="0" borderId="0"/>
    <xf numFmtId="172" fontId="6" fillId="0" borderId="0"/>
    <xf numFmtId="0" fontId="6" fillId="0" borderId="0"/>
    <xf numFmtId="0" fontId="22" fillId="0" borderId="0"/>
    <xf numFmtId="172" fontId="6" fillId="25" borderId="15" applyNumberFormat="0" applyFont="0" applyAlignment="0" applyProtection="0"/>
    <xf numFmtId="9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72" fontId="23" fillId="18" borderId="16" applyNumberFormat="0" applyAlignment="0" applyProtection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4" fillId="0" borderId="0" applyFill="0" applyBorder="0" applyAlignment="0" applyProtection="0"/>
    <xf numFmtId="169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6" fillId="0" borderId="0" applyFont="0" applyFill="0" applyBorder="0" applyAlignment="0" applyProtection="0"/>
    <xf numFmtId="172" fontId="24" fillId="0" borderId="0" applyNumberFormat="0" applyFill="0" applyBorder="0" applyAlignment="0" applyProtection="0"/>
    <xf numFmtId="172" fontId="25" fillId="0" borderId="0" applyNumberFormat="0" applyFill="0" applyBorder="0" applyAlignment="0" applyProtection="0"/>
    <xf numFmtId="172" fontId="26" fillId="0" borderId="17" applyNumberFormat="0" applyFill="0" applyAlignment="0" applyProtection="0"/>
    <xf numFmtId="172" fontId="26" fillId="0" borderId="0" applyNumberFormat="0" applyFill="0" applyBorder="0" applyAlignment="0" applyProtection="0"/>
    <xf numFmtId="172" fontId="27" fillId="0" borderId="0" applyNumberFormat="0" applyFill="0" applyBorder="0" applyAlignment="0" applyProtection="0"/>
    <xf numFmtId="173" fontId="7" fillId="0" borderId="0"/>
    <xf numFmtId="9" fontId="6" fillId="0" borderId="0" applyFont="0" applyFill="0" applyBorder="0" applyAlignment="0" applyProtection="0"/>
    <xf numFmtId="173" fontId="7" fillId="0" borderId="0"/>
    <xf numFmtId="173" fontId="7" fillId="0" borderId="0"/>
    <xf numFmtId="173" fontId="4" fillId="0" borderId="0"/>
    <xf numFmtId="173" fontId="7" fillId="0" borderId="0"/>
    <xf numFmtId="173" fontId="7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73" fontId="4" fillId="0" borderId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73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72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3" fontId="7" fillId="0" borderId="0"/>
    <xf numFmtId="0" fontId="4" fillId="0" borderId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1" fontId="3" fillId="0" borderId="0" applyFont="0" applyFill="0" applyBorder="0" applyAlignment="0" applyProtection="0"/>
    <xf numFmtId="172" fontId="3" fillId="0" borderId="0"/>
    <xf numFmtId="172" fontId="3" fillId="0" borderId="0"/>
    <xf numFmtId="172" fontId="3" fillId="0" borderId="0"/>
    <xf numFmtId="172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7" fontId="3" fillId="0" borderId="0" applyFill="0" applyBorder="0" applyAlignment="0" applyProtection="0"/>
    <xf numFmtId="164" fontId="3" fillId="0" borderId="0" applyFont="0" applyFill="0" applyBorder="0" applyAlignment="0" applyProtection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73" fontId="3" fillId="0" borderId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73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  <xf numFmtId="0" fontId="52" fillId="0" borderId="0"/>
    <xf numFmtId="164" fontId="53" fillId="0" borderId="0" applyFont="0" applyFill="0" applyBorder="0" applyAlignment="0" applyProtection="0"/>
    <xf numFmtId="0" fontId="2" fillId="0" borderId="0"/>
    <xf numFmtId="164" fontId="6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443">
    <xf numFmtId="0" fontId="0" fillId="0" borderId="0" xfId="0"/>
    <xf numFmtId="172" fontId="28" fillId="0" borderId="0" xfId="90" applyFont="1" applyAlignment="1">
      <alignment horizontal="left" vertical="center"/>
    </xf>
    <xf numFmtId="172" fontId="29" fillId="0" borderId="0" xfId="90" applyFont="1" applyAlignment="1">
      <alignment vertical="center"/>
    </xf>
    <xf numFmtId="172" fontId="28" fillId="0" borderId="0" xfId="90" applyFont="1" applyAlignment="1">
      <alignment horizontal="right" vertical="center"/>
    </xf>
    <xf numFmtId="172" fontId="29" fillId="0" borderId="0" xfId="90" applyFont="1" applyAlignment="1">
      <alignment horizontal="center" vertical="center"/>
    </xf>
    <xf numFmtId="172" fontId="28" fillId="0" borderId="0" xfId="90" applyFont="1" applyAlignment="1">
      <alignment vertical="center"/>
    </xf>
    <xf numFmtId="172" fontId="29" fillId="0" borderId="0" xfId="90" applyFont="1" applyAlignment="1">
      <alignment horizontal="left" vertical="center"/>
    </xf>
    <xf numFmtId="0" fontId="33" fillId="3" borderId="0" xfId="0" applyFont="1" applyFill="1" applyAlignment="1">
      <alignment vertical="center"/>
    </xf>
    <xf numFmtId="4" fontId="28" fillId="0" borderId="0" xfId="198" applyNumberFormat="1" applyFont="1" applyAlignment="1">
      <alignment vertical="center"/>
    </xf>
    <xf numFmtId="4" fontId="29" fillId="0" borderId="0" xfId="198" applyNumberFormat="1" applyFont="1" applyAlignment="1">
      <alignment vertical="center"/>
    </xf>
    <xf numFmtId="0" fontId="31" fillId="0" borderId="0" xfId="0" applyFont="1" applyAlignment="1">
      <alignment vertical="center"/>
    </xf>
    <xf numFmtId="164" fontId="28" fillId="0" borderId="0" xfId="188" applyFont="1" applyFill="1" applyBorder="1" applyAlignment="1">
      <alignment vertical="center" wrapText="1"/>
    </xf>
    <xf numFmtId="164" fontId="28" fillId="0" borderId="0" xfId="188" applyFont="1" applyBorder="1" applyAlignment="1">
      <alignment vertical="center" wrapText="1"/>
    </xf>
    <xf numFmtId="0" fontId="37" fillId="3" borderId="0" xfId="8" applyFont="1" applyFill="1" applyAlignment="1">
      <alignment vertical="center"/>
    </xf>
    <xf numFmtId="4" fontId="37" fillId="3" borderId="0" xfId="8" applyNumberFormat="1" applyFont="1" applyFill="1" applyAlignment="1">
      <alignment vertical="center"/>
    </xf>
    <xf numFmtId="172" fontId="32" fillId="0" borderId="0" xfId="90" applyFont="1" applyAlignment="1">
      <alignment vertical="center"/>
    </xf>
    <xf numFmtId="43" fontId="28" fillId="0" borderId="0" xfId="1" applyFont="1" applyBorder="1" applyAlignment="1">
      <alignment horizontal="right" vertical="center"/>
    </xf>
    <xf numFmtId="0" fontId="28" fillId="0" borderId="0" xfId="0" applyFont="1" applyAlignment="1">
      <alignment horizontal="left" vertical="center"/>
    </xf>
    <xf numFmtId="43" fontId="28" fillId="0" borderId="0" xfId="1" applyFont="1" applyFill="1" applyAlignment="1" applyProtection="1">
      <alignment vertical="center"/>
    </xf>
    <xf numFmtId="172" fontId="28" fillId="0" borderId="0" xfId="90" applyFont="1" applyAlignment="1">
      <alignment horizontal="center" vertical="center"/>
    </xf>
    <xf numFmtId="4" fontId="32" fillId="0" borderId="0" xfId="198" quotePrefix="1" applyNumberFormat="1" applyFont="1" applyAlignment="1">
      <alignment horizontal="center" vertical="center"/>
    </xf>
    <xf numFmtId="4" fontId="32" fillId="0" borderId="0" xfId="198" applyNumberFormat="1" applyFont="1" applyAlignment="1">
      <alignment vertical="center"/>
    </xf>
    <xf numFmtId="43" fontId="28" fillId="0" borderId="0" xfId="1" applyFont="1" applyFill="1" applyAlignment="1" applyProtection="1">
      <alignment horizontal="right" vertical="center"/>
    </xf>
    <xf numFmtId="43" fontId="29" fillId="0" borderId="0" xfId="1" applyFont="1" applyFill="1" applyAlignment="1" applyProtection="1">
      <alignment horizontal="center" vertical="center"/>
    </xf>
    <xf numFmtId="172" fontId="32" fillId="0" borderId="0" xfId="90" applyFont="1" applyAlignment="1">
      <alignment horizontal="left" vertical="center"/>
    </xf>
    <xf numFmtId="0" fontId="1" fillId="3" borderId="0" xfId="0" applyFont="1" applyFill="1" applyAlignment="1">
      <alignment vertical="center"/>
    </xf>
    <xf numFmtId="4" fontId="1" fillId="3" borderId="0" xfId="0" applyNumberFormat="1" applyFont="1" applyFill="1" applyAlignment="1">
      <alignment vertical="center"/>
    </xf>
    <xf numFmtId="0" fontId="1" fillId="0" borderId="0" xfId="0" applyFont="1" applyAlignment="1">
      <alignment vertical="center"/>
    </xf>
    <xf numFmtId="0" fontId="42" fillId="0" borderId="0" xfId="0" applyFont="1" applyAlignment="1">
      <alignment vertical="center"/>
    </xf>
    <xf numFmtId="0" fontId="42" fillId="0" borderId="0" xfId="0" applyFont="1"/>
    <xf numFmtId="0" fontId="42" fillId="0" borderId="24" xfId="0" applyFont="1" applyBorder="1" applyAlignment="1">
      <alignment vertical="center"/>
    </xf>
    <xf numFmtId="0" fontId="42" fillId="0" borderId="5" xfId="0" applyFont="1" applyBorder="1" applyAlignment="1">
      <alignment vertical="center"/>
    </xf>
    <xf numFmtId="0" fontId="42" fillId="0" borderId="4" xfId="0" applyFont="1" applyBorder="1" applyAlignment="1">
      <alignment vertical="center"/>
    </xf>
    <xf numFmtId="0" fontId="42" fillId="0" borderId="0" xfId="0" applyFont="1" applyAlignment="1">
      <alignment horizontal="center" vertical="center"/>
    </xf>
    <xf numFmtId="0" fontId="42" fillId="3" borderId="0" xfId="0" applyFont="1" applyFill="1" applyAlignment="1">
      <alignment vertical="center"/>
    </xf>
    <xf numFmtId="0" fontId="36" fillId="27" borderId="20" xfId="0" applyFont="1" applyFill="1" applyBorder="1" applyAlignment="1">
      <alignment horizontal="left" vertical="center"/>
    </xf>
    <xf numFmtId="0" fontId="30" fillId="3" borderId="0" xfId="143" applyFont="1" applyFill="1" applyAlignment="1">
      <alignment vertical="center"/>
    </xf>
    <xf numFmtId="4" fontId="30" fillId="3" borderId="0" xfId="143" applyNumberFormat="1" applyFont="1" applyFill="1" applyAlignment="1">
      <alignment vertical="center"/>
    </xf>
    <xf numFmtId="4" fontId="46" fillId="3" borderId="0" xfId="143" applyNumberFormat="1" applyFont="1" applyFill="1" applyAlignment="1">
      <alignment vertical="center"/>
    </xf>
    <xf numFmtId="0" fontId="38" fillId="3" borderId="0" xfId="0" applyFont="1" applyFill="1" applyAlignment="1">
      <alignment horizontal="justify" vertical="center"/>
    </xf>
    <xf numFmtId="0" fontId="38" fillId="3" borderId="0" xfId="0" applyFont="1" applyFill="1" applyAlignment="1">
      <alignment horizontal="center" vertical="center"/>
    </xf>
    <xf numFmtId="0" fontId="29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" fontId="28" fillId="0" borderId="0" xfId="0" applyNumberFormat="1" applyFont="1" applyAlignment="1">
      <alignment vertical="center"/>
    </xf>
    <xf numFmtId="164" fontId="28" fillId="29" borderId="49" xfId="20" applyFont="1" applyFill="1" applyBorder="1" applyAlignment="1">
      <alignment vertical="center"/>
    </xf>
    <xf numFmtId="164" fontId="28" fillId="29" borderId="18" xfId="20" applyFont="1" applyFill="1" applyBorder="1" applyAlignment="1">
      <alignment vertical="center"/>
    </xf>
    <xf numFmtId="0" fontId="28" fillId="26" borderId="38" xfId="0" applyFont="1" applyFill="1" applyBorder="1" applyAlignment="1">
      <alignment horizontal="center" vertical="center"/>
    </xf>
    <xf numFmtId="0" fontId="28" fillId="26" borderId="61" xfId="0" applyFont="1" applyFill="1" applyBorder="1" applyAlignment="1">
      <alignment vertical="center"/>
    </xf>
    <xf numFmtId="0" fontId="28" fillId="26" borderId="60" xfId="0" applyFont="1" applyFill="1" applyBorder="1" applyAlignment="1">
      <alignment horizontal="center" vertical="center"/>
    </xf>
    <xf numFmtId="0" fontId="28" fillId="26" borderId="55" xfId="0" applyFont="1" applyFill="1" applyBorder="1" applyAlignment="1">
      <alignment vertical="center"/>
    </xf>
    <xf numFmtId="0" fontId="28" fillId="30" borderId="38" xfId="0" applyFont="1" applyFill="1" applyBorder="1" applyAlignment="1">
      <alignment horizontal="right" vertical="center"/>
    </xf>
    <xf numFmtId="0" fontId="28" fillId="30" borderId="61" xfId="0" applyFont="1" applyFill="1" applyBorder="1" applyAlignment="1">
      <alignment vertical="center"/>
    </xf>
    <xf numFmtId="0" fontId="28" fillId="30" borderId="43" xfId="0" applyFont="1" applyFill="1" applyBorder="1" applyAlignment="1">
      <alignment horizontal="right" vertical="center"/>
    </xf>
    <xf numFmtId="0" fontId="28" fillId="30" borderId="70" xfId="0" applyFont="1" applyFill="1" applyBorder="1" applyAlignment="1">
      <alignment vertical="center"/>
    </xf>
    <xf numFmtId="43" fontId="28" fillId="0" borderId="0" xfId="0" applyNumberFormat="1" applyFont="1" applyAlignment="1">
      <alignment vertical="center"/>
    </xf>
    <xf numFmtId="164" fontId="28" fillId="29" borderId="48" xfId="20" applyFont="1" applyFill="1" applyBorder="1" applyAlignment="1">
      <alignment vertical="center"/>
    </xf>
    <xf numFmtId="164" fontId="28" fillId="29" borderId="10" xfId="2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43" fontId="1" fillId="0" borderId="0" xfId="1" applyFont="1" applyAlignment="1">
      <alignment vertical="center"/>
    </xf>
    <xf numFmtId="43" fontId="1" fillId="3" borderId="0" xfId="1" applyFont="1" applyFill="1" applyBorder="1" applyAlignment="1">
      <alignment vertical="center"/>
    </xf>
    <xf numFmtId="0" fontId="30" fillId="3" borderId="0" xfId="143" applyFont="1" applyFill="1" applyAlignment="1">
      <alignment horizontal="center" vertical="center"/>
    </xf>
    <xf numFmtId="4" fontId="28" fillId="3" borderId="0" xfId="143" applyNumberForma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6" fillId="0" borderId="0" xfId="0" applyFont="1" applyAlignment="1">
      <alignment vertical="center"/>
    </xf>
    <xf numFmtId="43" fontId="0" fillId="0" borderId="0" xfId="0" applyNumberFormat="1" applyAlignment="1">
      <alignment vertical="center"/>
    </xf>
    <xf numFmtId="0" fontId="29" fillId="3" borderId="0" xfId="143" applyFont="1" applyFill="1" applyAlignment="1">
      <alignment vertical="center"/>
    </xf>
    <xf numFmtId="0" fontId="46" fillId="3" borderId="0" xfId="143" applyFont="1" applyFill="1" applyAlignment="1">
      <alignment horizontal="left" vertical="center"/>
    </xf>
    <xf numFmtId="0" fontId="30" fillId="3" borderId="0" xfId="143" applyFont="1" applyFill="1" applyAlignment="1">
      <alignment horizontal="left" vertical="center"/>
    </xf>
    <xf numFmtId="0" fontId="30" fillId="3" borderId="0" xfId="143" quotePrefix="1" applyFont="1" applyFill="1" applyAlignment="1">
      <alignment horizontal="center" vertical="center"/>
    </xf>
    <xf numFmtId="2" fontId="30" fillId="3" borderId="0" xfId="143" applyNumberFormat="1" applyFont="1" applyFill="1" applyAlignment="1">
      <alignment horizontal="center" vertical="center"/>
    </xf>
    <xf numFmtId="0" fontId="30" fillId="3" borderId="0" xfId="143" applyFont="1" applyFill="1" applyAlignment="1">
      <alignment horizontal="right" vertical="center"/>
    </xf>
    <xf numFmtId="0" fontId="46" fillId="3" borderId="0" xfId="143" applyFont="1" applyFill="1" applyAlignment="1">
      <alignment horizontal="right" vertical="center"/>
    </xf>
    <xf numFmtId="2" fontId="46" fillId="3" borderId="0" xfId="143" applyNumberFormat="1" applyFont="1" applyFill="1" applyAlignment="1">
      <alignment horizontal="center" vertical="center"/>
    </xf>
    <xf numFmtId="0" fontId="41" fillId="3" borderId="0" xfId="0" applyFont="1" applyFill="1" applyAlignment="1">
      <alignment vertical="center"/>
    </xf>
    <xf numFmtId="174" fontId="1" fillId="3" borderId="0" xfId="0" applyNumberFormat="1" applyFont="1" applyFill="1" applyAlignment="1">
      <alignment vertical="center"/>
    </xf>
    <xf numFmtId="1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justify" vertical="center"/>
    </xf>
    <xf numFmtId="0" fontId="1" fillId="3" borderId="0" xfId="0" applyFont="1" applyFill="1" applyAlignment="1">
      <alignment horizontal="justify" vertical="center" wrapText="1"/>
    </xf>
    <xf numFmtId="174" fontId="1" fillId="3" borderId="0" xfId="0" applyNumberFormat="1" applyFont="1" applyFill="1" applyAlignment="1">
      <alignment horizontal="right" vertical="center"/>
    </xf>
    <xf numFmtId="43" fontId="33" fillId="3" borderId="0" xfId="0" applyNumberFormat="1" applyFont="1" applyFill="1" applyAlignment="1">
      <alignment horizontal="left" vertical="center"/>
    </xf>
    <xf numFmtId="4" fontId="47" fillId="3" borderId="0" xfId="0" applyNumberFormat="1" applyFont="1" applyFill="1" applyAlignment="1">
      <alignment vertical="center"/>
    </xf>
    <xf numFmtId="174" fontId="47" fillId="3" borderId="0" xfId="0" applyNumberFormat="1" applyFont="1" applyFill="1" applyAlignment="1">
      <alignment vertical="center"/>
    </xf>
    <xf numFmtId="4" fontId="1" fillId="3" borderId="0" xfId="0" applyNumberFormat="1" applyFont="1" applyFill="1" applyAlignment="1">
      <alignment horizontal="right" vertical="center"/>
    </xf>
    <xf numFmtId="1" fontId="33" fillId="3" borderId="0" xfId="0" applyNumberFormat="1" applyFont="1" applyFill="1" applyAlignment="1">
      <alignment horizontal="center" vertical="center"/>
    </xf>
    <xf numFmtId="4" fontId="33" fillId="3" borderId="0" xfId="0" applyNumberFormat="1" applyFont="1" applyFill="1" applyAlignment="1">
      <alignment horizontal="right" vertical="center"/>
    </xf>
    <xf numFmtId="43" fontId="33" fillId="3" borderId="0" xfId="1" applyFont="1" applyFill="1" applyBorder="1" applyAlignment="1">
      <alignment vertical="center"/>
    </xf>
    <xf numFmtId="4" fontId="33" fillId="3" borderId="0" xfId="0" applyNumberFormat="1" applyFont="1" applyFill="1" applyAlignment="1">
      <alignment vertical="center"/>
    </xf>
    <xf numFmtId="0" fontId="32" fillId="3" borderId="0" xfId="0" applyFont="1" applyFill="1" applyAlignment="1">
      <alignment vertical="center"/>
    </xf>
    <xf numFmtId="43" fontId="32" fillId="3" borderId="0" xfId="1" applyFont="1" applyFill="1" applyBorder="1" applyAlignment="1">
      <alignment vertical="center"/>
    </xf>
    <xf numFmtId="0" fontId="47" fillId="3" borderId="0" xfId="0" applyFont="1" applyFill="1" applyAlignment="1">
      <alignment vertical="center"/>
    </xf>
    <xf numFmtId="0" fontId="1" fillId="3" borderId="0" xfId="0" applyFont="1" applyFill="1" applyAlignment="1">
      <alignment horizontal="right" vertical="center"/>
    </xf>
    <xf numFmtId="43" fontId="28" fillId="3" borderId="0" xfId="1" applyFont="1" applyFill="1" applyBorder="1" applyAlignment="1">
      <alignment vertical="center"/>
    </xf>
    <xf numFmtId="0" fontId="28" fillId="3" borderId="0" xfId="8" applyFont="1" applyFill="1" applyAlignment="1">
      <alignment vertical="center"/>
    </xf>
    <xf numFmtId="1" fontId="37" fillId="3" borderId="0" xfId="8" applyNumberFormat="1" applyFont="1" applyFill="1" applyAlignment="1">
      <alignment horizontal="left" vertical="center"/>
    </xf>
    <xf numFmtId="1" fontId="48" fillId="3" borderId="0" xfId="143" applyNumberFormat="1" applyFont="1" applyFill="1" applyAlignment="1">
      <alignment horizontal="center" vertical="center"/>
    </xf>
    <xf numFmtId="4" fontId="1" fillId="3" borderId="0" xfId="143" applyNumberFormat="1" applyFont="1" applyFill="1" applyAlignment="1">
      <alignment vertical="center"/>
    </xf>
    <xf numFmtId="0" fontId="49" fillId="3" borderId="0" xfId="143" applyFont="1" applyFill="1" applyAlignment="1">
      <alignment horizontal="center" vertical="center"/>
    </xf>
    <xf numFmtId="10" fontId="28" fillId="0" borderId="0" xfId="142" applyNumberFormat="1" applyFont="1" applyFill="1" applyBorder="1" applyAlignment="1" applyProtection="1">
      <alignment horizontal="right" vertical="center"/>
      <protection locked="0"/>
    </xf>
    <xf numFmtId="10" fontId="28" fillId="0" borderId="0" xfId="142" applyNumberFormat="1" applyFont="1" applyFill="1" applyBorder="1" applyAlignment="1" applyProtection="1">
      <alignment vertical="center"/>
      <protection locked="0"/>
    </xf>
    <xf numFmtId="164" fontId="28" fillId="0" borderId="0" xfId="188" applyFont="1" applyFill="1" applyBorder="1" applyAlignment="1" applyProtection="1">
      <alignment vertical="center" wrapText="1"/>
    </xf>
    <xf numFmtId="0" fontId="28" fillId="0" borderId="0" xfId="150" applyFont="1" applyAlignment="1">
      <alignment horizontal="left" vertical="center"/>
    </xf>
    <xf numFmtId="0" fontId="29" fillId="0" borderId="0" xfId="150" applyFont="1" applyAlignment="1">
      <alignment horizontal="center" vertical="center"/>
    </xf>
    <xf numFmtId="9" fontId="28" fillId="0" borderId="0" xfId="193" applyFont="1" applyFill="1" applyBorder="1" applyAlignment="1" applyProtection="1">
      <alignment horizontal="center" vertical="center"/>
    </xf>
    <xf numFmtId="179" fontId="29" fillId="0" borderId="0" xfId="193" applyNumberFormat="1" applyFont="1" applyFill="1" applyBorder="1" applyAlignment="1" applyProtection="1">
      <alignment horizontal="center" vertical="center"/>
    </xf>
    <xf numFmtId="172" fontId="28" fillId="0" borderId="0" xfId="90" applyFont="1" applyAlignment="1">
      <alignment horizontal="justify" vertical="center"/>
    </xf>
    <xf numFmtId="0" fontId="29" fillId="0" borderId="0" xfId="150" applyFont="1" applyAlignment="1">
      <alignment horizontal="left" vertical="center"/>
    </xf>
    <xf numFmtId="0" fontId="29" fillId="0" borderId="0" xfId="150" applyFont="1" applyAlignment="1">
      <alignment vertical="center"/>
    </xf>
    <xf numFmtId="172" fontId="50" fillId="0" borderId="0" xfId="90" applyFont="1" applyAlignment="1">
      <alignment vertical="center"/>
    </xf>
    <xf numFmtId="10" fontId="28" fillId="0" borderId="0" xfId="142" applyNumberFormat="1" applyFont="1" applyFill="1" applyBorder="1" applyAlignment="1" applyProtection="1">
      <alignment horizontal="left" vertical="center"/>
      <protection locked="0"/>
    </xf>
    <xf numFmtId="172" fontId="28" fillId="0" borderId="0" xfId="90" applyFont="1" applyAlignment="1" applyProtection="1">
      <alignment vertical="center"/>
      <protection locked="0"/>
    </xf>
    <xf numFmtId="172" fontId="29" fillId="0" borderId="88" xfId="90" applyFont="1" applyBorder="1" applyAlignment="1">
      <alignment horizontal="left" vertical="center"/>
    </xf>
    <xf numFmtId="172" fontId="29" fillId="0" borderId="87" xfId="90" applyFont="1" applyBorder="1" applyAlignment="1">
      <alignment horizontal="left" vertical="center" wrapText="1"/>
    </xf>
    <xf numFmtId="178" fontId="28" fillId="0" borderId="84" xfId="188" applyNumberFormat="1" applyFont="1" applyFill="1" applyBorder="1" applyAlignment="1" applyProtection="1">
      <alignment horizontal="center" vertical="center" wrapText="1"/>
      <protection locked="0"/>
    </xf>
    <xf numFmtId="178" fontId="29" fillId="27" borderId="85" xfId="188" applyNumberFormat="1" applyFont="1" applyFill="1" applyBorder="1" applyAlignment="1" applyProtection="1">
      <alignment horizontal="center" vertical="center" wrapText="1"/>
    </xf>
    <xf numFmtId="172" fontId="28" fillId="0" borderId="0" xfId="90" applyFont="1" applyAlignment="1">
      <alignment vertical="center" wrapText="1"/>
    </xf>
    <xf numFmtId="164" fontId="51" fillId="0" borderId="80" xfId="188" applyFont="1" applyFill="1" applyBorder="1" applyAlignment="1" applyProtection="1">
      <alignment horizontal="center" vertical="center" wrapText="1"/>
    </xf>
    <xf numFmtId="164" fontId="51" fillId="0" borderId="81" xfId="188" applyFont="1" applyFill="1" applyBorder="1" applyAlignment="1" applyProtection="1">
      <alignment horizontal="center" vertical="center" wrapText="1"/>
    </xf>
    <xf numFmtId="164" fontId="51" fillId="0" borderId="82" xfId="188" applyFont="1" applyFill="1" applyBorder="1" applyAlignment="1" applyProtection="1">
      <alignment horizontal="center" vertical="center" wrapText="1"/>
    </xf>
    <xf numFmtId="2" fontId="51" fillId="0" borderId="74" xfId="188" applyNumberFormat="1" applyFont="1" applyFill="1" applyBorder="1" applyAlignment="1" applyProtection="1">
      <alignment horizontal="center" vertical="center" wrapText="1"/>
    </xf>
    <xf numFmtId="2" fontId="51" fillId="0" borderId="75" xfId="188" applyNumberFormat="1" applyFont="1" applyFill="1" applyBorder="1" applyAlignment="1" applyProtection="1">
      <alignment horizontal="center" vertical="center" wrapText="1"/>
    </xf>
    <xf numFmtId="2" fontId="51" fillId="0" borderId="76" xfId="188" applyNumberFormat="1" applyFont="1" applyFill="1" applyBorder="1" applyAlignment="1" applyProtection="1">
      <alignment horizontal="center" vertical="center" wrapText="1"/>
    </xf>
    <xf numFmtId="2" fontId="51" fillId="0" borderId="77" xfId="188" applyNumberFormat="1" applyFont="1" applyFill="1" applyBorder="1" applyAlignment="1" applyProtection="1">
      <alignment horizontal="center" vertical="center" wrapText="1"/>
    </xf>
    <xf numFmtId="2" fontId="51" fillId="0" borderId="78" xfId="188" applyNumberFormat="1" applyFont="1" applyFill="1" applyBorder="1" applyAlignment="1" applyProtection="1">
      <alignment horizontal="center" vertical="center" wrapText="1"/>
    </xf>
    <xf numFmtId="2" fontId="51" fillId="0" borderId="79" xfId="188" applyNumberFormat="1" applyFont="1" applyFill="1" applyBorder="1" applyAlignment="1" applyProtection="1">
      <alignment horizontal="center" vertical="center" wrapText="1"/>
    </xf>
    <xf numFmtId="164" fontId="51" fillId="0" borderId="96" xfId="188" applyFont="1" applyFill="1" applyBorder="1" applyAlignment="1" applyProtection="1">
      <alignment vertical="center" wrapText="1"/>
    </xf>
    <xf numFmtId="164" fontId="51" fillId="0" borderId="97" xfId="188" applyFont="1" applyFill="1" applyBorder="1" applyAlignment="1" applyProtection="1">
      <alignment vertical="center" wrapText="1"/>
    </xf>
    <xf numFmtId="164" fontId="51" fillId="0" borderId="98" xfId="188" applyFont="1" applyFill="1" applyBorder="1" applyAlignment="1" applyProtection="1">
      <alignment vertical="center" wrapText="1"/>
    </xf>
    <xf numFmtId="172" fontId="1" fillId="0" borderId="0" xfId="90" applyFont="1" applyAlignment="1">
      <alignment vertical="center"/>
    </xf>
    <xf numFmtId="0" fontId="56" fillId="31" borderId="0" xfId="0" applyFont="1" applyFill="1" applyAlignment="1">
      <alignment horizontal="center" vertical="center" wrapText="1"/>
    </xf>
    <xf numFmtId="0" fontId="55" fillId="31" borderId="0" xfId="0" applyFont="1" applyFill="1" applyAlignment="1">
      <alignment horizontal="right" vertical="center" wrapText="1"/>
    </xf>
    <xf numFmtId="0" fontId="56" fillId="31" borderId="0" xfId="0" applyFont="1" applyFill="1" applyAlignment="1">
      <alignment horizontal="left" vertical="center" wrapText="1"/>
    </xf>
    <xf numFmtId="0" fontId="28" fillId="31" borderId="0" xfId="0" applyFont="1" applyFill="1" applyAlignment="1">
      <alignment horizontal="center" vertical="center" wrapText="1"/>
    </xf>
    <xf numFmtId="0" fontId="29" fillId="31" borderId="0" xfId="0" applyFont="1" applyFill="1" applyAlignment="1">
      <alignment horizontal="right" vertical="center" wrapText="1"/>
    </xf>
    <xf numFmtId="0" fontId="28" fillId="31" borderId="0" xfId="0" applyFont="1" applyFill="1" applyAlignment="1">
      <alignment horizontal="left" vertical="center" wrapText="1"/>
    </xf>
    <xf numFmtId="0" fontId="38" fillId="0" borderId="0" xfId="0" applyFont="1" applyAlignment="1">
      <alignment vertical="center"/>
    </xf>
    <xf numFmtId="172" fontId="39" fillId="0" borderId="0" xfId="90" applyFont="1" applyAlignment="1">
      <alignment vertical="center"/>
    </xf>
    <xf numFmtId="172" fontId="39" fillId="0" borderId="0" xfId="90" applyFont="1" applyAlignment="1">
      <alignment horizontal="left" vertical="center"/>
    </xf>
    <xf numFmtId="172" fontId="40" fillId="0" borderId="0" xfId="90" applyFont="1" applyAlignment="1">
      <alignment horizontal="left" vertical="center"/>
    </xf>
    <xf numFmtId="172" fontId="40" fillId="0" borderId="0" xfId="90" applyFont="1" applyAlignment="1">
      <alignment vertical="center"/>
    </xf>
    <xf numFmtId="172" fontId="39" fillId="0" borderId="0" xfId="90" applyFont="1" applyAlignment="1">
      <alignment horizontal="right" vertical="center"/>
    </xf>
    <xf numFmtId="172" fontId="40" fillId="0" borderId="0" xfId="90" applyFont="1" applyAlignment="1">
      <alignment horizontal="center" vertical="center"/>
    </xf>
    <xf numFmtId="10" fontId="40" fillId="0" borderId="0" xfId="142" applyNumberFormat="1" applyFont="1" applyFill="1" applyAlignment="1" applyProtection="1">
      <alignment horizontal="center" vertical="center"/>
    </xf>
    <xf numFmtId="0" fontId="38" fillId="3" borderId="0" xfId="0" applyFont="1" applyFill="1" applyAlignment="1">
      <alignment vertical="center"/>
    </xf>
    <xf numFmtId="0" fontId="39" fillId="3" borderId="0" xfId="7" applyFont="1" applyFill="1" applyAlignment="1">
      <alignment vertical="center"/>
    </xf>
    <xf numFmtId="0" fontId="57" fillId="3" borderId="0" xfId="8" applyFont="1" applyFill="1" applyAlignment="1">
      <alignment vertical="center"/>
    </xf>
    <xf numFmtId="0" fontId="36" fillId="0" borderId="0" xfId="0" applyFont="1" applyAlignment="1">
      <alignment vertical="center" wrapText="1"/>
    </xf>
    <xf numFmtId="0" fontId="35" fillId="0" borderId="99" xfId="0" applyFont="1" applyBorder="1" applyAlignment="1">
      <alignment horizontal="center" vertical="center" wrapText="1"/>
    </xf>
    <xf numFmtId="0" fontId="34" fillId="32" borderId="99" xfId="0" applyFont="1" applyFill="1" applyBorder="1" applyAlignment="1">
      <alignment horizontal="left" vertical="center" wrapText="1"/>
    </xf>
    <xf numFmtId="0" fontId="34" fillId="32" borderId="99" xfId="0" applyFont="1" applyFill="1" applyBorder="1" applyAlignment="1">
      <alignment horizontal="center" vertical="center" wrapText="1"/>
    </xf>
    <xf numFmtId="4" fontId="34" fillId="32" borderId="99" xfId="0" applyNumberFormat="1" applyFont="1" applyFill="1" applyBorder="1" applyAlignment="1">
      <alignment horizontal="right" vertical="center" wrapText="1"/>
    </xf>
    <xf numFmtId="0" fontId="35" fillId="31" borderId="99" xfId="0" applyFont="1" applyFill="1" applyBorder="1" applyAlignment="1">
      <alignment horizontal="left" vertical="center" wrapText="1"/>
    </xf>
    <xf numFmtId="4" fontId="35" fillId="31" borderId="99" xfId="0" applyNumberFormat="1" applyFont="1" applyFill="1" applyBorder="1" applyAlignment="1">
      <alignment horizontal="right" vertical="center" wrapText="1"/>
    </xf>
    <xf numFmtId="0" fontId="35" fillId="31" borderId="99" xfId="0" applyFont="1" applyFill="1" applyBorder="1" applyAlignment="1">
      <alignment horizontal="center" vertical="center" wrapText="1"/>
    </xf>
    <xf numFmtId="0" fontId="35" fillId="32" borderId="99" xfId="0" applyFont="1" applyFill="1" applyBorder="1" applyAlignment="1">
      <alignment horizontal="center" vertical="center" wrapText="1"/>
    </xf>
    <xf numFmtId="0" fontId="28" fillId="31" borderId="0" xfId="0" applyFont="1" applyFill="1" applyAlignment="1">
      <alignment horizontal="right" vertical="center" wrapText="1"/>
    </xf>
    <xf numFmtId="0" fontId="35" fillId="3" borderId="99" xfId="0" applyFont="1" applyFill="1" applyBorder="1" applyAlignment="1">
      <alignment horizontal="center" vertical="center" wrapText="1"/>
    </xf>
    <xf numFmtId="0" fontId="29" fillId="33" borderId="99" xfId="0" applyFont="1" applyFill="1" applyBorder="1" applyAlignment="1">
      <alignment horizontal="center" vertical="center" wrapText="1"/>
    </xf>
    <xf numFmtId="172" fontId="59" fillId="0" borderId="0" xfId="90" applyFont="1" applyAlignment="1">
      <alignment vertical="center"/>
    </xf>
    <xf numFmtId="0" fontId="44" fillId="3" borderId="0" xfId="0" applyFont="1" applyFill="1" applyAlignment="1">
      <alignment vertical="center"/>
    </xf>
    <xf numFmtId="4" fontId="58" fillId="0" borderId="0" xfId="198" applyNumberFormat="1" applyFont="1" applyAlignment="1">
      <alignment vertical="center"/>
    </xf>
    <xf numFmtId="0" fontId="59" fillId="3" borderId="0" xfId="143" applyFont="1" applyFill="1" applyAlignment="1">
      <alignment vertical="center"/>
    </xf>
    <xf numFmtId="10" fontId="59" fillId="3" borderId="0" xfId="142" applyNumberFormat="1" applyFont="1" applyFill="1" applyAlignment="1">
      <alignment vertical="center"/>
    </xf>
    <xf numFmtId="0" fontId="59" fillId="3" borderId="0" xfId="143" applyFont="1" applyFill="1" applyAlignment="1">
      <alignment horizontal="left" vertical="center"/>
    </xf>
    <xf numFmtId="0" fontId="58" fillId="3" borderId="0" xfId="143" applyFont="1" applyFill="1" applyAlignment="1">
      <alignment horizontal="left" vertical="center"/>
    </xf>
    <xf numFmtId="0" fontId="60" fillId="3" borderId="0" xfId="143" applyFont="1" applyFill="1" applyAlignment="1">
      <alignment vertical="center"/>
    </xf>
    <xf numFmtId="0" fontId="60" fillId="3" borderId="0" xfId="143" applyFont="1" applyFill="1" applyAlignment="1">
      <alignment horizontal="left" vertical="center"/>
    </xf>
    <xf numFmtId="172" fontId="59" fillId="0" borderId="0" xfId="90" applyFont="1" applyAlignment="1">
      <alignment horizontal="left" vertical="center"/>
    </xf>
    <xf numFmtId="164" fontId="29" fillId="0" borderId="24" xfId="20" applyFont="1" applyFill="1" applyBorder="1" applyAlignment="1">
      <alignment vertical="center"/>
    </xf>
    <xf numFmtId="10" fontId="29" fillId="0" borderId="23" xfId="193" applyNumberFormat="1" applyFont="1" applyFill="1" applyBorder="1" applyAlignment="1">
      <alignment vertical="center"/>
    </xf>
    <xf numFmtId="164" fontId="29" fillId="26" borderId="62" xfId="20" applyFont="1" applyFill="1" applyBorder="1" applyAlignment="1">
      <alignment vertical="center"/>
    </xf>
    <xf numFmtId="10" fontId="29" fillId="26" borderId="24" xfId="193" applyNumberFormat="1" applyFont="1" applyFill="1" applyBorder="1" applyAlignment="1">
      <alignment vertical="center"/>
    </xf>
    <xf numFmtId="43" fontId="29" fillId="30" borderId="62" xfId="0" applyNumberFormat="1" applyFont="1" applyFill="1" applyBorder="1" applyAlignment="1">
      <alignment vertical="center"/>
    </xf>
    <xf numFmtId="0" fontId="28" fillId="30" borderId="66" xfId="0" applyFont="1" applyFill="1" applyBorder="1" applyAlignment="1">
      <alignment vertical="center"/>
    </xf>
    <xf numFmtId="164" fontId="28" fillId="29" borderId="110" xfId="20" applyFont="1" applyFill="1" applyBorder="1" applyAlignment="1">
      <alignment vertical="center"/>
    </xf>
    <xf numFmtId="43" fontId="29" fillId="0" borderId="0" xfId="1" applyFont="1" applyFill="1" applyAlignment="1" applyProtection="1">
      <alignment horizontal="left" vertical="center"/>
    </xf>
    <xf numFmtId="4" fontId="61" fillId="0" borderId="99" xfId="0" applyNumberFormat="1" applyFont="1" applyBorder="1" applyAlignment="1">
      <alignment horizontal="right" vertical="center" wrapText="1"/>
    </xf>
    <xf numFmtId="164" fontId="28" fillId="0" borderId="110" xfId="20" applyFont="1" applyFill="1" applyBorder="1" applyAlignment="1">
      <alignment vertical="center"/>
    </xf>
    <xf numFmtId="0" fontId="0" fillId="0" borderId="0" xfId="0" applyAlignment="1">
      <alignment horizontal="justify" vertical="center"/>
    </xf>
    <xf numFmtId="0" fontId="35" fillId="31" borderId="99" xfId="0" applyFont="1" applyFill="1" applyBorder="1" applyAlignment="1">
      <alignment horizontal="justify" vertical="center" wrapText="1"/>
    </xf>
    <xf numFmtId="0" fontId="36" fillId="0" borderId="0" xfId="0" applyFont="1" applyAlignment="1">
      <alignment horizontal="justify" vertical="center"/>
    </xf>
    <xf numFmtId="172" fontId="39" fillId="0" borderId="0" xfId="90" applyFont="1" applyAlignment="1">
      <alignment horizontal="justify" vertical="center"/>
    </xf>
    <xf numFmtId="0" fontId="43" fillId="31" borderId="114" xfId="0" applyFont="1" applyFill="1" applyBorder="1" applyAlignment="1">
      <alignment horizontal="center" vertical="center" wrapText="1"/>
    </xf>
    <xf numFmtId="0" fontId="35" fillId="31" borderId="114" xfId="0" applyFont="1" applyFill="1" applyBorder="1" applyAlignment="1">
      <alignment horizontal="right" vertical="center" wrapText="1"/>
    </xf>
    <xf numFmtId="0" fontId="28" fillId="31" borderId="0" xfId="0" applyFont="1" applyFill="1" applyAlignment="1">
      <alignment horizontal="justify" vertical="center" wrapText="1"/>
    </xf>
    <xf numFmtId="0" fontId="43" fillId="26" borderId="99" xfId="0" applyFont="1" applyFill="1" applyBorder="1" applyAlignment="1">
      <alignment horizontal="center" vertical="center" wrapText="1"/>
    </xf>
    <xf numFmtId="0" fontId="54" fillId="26" borderId="99" xfId="0" applyFont="1" applyFill="1" applyBorder="1" applyAlignment="1">
      <alignment horizontal="center" vertical="center" wrapText="1"/>
    </xf>
    <xf numFmtId="0" fontId="28" fillId="27" borderId="70" xfId="0" applyFont="1" applyFill="1" applyBorder="1" applyAlignment="1">
      <alignment horizontal="center" vertical="center" wrapText="1"/>
    </xf>
    <xf numFmtId="0" fontId="28" fillId="27" borderId="115" xfId="0" applyFont="1" applyFill="1" applyBorder="1" applyAlignment="1">
      <alignment horizontal="center" vertical="center" wrapText="1"/>
    </xf>
    <xf numFmtId="0" fontId="28" fillId="3" borderId="39" xfId="0" applyFont="1" applyFill="1" applyBorder="1" applyAlignment="1">
      <alignment horizontal="center" vertical="center" wrapText="1"/>
    </xf>
    <xf numFmtId="0" fontId="28" fillId="3" borderId="100" xfId="0" applyFont="1" applyFill="1" applyBorder="1" applyAlignment="1">
      <alignment horizontal="left" vertical="center" wrapText="1"/>
    </xf>
    <xf numFmtId="10" fontId="28" fillId="3" borderId="100" xfId="0" applyNumberFormat="1" applyFont="1" applyFill="1" applyBorder="1" applyAlignment="1">
      <alignment horizontal="center" vertical="center" shrinkToFit="1"/>
    </xf>
    <xf numFmtId="10" fontId="28" fillId="3" borderId="116" xfId="0" applyNumberFormat="1" applyFont="1" applyFill="1" applyBorder="1" applyAlignment="1">
      <alignment horizontal="center" vertical="center" shrinkToFit="1"/>
    </xf>
    <xf numFmtId="0" fontId="29" fillId="3" borderId="39" xfId="0" applyFont="1" applyFill="1" applyBorder="1" applyAlignment="1">
      <alignment horizontal="center" vertical="center" wrapText="1"/>
    </xf>
    <xf numFmtId="0" fontId="29" fillId="3" borderId="100" xfId="0" applyFont="1" applyFill="1" applyBorder="1" applyAlignment="1">
      <alignment horizontal="center" vertical="center" wrapText="1"/>
    </xf>
    <xf numFmtId="10" fontId="29" fillId="3" borderId="100" xfId="0" applyNumberFormat="1" applyFont="1" applyFill="1" applyBorder="1" applyAlignment="1">
      <alignment horizontal="center" vertical="center" shrinkToFit="1"/>
    </xf>
    <xf numFmtId="10" fontId="29" fillId="3" borderId="116" xfId="0" applyNumberFormat="1" applyFont="1" applyFill="1" applyBorder="1" applyAlignment="1">
      <alignment horizontal="center" vertical="center" shrinkToFit="1"/>
    </xf>
    <xf numFmtId="0" fontId="28" fillId="3" borderId="116" xfId="0" applyFont="1" applyFill="1" applyBorder="1" applyAlignment="1">
      <alignment horizontal="center" vertical="center" wrapText="1"/>
    </xf>
    <xf numFmtId="10" fontId="29" fillId="27" borderId="70" xfId="0" applyNumberFormat="1" applyFont="1" applyFill="1" applyBorder="1" applyAlignment="1">
      <alignment horizontal="center" vertical="center" shrinkToFit="1"/>
    </xf>
    <xf numFmtId="10" fontId="29" fillId="27" borderId="115" xfId="0" applyNumberFormat="1" applyFont="1" applyFill="1" applyBorder="1" applyAlignment="1">
      <alignment horizontal="center" vertical="center" shrinkToFit="1"/>
    </xf>
    <xf numFmtId="43" fontId="28" fillId="0" borderId="0" xfId="1" applyFont="1" applyAlignment="1">
      <alignment horizontal="left" vertical="center"/>
    </xf>
    <xf numFmtId="1" fontId="30" fillId="3" borderId="0" xfId="143" applyNumberFormat="1" applyFont="1" applyFill="1" applyAlignment="1">
      <alignment horizontal="left" vertical="center"/>
    </xf>
    <xf numFmtId="10" fontId="35" fillId="31" borderId="99" xfId="142" applyNumberFormat="1" applyFont="1" applyFill="1" applyBorder="1" applyAlignment="1">
      <alignment horizontal="center" vertical="center" wrapText="1"/>
    </xf>
    <xf numFmtId="43" fontId="35" fillId="31" borderId="99" xfId="1" applyFont="1" applyFill="1" applyBorder="1" applyAlignment="1">
      <alignment horizontal="right" vertical="center" wrapText="1"/>
    </xf>
    <xf numFmtId="181" fontId="35" fillId="31" borderId="99" xfId="142" applyNumberFormat="1" applyFont="1" applyFill="1" applyBorder="1" applyAlignment="1">
      <alignment horizontal="right" vertical="center" wrapText="1"/>
    </xf>
    <xf numFmtId="181" fontId="35" fillId="31" borderId="99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distributed" wrapText="1"/>
    </xf>
    <xf numFmtId="4" fontId="0" fillId="0" borderId="0" xfId="0" applyNumberFormat="1" applyAlignment="1">
      <alignment vertical="center"/>
    </xf>
    <xf numFmtId="0" fontId="36" fillId="27" borderId="23" xfId="0" applyFont="1" applyFill="1" applyBorder="1" applyAlignment="1">
      <alignment horizontal="left" vertical="center"/>
    </xf>
    <xf numFmtId="0" fontId="36" fillId="27" borderId="21" xfId="0" applyFont="1" applyFill="1" applyBorder="1" applyAlignment="1">
      <alignment horizontal="left" vertical="center"/>
    </xf>
    <xf numFmtId="0" fontId="36" fillId="27" borderId="22" xfId="0" applyFont="1" applyFill="1" applyBorder="1" applyAlignment="1">
      <alignment horizontal="left" vertical="center"/>
    </xf>
    <xf numFmtId="0" fontId="42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4" fontId="36" fillId="27" borderId="23" xfId="0" applyNumberFormat="1" applyFont="1" applyFill="1" applyBorder="1" applyAlignment="1">
      <alignment horizontal="center" vertical="center"/>
    </xf>
    <xf numFmtId="4" fontId="36" fillId="27" borderId="21" xfId="0" applyNumberFormat="1" applyFont="1" applyFill="1" applyBorder="1" applyAlignment="1">
      <alignment horizontal="center" vertical="center"/>
    </xf>
    <xf numFmtId="4" fontId="36" fillId="27" borderId="22" xfId="0" applyNumberFormat="1" applyFont="1" applyFill="1" applyBorder="1" applyAlignment="1">
      <alignment horizontal="center" vertical="center"/>
    </xf>
    <xf numFmtId="10" fontId="36" fillId="27" borderId="23" xfId="142" applyNumberFormat="1" applyFont="1" applyFill="1" applyBorder="1" applyAlignment="1">
      <alignment horizontal="center" vertical="center"/>
    </xf>
    <xf numFmtId="10" fontId="36" fillId="27" borderId="21" xfId="142" applyNumberFormat="1" applyFont="1" applyFill="1" applyBorder="1" applyAlignment="1">
      <alignment horizontal="center" vertical="center"/>
    </xf>
    <xf numFmtId="10" fontId="36" fillId="27" borderId="22" xfId="142" applyNumberFormat="1" applyFont="1" applyFill="1" applyBorder="1" applyAlignment="1">
      <alignment horizontal="center" vertical="center"/>
    </xf>
    <xf numFmtId="10" fontId="36" fillId="27" borderId="23" xfId="142" quotePrefix="1" applyNumberFormat="1" applyFont="1" applyFill="1" applyBorder="1" applyAlignment="1">
      <alignment horizontal="center" vertical="center"/>
    </xf>
    <xf numFmtId="14" fontId="36" fillId="27" borderId="23" xfId="0" quotePrefix="1" applyNumberFormat="1" applyFont="1" applyFill="1" applyBorder="1" applyAlignment="1">
      <alignment horizontal="center" vertical="center"/>
    </xf>
    <xf numFmtId="0" fontId="36" fillId="27" borderId="21" xfId="0" applyFont="1" applyFill="1" applyBorder="1" applyAlignment="1">
      <alignment horizontal="center" vertical="center"/>
    </xf>
    <xf numFmtId="0" fontId="36" fillId="27" borderId="22" xfId="0" applyFont="1" applyFill="1" applyBorder="1" applyAlignment="1">
      <alignment horizontal="center" vertical="center"/>
    </xf>
    <xf numFmtId="0" fontId="36" fillId="27" borderId="23" xfId="0" quotePrefix="1" applyFont="1" applyFill="1" applyBorder="1" applyAlignment="1">
      <alignment horizontal="center" vertical="center"/>
    </xf>
    <xf numFmtId="0" fontId="36" fillId="27" borderId="23" xfId="0" applyFont="1" applyFill="1" applyBorder="1" applyAlignment="1">
      <alignment horizontal="justify" vertical="center" wrapText="1"/>
    </xf>
    <xf numFmtId="0" fontId="36" fillId="27" borderId="21" xfId="0" applyFont="1" applyFill="1" applyBorder="1" applyAlignment="1">
      <alignment horizontal="justify" vertical="center" wrapText="1"/>
    </xf>
    <xf numFmtId="0" fontId="36" fillId="27" borderId="22" xfId="0" applyFont="1" applyFill="1" applyBorder="1" applyAlignment="1">
      <alignment horizontal="justify" vertical="center" wrapText="1"/>
    </xf>
    <xf numFmtId="0" fontId="49" fillId="3" borderId="0" xfId="143" applyFont="1" applyFill="1" applyAlignment="1">
      <alignment horizontal="center" vertical="center"/>
    </xf>
    <xf numFmtId="0" fontId="46" fillId="3" borderId="0" xfId="143" applyFont="1" applyFill="1" applyAlignment="1">
      <alignment horizontal="justify" vertical="center"/>
    </xf>
    <xf numFmtId="0" fontId="43" fillId="3" borderId="0" xfId="143" applyFont="1" applyFill="1" applyAlignment="1">
      <alignment horizontal="center" vertical="center"/>
    </xf>
    <xf numFmtId="43" fontId="59" fillId="0" borderId="0" xfId="1" applyFont="1" applyAlignment="1">
      <alignment horizontal="center" vertical="center"/>
    </xf>
    <xf numFmtId="0" fontId="60" fillId="3" borderId="0" xfId="143" applyFont="1" applyFill="1" applyAlignment="1">
      <alignment horizontal="center" vertical="center"/>
    </xf>
    <xf numFmtId="0" fontId="61" fillId="0" borderId="99" xfId="0" applyFont="1" applyBorder="1" applyAlignment="1">
      <alignment horizontal="center" vertical="center" wrapText="1"/>
    </xf>
    <xf numFmtId="0" fontId="61" fillId="0" borderId="99" xfId="0" applyFont="1" applyBorder="1" applyAlignment="1">
      <alignment horizontal="left" vertical="center" wrapText="1"/>
    </xf>
    <xf numFmtId="0" fontId="54" fillId="26" borderId="99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29" fillId="26" borderId="105" xfId="0" applyFont="1" applyFill="1" applyBorder="1" applyAlignment="1">
      <alignment horizontal="right" vertical="center" wrapText="1"/>
    </xf>
    <xf numFmtId="0" fontId="29" fillId="26" borderId="35" xfId="0" applyFont="1" applyFill="1" applyBorder="1" applyAlignment="1">
      <alignment horizontal="right" vertical="center" wrapText="1"/>
    </xf>
    <xf numFmtId="4" fontId="29" fillId="26" borderId="34" xfId="0" applyNumberFormat="1" applyFont="1" applyFill="1" applyBorder="1" applyAlignment="1">
      <alignment horizontal="center" vertical="center" wrapText="1"/>
    </xf>
    <xf numFmtId="4" fontId="29" fillId="26" borderId="104" xfId="0" applyNumberFormat="1" applyFont="1" applyFill="1" applyBorder="1" applyAlignment="1">
      <alignment horizontal="center" vertical="center" wrapText="1"/>
    </xf>
    <xf numFmtId="0" fontId="29" fillId="26" borderId="103" xfId="0" applyFont="1" applyFill="1" applyBorder="1" applyAlignment="1">
      <alignment horizontal="right" vertical="center" wrapText="1"/>
    </xf>
    <xf numFmtId="0" fontId="29" fillId="26" borderId="37" xfId="0" applyFont="1" applyFill="1" applyBorder="1" applyAlignment="1">
      <alignment horizontal="right" vertical="center" wrapText="1"/>
    </xf>
    <xf numFmtId="4" fontId="29" fillId="26" borderId="36" xfId="0" applyNumberFormat="1" applyFont="1" applyFill="1" applyBorder="1" applyAlignment="1">
      <alignment horizontal="center" vertical="center" wrapText="1"/>
    </xf>
    <xf numFmtId="4" fontId="29" fillId="26" borderId="102" xfId="0" applyNumberFormat="1" applyFont="1" applyFill="1" applyBorder="1" applyAlignment="1">
      <alignment horizontal="center" vertical="center" wrapText="1"/>
    </xf>
    <xf numFmtId="0" fontId="55" fillId="31" borderId="0" xfId="0" applyFont="1" applyFill="1" applyAlignment="1">
      <alignment horizontal="right" vertical="center" wrapText="1"/>
    </xf>
    <xf numFmtId="0" fontId="55" fillId="31" borderId="0" xfId="0" applyFont="1" applyFill="1" applyAlignment="1">
      <alignment horizontal="left" vertical="center" wrapText="1"/>
    </xf>
    <xf numFmtId="172" fontId="40" fillId="0" borderId="0" xfId="90" applyFont="1" applyAlignment="1">
      <alignment horizontal="justify" vertical="center"/>
    </xf>
    <xf numFmtId="4" fontId="32" fillId="26" borderId="106" xfId="0" applyNumberFormat="1" applyFont="1" applyFill="1" applyBorder="1" applyAlignment="1">
      <alignment horizontal="center" vertical="center" wrapText="1"/>
    </xf>
    <xf numFmtId="4" fontId="32" fillId="26" borderId="107" xfId="0" applyNumberFormat="1" applyFont="1" applyFill="1" applyBorder="1" applyAlignment="1">
      <alignment horizontal="center" vertical="center" wrapText="1"/>
    </xf>
    <xf numFmtId="172" fontId="40" fillId="0" borderId="0" xfId="90" applyFont="1" applyAlignment="1">
      <alignment horizontal="justify" vertical="center" wrapText="1"/>
    </xf>
    <xf numFmtId="0" fontId="32" fillId="26" borderId="108" xfId="0" applyFont="1" applyFill="1" applyBorder="1" applyAlignment="1">
      <alignment horizontal="right" vertical="center" wrapText="1"/>
    </xf>
    <xf numFmtId="0" fontId="32" fillId="26" borderId="71" xfId="0" applyFont="1" applyFill="1" applyBorder="1" applyAlignment="1">
      <alignment horizontal="right" vertical="center" wrapText="1"/>
    </xf>
    <xf numFmtId="0" fontId="29" fillId="31" borderId="0" xfId="0" applyFont="1" applyFill="1" applyAlignment="1">
      <alignment horizontal="right" vertical="center" wrapText="1"/>
    </xf>
    <xf numFmtId="0" fontId="32" fillId="26" borderId="32" xfId="0" applyFont="1" applyFill="1" applyBorder="1" applyAlignment="1">
      <alignment horizontal="right" vertical="center" wrapText="1"/>
    </xf>
    <xf numFmtId="0" fontId="32" fillId="26" borderId="33" xfId="0" applyFont="1" applyFill="1" applyBorder="1" applyAlignment="1">
      <alignment horizontal="right" vertical="center" wrapText="1"/>
    </xf>
    <xf numFmtId="0" fontId="29" fillId="26" borderId="28" xfId="0" applyFont="1" applyFill="1" applyBorder="1" applyAlignment="1">
      <alignment horizontal="right" vertical="center" wrapText="1"/>
    </xf>
    <xf numFmtId="0" fontId="29" fillId="26" borderId="29" xfId="0" applyFont="1" applyFill="1" applyBorder="1" applyAlignment="1">
      <alignment horizontal="right" vertical="center" wrapText="1"/>
    </xf>
    <xf numFmtId="0" fontId="29" fillId="26" borderId="30" xfId="0" applyFont="1" applyFill="1" applyBorder="1" applyAlignment="1">
      <alignment horizontal="right" vertical="center" wrapText="1"/>
    </xf>
    <xf numFmtId="0" fontId="29" fillId="26" borderId="31" xfId="0" applyFont="1" applyFill="1" applyBorder="1" applyAlignment="1">
      <alignment horizontal="right" vertical="center" wrapText="1"/>
    </xf>
    <xf numFmtId="0" fontId="28" fillId="0" borderId="60" xfId="0" quotePrefix="1" applyFont="1" applyBorder="1" applyAlignment="1">
      <alignment horizontal="center" vertical="center"/>
    </xf>
    <xf numFmtId="0" fontId="28" fillId="0" borderId="47" xfId="0" quotePrefix="1" applyFont="1" applyBorder="1" applyAlignment="1">
      <alignment horizontal="center" vertical="center"/>
    </xf>
    <xf numFmtId="0" fontId="28" fillId="0" borderId="50" xfId="0" quotePrefix="1" applyFont="1" applyBorder="1" applyAlignment="1">
      <alignment horizontal="center" vertical="center"/>
    </xf>
    <xf numFmtId="0" fontId="28" fillId="0" borderId="55" xfId="0" applyFont="1" applyBorder="1" applyAlignment="1">
      <alignment horizontal="left" vertical="center" wrapText="1"/>
    </xf>
    <xf numFmtId="0" fontId="28" fillId="0" borderId="4" xfId="0" applyFont="1" applyBorder="1" applyAlignment="1">
      <alignment horizontal="left" vertical="center" wrapText="1"/>
    </xf>
    <xf numFmtId="0" fontId="28" fillId="0" borderId="20" xfId="0" applyFont="1" applyBorder="1" applyAlignment="1">
      <alignment horizontal="left" vertical="center" wrapText="1"/>
    </xf>
    <xf numFmtId="164" fontId="28" fillId="0" borderId="109" xfId="20" applyFont="1" applyFill="1" applyBorder="1" applyAlignment="1">
      <alignment horizontal="center" vertical="center"/>
    </xf>
    <xf numFmtId="164" fontId="28" fillId="0" borderId="57" xfId="20" applyFont="1" applyFill="1" applyBorder="1" applyAlignment="1">
      <alignment horizontal="center" vertical="center"/>
    </xf>
    <xf numFmtId="164" fontId="28" fillId="0" borderId="58" xfId="20" applyFont="1" applyFill="1" applyBorder="1" applyAlignment="1">
      <alignment horizontal="center" vertical="center"/>
    </xf>
    <xf numFmtId="164" fontId="28" fillId="0" borderId="56" xfId="20" applyFont="1" applyFill="1" applyBorder="1" applyAlignment="1">
      <alignment horizontal="center" vertical="center"/>
    </xf>
    <xf numFmtId="164" fontId="28" fillId="0" borderId="59" xfId="20" applyFont="1" applyFill="1" applyBorder="1" applyAlignment="1">
      <alignment horizontal="center" vertical="center"/>
    </xf>
    <xf numFmtId="10" fontId="28" fillId="0" borderId="51" xfId="193" applyNumberFormat="1" applyFont="1" applyFill="1" applyBorder="1" applyAlignment="1">
      <alignment horizontal="center" vertical="center"/>
    </xf>
    <xf numFmtId="10" fontId="28" fillId="0" borderId="52" xfId="193" applyNumberFormat="1" applyFont="1" applyFill="1" applyBorder="1" applyAlignment="1">
      <alignment horizontal="center" vertical="center"/>
    </xf>
    <xf numFmtId="10" fontId="28" fillId="0" borderId="53" xfId="193" applyNumberFormat="1" applyFont="1" applyFill="1" applyBorder="1" applyAlignment="1">
      <alignment horizontal="center" vertical="center"/>
    </xf>
    <xf numFmtId="10" fontId="28" fillId="0" borderId="54" xfId="193" applyNumberFormat="1" applyFont="1" applyFill="1" applyBorder="1" applyAlignment="1">
      <alignment horizontal="center" vertical="center"/>
    </xf>
    <xf numFmtId="10" fontId="28" fillId="0" borderId="111" xfId="193" applyNumberFormat="1" applyFont="1" applyFill="1" applyBorder="1" applyAlignment="1">
      <alignment horizontal="center" vertical="center"/>
    </xf>
    <xf numFmtId="0" fontId="28" fillId="0" borderId="50" xfId="0" applyFont="1" applyBorder="1" applyAlignment="1">
      <alignment horizontal="center" vertical="center"/>
    </xf>
    <xf numFmtId="164" fontId="28" fillId="3" borderId="56" xfId="20" applyFont="1" applyFill="1" applyBorder="1" applyAlignment="1">
      <alignment horizontal="center" vertical="center"/>
    </xf>
    <xf numFmtId="164" fontId="28" fillId="3" borderId="57" xfId="20" applyFont="1" applyFill="1" applyBorder="1" applyAlignment="1">
      <alignment horizontal="center" vertical="center"/>
    </xf>
    <xf numFmtId="164" fontId="28" fillId="3" borderId="58" xfId="20" applyFont="1" applyFill="1" applyBorder="1" applyAlignment="1">
      <alignment horizontal="center" vertical="center"/>
    </xf>
    <xf numFmtId="164" fontId="28" fillId="3" borderId="59" xfId="20" applyFont="1" applyFill="1" applyBorder="1" applyAlignment="1">
      <alignment horizontal="center" vertical="center"/>
    </xf>
    <xf numFmtId="0" fontId="29" fillId="26" borderId="38" xfId="0" applyFont="1" applyFill="1" applyBorder="1" applyAlignment="1">
      <alignment horizontal="center" vertical="center"/>
    </xf>
    <xf numFmtId="0" fontId="29" fillId="26" borderId="39" xfId="0" applyFont="1" applyFill="1" applyBorder="1" applyAlignment="1">
      <alignment horizontal="center" vertical="center"/>
    </xf>
    <xf numFmtId="0" fontId="29" fillId="26" borderId="43" xfId="0" applyFont="1" applyFill="1" applyBorder="1" applyAlignment="1">
      <alignment horizontal="center" vertical="center"/>
    </xf>
    <xf numFmtId="0" fontId="29" fillId="26" borderId="25" xfId="0" applyFont="1" applyFill="1" applyBorder="1" applyAlignment="1">
      <alignment horizontal="center" vertical="center" wrapText="1"/>
    </xf>
    <xf numFmtId="0" fontId="29" fillId="26" borderId="4" xfId="0" applyFont="1" applyFill="1" applyBorder="1" applyAlignment="1">
      <alignment horizontal="center" vertical="center" wrapText="1"/>
    </xf>
    <xf numFmtId="0" fontId="29" fillId="26" borderId="26" xfId="0" applyFont="1" applyFill="1" applyBorder="1" applyAlignment="1">
      <alignment horizontal="center" vertical="center" wrapText="1"/>
    </xf>
    <xf numFmtId="0" fontId="29" fillId="26" borderId="41" xfId="0" applyFont="1" applyFill="1" applyBorder="1" applyAlignment="1">
      <alignment horizontal="center" vertical="center" wrapText="1"/>
    </xf>
    <xf numFmtId="0" fontId="29" fillId="26" borderId="24" xfId="0" applyFont="1" applyFill="1" applyBorder="1" applyAlignment="1">
      <alignment horizontal="center" vertical="center" wrapText="1"/>
    </xf>
    <xf numFmtId="0" fontId="29" fillId="26" borderId="45" xfId="0" applyFont="1" applyFill="1" applyBorder="1" applyAlignment="1">
      <alignment horizontal="center" vertical="center" wrapText="1"/>
    </xf>
    <xf numFmtId="0" fontId="29" fillId="26" borderId="19" xfId="0" applyFont="1" applyFill="1" applyBorder="1" applyAlignment="1">
      <alignment horizontal="center" vertical="center" wrapText="1"/>
    </xf>
    <xf numFmtId="0" fontId="29" fillId="26" borderId="9" xfId="0" applyFont="1" applyFill="1" applyBorder="1" applyAlignment="1">
      <alignment horizontal="center" vertical="center" wrapText="1"/>
    </xf>
    <xf numFmtId="0" fontId="29" fillId="26" borderId="27" xfId="0" applyFont="1" applyFill="1" applyBorder="1" applyAlignment="1">
      <alignment horizontal="center" vertical="center" wrapText="1"/>
    </xf>
    <xf numFmtId="164" fontId="28" fillId="3" borderId="109" xfId="20" applyFont="1" applyFill="1" applyBorder="1" applyAlignment="1">
      <alignment horizontal="center" vertical="center"/>
    </xf>
    <xf numFmtId="10" fontId="28" fillId="0" borderId="111" xfId="142" applyNumberFormat="1" applyFont="1" applyFill="1" applyBorder="1" applyAlignment="1">
      <alignment horizontal="center" vertical="center"/>
    </xf>
    <xf numFmtId="10" fontId="28" fillId="0" borderId="52" xfId="142" applyNumberFormat="1" applyFont="1" applyFill="1" applyBorder="1" applyAlignment="1">
      <alignment horizontal="center" vertical="center"/>
    </xf>
    <xf numFmtId="10" fontId="28" fillId="0" borderId="53" xfId="142" applyNumberFormat="1" applyFont="1" applyFill="1" applyBorder="1" applyAlignment="1">
      <alignment horizontal="center" vertical="center"/>
    </xf>
    <xf numFmtId="0" fontId="29" fillId="26" borderId="6" xfId="0" applyFont="1" applyFill="1" applyBorder="1" applyAlignment="1">
      <alignment horizontal="center" vertical="center"/>
    </xf>
    <xf numFmtId="0" fontId="29" fillId="26" borderId="11" xfId="0" applyFont="1" applyFill="1" applyBorder="1" applyAlignment="1">
      <alignment horizontal="center" vertical="center"/>
    </xf>
    <xf numFmtId="0" fontId="29" fillId="26" borderId="40" xfId="0" applyFont="1" applyFill="1" applyBorder="1" applyAlignment="1">
      <alignment horizontal="center" vertical="center"/>
    </xf>
    <xf numFmtId="0" fontId="29" fillId="26" borderId="7" xfId="0" applyFont="1" applyFill="1" applyBorder="1" applyAlignment="1">
      <alignment horizontal="center" vertical="center"/>
    </xf>
    <xf numFmtId="0" fontId="29" fillId="26" borderId="8" xfId="0" applyFont="1" applyFill="1" applyBorder="1" applyAlignment="1">
      <alignment horizontal="center" vertical="center"/>
    </xf>
    <xf numFmtId="0" fontId="29" fillId="26" borderId="44" xfId="0" applyFont="1" applyFill="1" applyBorder="1" applyAlignment="1">
      <alignment horizontal="center" vertical="center"/>
    </xf>
    <xf numFmtId="0" fontId="29" fillId="26" borderId="41" xfId="0" applyFont="1" applyFill="1" applyBorder="1" applyAlignment="1">
      <alignment horizontal="center" vertical="center"/>
    </xf>
    <xf numFmtId="0" fontId="29" fillId="26" borderId="45" xfId="0" applyFont="1" applyFill="1" applyBorder="1" applyAlignment="1">
      <alignment horizontal="center" vertical="center"/>
    </xf>
    <xf numFmtId="0" fontId="29" fillId="26" borderId="42" xfId="0" applyFont="1" applyFill="1" applyBorder="1" applyAlignment="1">
      <alignment horizontal="center" vertical="center"/>
    </xf>
    <xf numFmtId="0" fontId="29" fillId="26" borderId="46" xfId="0" applyFont="1" applyFill="1" applyBorder="1" applyAlignment="1">
      <alignment horizontal="center" vertical="center"/>
    </xf>
    <xf numFmtId="172" fontId="29" fillId="0" borderId="0" xfId="90" applyFont="1" applyAlignment="1">
      <alignment horizontal="justify" vertical="center"/>
    </xf>
    <xf numFmtId="10" fontId="28" fillId="30" borderId="66" xfId="193" applyNumberFormat="1" applyFont="1" applyFill="1" applyBorder="1" applyAlignment="1">
      <alignment horizontal="center" vertical="center"/>
    </xf>
    <xf numFmtId="10" fontId="28" fillId="30" borderId="67" xfId="193" applyNumberFormat="1" applyFont="1" applyFill="1" applyBorder="1" applyAlignment="1">
      <alignment horizontal="center" vertical="center"/>
    </xf>
    <xf numFmtId="10" fontId="28" fillId="30" borderId="68" xfId="193" applyNumberFormat="1" applyFont="1" applyFill="1" applyBorder="1" applyAlignment="1">
      <alignment horizontal="center" vertical="center"/>
    </xf>
    <xf numFmtId="10" fontId="28" fillId="30" borderId="69" xfId="193" applyNumberFormat="1" applyFont="1" applyFill="1" applyBorder="1" applyAlignment="1">
      <alignment horizontal="center" vertical="center"/>
    </xf>
    <xf numFmtId="4" fontId="29" fillId="26" borderId="62" xfId="20" applyNumberFormat="1" applyFont="1" applyFill="1" applyBorder="1" applyAlignment="1">
      <alignment horizontal="center" vertical="center"/>
    </xf>
    <xf numFmtId="4" fontId="29" fillId="26" borderId="63" xfId="20" applyNumberFormat="1" applyFont="1" applyFill="1" applyBorder="1" applyAlignment="1">
      <alignment horizontal="center" vertical="center"/>
    </xf>
    <xf numFmtId="4" fontId="29" fillId="26" borderId="64" xfId="20" applyNumberFormat="1" applyFont="1" applyFill="1" applyBorder="1" applyAlignment="1">
      <alignment horizontal="center" vertical="center"/>
    </xf>
    <xf numFmtId="4" fontId="29" fillId="26" borderId="65" xfId="20" applyNumberFormat="1" applyFont="1" applyFill="1" applyBorder="1" applyAlignment="1">
      <alignment horizontal="center" vertical="center"/>
    </xf>
    <xf numFmtId="10" fontId="28" fillId="26" borderId="66" xfId="193" applyNumberFormat="1" applyFont="1" applyFill="1" applyBorder="1" applyAlignment="1">
      <alignment horizontal="center" vertical="center"/>
    </xf>
    <xf numFmtId="10" fontId="28" fillId="26" borderId="67" xfId="193" applyNumberFormat="1" applyFont="1" applyFill="1" applyBorder="1" applyAlignment="1">
      <alignment horizontal="center" vertical="center"/>
    </xf>
    <xf numFmtId="10" fontId="28" fillId="26" borderId="68" xfId="193" applyNumberFormat="1" applyFont="1" applyFill="1" applyBorder="1" applyAlignment="1">
      <alignment horizontal="center" vertical="center"/>
    </xf>
    <xf numFmtId="10" fontId="28" fillId="26" borderId="69" xfId="193" applyNumberFormat="1" applyFont="1" applyFill="1" applyBorder="1" applyAlignment="1">
      <alignment horizontal="center" vertical="center"/>
    </xf>
    <xf numFmtId="164" fontId="29" fillId="30" borderId="62" xfId="193" applyNumberFormat="1" applyFont="1" applyFill="1" applyBorder="1" applyAlignment="1">
      <alignment horizontal="center" vertical="center"/>
    </xf>
    <xf numFmtId="164" fontId="29" fillId="30" borderId="63" xfId="193" applyNumberFormat="1" applyFont="1" applyFill="1" applyBorder="1" applyAlignment="1">
      <alignment horizontal="center" vertical="center"/>
    </xf>
    <xf numFmtId="164" fontId="29" fillId="30" borderId="64" xfId="193" applyNumberFormat="1" applyFont="1" applyFill="1" applyBorder="1" applyAlignment="1">
      <alignment horizontal="center" vertical="center"/>
    </xf>
    <xf numFmtId="164" fontId="29" fillId="30" borderId="65" xfId="193" applyNumberFormat="1" applyFont="1" applyFill="1" applyBorder="1" applyAlignment="1">
      <alignment horizontal="center" vertical="center"/>
    </xf>
    <xf numFmtId="10" fontId="28" fillId="30" borderId="113" xfId="193" applyNumberFormat="1" applyFont="1" applyFill="1" applyBorder="1" applyAlignment="1">
      <alignment horizontal="center" vertical="center"/>
    </xf>
    <xf numFmtId="4" fontId="29" fillId="30" borderId="112" xfId="193" applyNumberFormat="1" applyFont="1" applyFill="1" applyBorder="1" applyAlignment="1">
      <alignment horizontal="center" vertical="center"/>
    </xf>
    <xf numFmtId="4" fontId="29" fillId="30" borderId="63" xfId="193" applyNumberFormat="1" applyFont="1" applyFill="1" applyBorder="1" applyAlignment="1">
      <alignment horizontal="center" vertical="center"/>
    </xf>
    <xf numFmtId="4" fontId="29" fillId="30" borderId="64" xfId="193" applyNumberFormat="1" applyFont="1" applyFill="1" applyBorder="1" applyAlignment="1">
      <alignment horizontal="center" vertical="center"/>
    </xf>
    <xf numFmtId="4" fontId="29" fillId="26" borderId="112" xfId="20" applyNumberFormat="1" applyFont="1" applyFill="1" applyBorder="1" applyAlignment="1">
      <alignment horizontal="center" vertical="center"/>
    </xf>
    <xf numFmtId="10" fontId="28" fillId="26" borderId="113" xfId="193" applyNumberFormat="1" applyFont="1" applyFill="1" applyBorder="1" applyAlignment="1">
      <alignment horizontal="center" vertical="center"/>
    </xf>
    <xf numFmtId="0" fontId="29" fillId="31" borderId="0" xfId="0" applyFont="1" applyFill="1" applyAlignment="1">
      <alignment horizontal="left" vertical="center" wrapText="1"/>
    </xf>
    <xf numFmtId="4" fontId="29" fillId="31" borderId="0" xfId="0" applyNumberFormat="1" applyFont="1" applyFill="1" applyAlignment="1">
      <alignment horizontal="right" vertical="center" wrapText="1"/>
    </xf>
    <xf numFmtId="172" fontId="28" fillId="0" borderId="0" xfId="90" applyFont="1" applyAlignment="1">
      <alignment horizontal="justify" vertical="center"/>
    </xf>
    <xf numFmtId="172" fontId="29" fillId="28" borderId="72" xfId="90" applyFont="1" applyFill="1" applyBorder="1" applyAlignment="1">
      <alignment horizontal="center" vertical="center"/>
    </xf>
    <xf numFmtId="172" fontId="29" fillId="28" borderId="73" xfId="90" applyFont="1" applyFill="1" applyBorder="1" applyAlignment="1">
      <alignment horizontal="center" vertical="center"/>
    </xf>
    <xf numFmtId="172" fontId="29" fillId="28" borderId="91" xfId="90" applyFont="1" applyFill="1" applyBorder="1" applyAlignment="1">
      <alignment horizontal="center" vertical="center"/>
    </xf>
    <xf numFmtId="172" fontId="29" fillId="28" borderId="74" xfId="90" applyFont="1" applyFill="1" applyBorder="1" applyAlignment="1">
      <alignment horizontal="center" vertical="center"/>
    </xf>
    <xf numFmtId="172" fontId="29" fillId="28" borderId="75" xfId="90" applyFont="1" applyFill="1" applyBorder="1" applyAlignment="1">
      <alignment horizontal="center" vertical="center"/>
    </xf>
    <xf numFmtId="172" fontId="29" fillId="28" borderId="86" xfId="90" applyFont="1" applyFill="1" applyBorder="1" applyAlignment="1">
      <alignment horizontal="center" vertical="center"/>
    </xf>
    <xf numFmtId="172" fontId="29" fillId="28" borderId="83" xfId="90" applyFont="1" applyFill="1" applyBorder="1" applyAlignment="1">
      <alignment horizontal="center" vertical="center" wrapText="1"/>
    </xf>
    <xf numFmtId="172" fontId="29" fillId="28" borderId="84" xfId="90" applyFont="1" applyFill="1" applyBorder="1" applyAlignment="1">
      <alignment horizontal="center" vertical="center" wrapText="1"/>
    </xf>
    <xf numFmtId="172" fontId="51" fillId="0" borderId="93" xfId="90" applyFont="1" applyBorder="1" applyAlignment="1">
      <alignment horizontal="center" vertical="center" wrapText="1"/>
    </xf>
    <xf numFmtId="172" fontId="51" fillId="0" borderId="94" xfId="90" applyFont="1" applyBorder="1" applyAlignment="1">
      <alignment horizontal="center" vertical="center" wrapText="1"/>
    </xf>
    <xf numFmtId="172" fontId="51" fillId="0" borderId="95" xfId="90" applyFont="1" applyBorder="1" applyAlignment="1">
      <alignment horizontal="center" vertical="center" wrapText="1"/>
    </xf>
    <xf numFmtId="172" fontId="29" fillId="27" borderId="89" xfId="90" applyFont="1" applyFill="1" applyBorder="1" applyAlignment="1">
      <alignment horizontal="center" vertical="center"/>
    </xf>
    <xf numFmtId="172" fontId="29" fillId="27" borderId="90" xfId="90" applyFont="1" applyFill="1" applyBorder="1" applyAlignment="1">
      <alignment horizontal="center" vertical="center"/>
    </xf>
    <xf numFmtId="172" fontId="29" fillId="27" borderId="92" xfId="90" applyFont="1" applyFill="1" applyBorder="1" applyAlignment="1">
      <alignment horizontal="center" vertical="center"/>
    </xf>
    <xf numFmtId="0" fontId="28" fillId="3" borderId="112" xfId="0" applyFont="1" applyFill="1" applyBorder="1" applyAlignment="1">
      <alignment horizontal="center" vertical="center" wrapText="1"/>
    </xf>
    <xf numFmtId="0" fontId="28" fillId="3" borderId="63" xfId="0" applyFont="1" applyFill="1" applyBorder="1" applyAlignment="1">
      <alignment horizontal="center" vertical="center" wrapText="1"/>
    </xf>
    <xf numFmtId="0" fontId="28" fillId="3" borderId="65" xfId="0" applyFont="1" applyFill="1" applyBorder="1" applyAlignment="1">
      <alignment horizontal="center" vertical="center" wrapText="1"/>
    </xf>
    <xf numFmtId="0" fontId="28" fillId="3" borderId="117" xfId="0" applyFont="1" applyFill="1" applyBorder="1" applyAlignment="1">
      <alignment horizontal="center" vertical="center" wrapText="1"/>
    </xf>
    <xf numFmtId="0" fontId="28" fillId="3" borderId="118" xfId="0" applyFont="1" applyFill="1" applyBorder="1" applyAlignment="1">
      <alignment horizontal="center" vertical="center" wrapText="1"/>
    </xf>
    <xf numFmtId="0" fontId="28" fillId="3" borderId="119" xfId="0" applyFont="1" applyFill="1" applyBorder="1" applyAlignment="1">
      <alignment horizontal="center" vertical="center" wrapText="1"/>
    </xf>
    <xf numFmtId="0" fontId="29" fillId="27" borderId="43" xfId="0" applyFont="1" applyFill="1" applyBorder="1" applyAlignment="1">
      <alignment horizontal="center" vertical="center" wrapText="1"/>
    </xf>
    <xf numFmtId="0" fontId="29" fillId="27" borderId="70" xfId="0" applyFont="1" applyFill="1" applyBorder="1" applyAlignment="1">
      <alignment horizontal="center" vertical="center" wrapText="1"/>
    </xf>
    <xf numFmtId="0" fontId="29" fillId="27" borderId="38" xfId="0" applyFont="1" applyFill="1" applyBorder="1" applyAlignment="1">
      <alignment horizontal="center" vertical="center" wrapText="1"/>
    </xf>
    <xf numFmtId="0" fontId="29" fillId="27" borderId="41" xfId="0" applyFont="1" applyFill="1" applyBorder="1" applyAlignment="1">
      <alignment horizontal="center" vertical="center" wrapText="1"/>
    </xf>
    <xf numFmtId="0" fontId="29" fillId="27" borderId="45" xfId="0" applyFont="1" applyFill="1" applyBorder="1" applyAlignment="1">
      <alignment horizontal="center" vertical="center" wrapText="1"/>
    </xf>
    <xf numFmtId="0" fontId="28" fillId="27" borderId="61" xfId="0" applyFont="1" applyFill="1" applyBorder="1" applyAlignment="1">
      <alignment horizontal="center" vertical="center" wrapText="1"/>
    </xf>
    <xf numFmtId="0" fontId="28" fillId="27" borderId="62" xfId="0" applyFont="1" applyFill="1" applyBorder="1" applyAlignment="1">
      <alignment horizontal="center" vertical="center" wrapText="1"/>
    </xf>
    <xf numFmtId="0" fontId="28" fillId="27" borderId="65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justify" vertical="center"/>
    </xf>
    <xf numFmtId="0" fontId="46" fillId="3" borderId="0" xfId="143" applyFont="1" applyFill="1" applyAlignment="1">
      <alignment horizontal="left" vertical="center"/>
    </xf>
    <xf numFmtId="174" fontId="33" fillId="3" borderId="0" xfId="0" applyNumberFormat="1" applyFont="1" applyFill="1" applyAlignment="1">
      <alignment vertical="center"/>
    </xf>
    <xf numFmtId="1" fontId="28" fillId="3" borderId="0" xfId="143" applyNumberFormat="1" applyFill="1" applyAlignment="1">
      <alignment horizontal="center" vertical="center"/>
    </xf>
    <xf numFmtId="4" fontId="32" fillId="3" borderId="0" xfId="143" applyNumberFormat="1" applyFont="1" applyFill="1" applyAlignment="1">
      <alignment vertical="center"/>
    </xf>
    <xf numFmtId="0" fontId="63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172" fontId="29" fillId="0" borderId="0" xfId="90" applyFont="1" applyAlignment="1">
      <alignment horizontal="left" vertical="center"/>
    </xf>
    <xf numFmtId="184" fontId="29" fillId="0" borderId="0" xfId="90" applyNumberFormat="1" applyFont="1" applyAlignment="1">
      <alignment horizontal="center" vertical="center"/>
    </xf>
    <xf numFmtId="10" fontId="29" fillId="0" borderId="0" xfId="142" applyNumberFormat="1" applyFont="1" applyFill="1" applyAlignment="1" applyProtection="1">
      <alignment horizontal="center" vertical="center"/>
    </xf>
    <xf numFmtId="0" fontId="43" fillId="26" borderId="120" xfId="0" applyFont="1" applyFill="1" applyBorder="1" applyAlignment="1">
      <alignment horizontal="center" vertical="center" wrapText="1"/>
    </xf>
    <xf numFmtId="0" fontId="43" fillId="26" borderId="121" xfId="0" applyFont="1" applyFill="1" applyBorder="1" applyAlignment="1">
      <alignment horizontal="center" vertical="center" wrapText="1"/>
    </xf>
    <xf numFmtId="0" fontId="43" fillId="26" borderId="122" xfId="0" applyFont="1" applyFill="1" applyBorder="1" applyAlignment="1">
      <alignment horizontal="center" vertical="center" wrapText="1"/>
    </xf>
    <xf numFmtId="0" fontId="1" fillId="0" borderId="123" xfId="0" applyFont="1" applyBorder="1" applyAlignment="1">
      <alignment horizontal="center" vertical="top" wrapText="1"/>
    </xf>
    <xf numFmtId="0" fontId="1" fillId="0" borderId="99" xfId="0" applyFont="1" applyBorder="1" applyAlignment="1">
      <alignment horizontal="center" vertical="top" wrapText="1"/>
    </xf>
    <xf numFmtId="0" fontId="1" fillId="0" borderId="99" xfId="0" applyFont="1" applyBorder="1" applyAlignment="1">
      <alignment horizontal="left" vertical="top" wrapText="1"/>
    </xf>
    <xf numFmtId="0" fontId="28" fillId="0" borderId="99" xfId="0" applyFont="1" applyBorder="1" applyAlignment="1">
      <alignment horizontal="center" vertical="top" wrapText="1"/>
    </xf>
    <xf numFmtId="4" fontId="28" fillId="0" borderId="99" xfId="0" applyNumberFormat="1" applyFont="1" applyBorder="1" applyAlignment="1">
      <alignment horizontal="center" vertical="top" wrapText="1"/>
    </xf>
    <xf numFmtId="10" fontId="28" fillId="0" borderId="124" xfId="0" applyNumberFormat="1" applyFont="1" applyBorder="1" applyAlignment="1">
      <alignment horizontal="center" vertical="top" wrapText="1"/>
    </xf>
    <xf numFmtId="0" fontId="29" fillId="26" borderId="125" xfId="0" applyFont="1" applyFill="1" applyBorder="1" applyAlignment="1">
      <alignment horizontal="center" vertical="center" wrapText="1"/>
    </xf>
    <xf numFmtId="185" fontId="29" fillId="34" borderId="126" xfId="0" applyNumberFormat="1" applyFont="1" applyFill="1" applyBorder="1" applyAlignment="1">
      <alignment horizontal="center" vertical="center" wrapText="1"/>
    </xf>
    <xf numFmtId="0" fontId="1" fillId="3" borderId="125" xfId="0" applyFont="1" applyFill="1" applyBorder="1" applyAlignment="1">
      <alignment horizontal="right" vertical="top" wrapText="1"/>
    </xf>
    <xf numFmtId="186" fontId="1" fillId="3" borderId="100" xfId="0" applyNumberFormat="1" applyFont="1" applyFill="1" applyBorder="1" applyAlignment="1">
      <alignment horizontal="center" vertical="center" wrapText="1"/>
    </xf>
    <xf numFmtId="0" fontId="33" fillId="26" borderId="125" xfId="0" applyFont="1" applyFill="1" applyBorder="1" applyAlignment="1">
      <alignment horizontal="right" vertical="top" wrapText="1"/>
    </xf>
    <xf numFmtId="187" fontId="33" fillId="26" borderId="100" xfId="0" applyNumberFormat="1" applyFont="1" applyFill="1" applyBorder="1" applyAlignment="1">
      <alignment horizontal="center" vertical="top" wrapText="1"/>
    </xf>
    <xf numFmtId="0" fontId="56" fillId="3" borderId="0" xfId="0" applyFont="1" applyFill="1" applyAlignment="1">
      <alignment horizontal="left" vertical="top" wrapText="1"/>
    </xf>
    <xf numFmtId="0" fontId="29" fillId="3" borderId="0" xfId="0" applyFont="1" applyFill="1" applyAlignment="1">
      <alignment horizontal="right" vertical="top" wrapText="1"/>
    </xf>
    <xf numFmtId="0" fontId="29" fillId="3" borderId="0" xfId="0" applyFont="1" applyFill="1" applyAlignment="1">
      <alignment horizontal="center" vertical="top" wrapText="1"/>
    </xf>
    <xf numFmtId="0" fontId="0" fillId="3" borderId="0" xfId="0" applyFill="1"/>
    <xf numFmtId="0" fontId="1" fillId="3" borderId="125" xfId="0" applyFont="1" applyFill="1" applyBorder="1" applyAlignment="1">
      <alignment horizontal="right"/>
    </xf>
    <xf numFmtId="44" fontId="1" fillId="3" borderId="100" xfId="204" applyFont="1" applyFill="1" applyBorder="1" applyAlignment="1">
      <alignment horizontal="center"/>
    </xf>
    <xf numFmtId="0" fontId="29" fillId="26" borderId="127" xfId="0" applyFont="1" applyFill="1" applyBorder="1" applyAlignment="1">
      <alignment horizontal="right"/>
    </xf>
    <xf numFmtId="44" fontId="29" fillId="26" borderId="128" xfId="0" applyNumberFormat="1" applyFont="1" applyFill="1" applyBorder="1" applyAlignment="1">
      <alignment horizontal="center"/>
    </xf>
    <xf numFmtId="0" fontId="29" fillId="26" borderId="129" xfId="0" applyFont="1" applyFill="1" applyBorder="1" applyAlignment="1">
      <alignment horizontal="right"/>
    </xf>
    <xf numFmtId="0" fontId="64" fillId="0" borderId="0" xfId="0" applyFont="1" applyAlignment="1">
      <alignment vertical="center"/>
    </xf>
    <xf numFmtId="43" fontId="1" fillId="0" borderId="99" xfId="1" applyFont="1" applyBorder="1" applyAlignment="1">
      <alignment horizontal="center" vertical="top" wrapText="1"/>
    </xf>
    <xf numFmtId="0" fontId="28" fillId="0" borderId="99" xfId="0" applyNumberFormat="1" applyFont="1" applyBorder="1" applyAlignment="1">
      <alignment horizontal="center" vertical="top" wrapText="1"/>
    </xf>
    <xf numFmtId="10" fontId="0" fillId="0" borderId="0" xfId="142" applyNumberFormat="1" applyFont="1" applyAlignment="1">
      <alignment vertical="center"/>
    </xf>
    <xf numFmtId="0" fontId="28" fillId="31" borderId="99" xfId="0" applyFont="1" applyFill="1" applyBorder="1" applyAlignment="1">
      <alignment horizontal="center" vertical="center" wrapText="1"/>
    </xf>
    <xf numFmtId="10" fontId="35" fillId="35" borderId="99" xfId="142" applyNumberFormat="1" applyFont="1" applyFill="1" applyBorder="1" applyAlignment="1">
      <alignment horizontal="center" vertical="center" wrapText="1"/>
    </xf>
    <xf numFmtId="0" fontId="54" fillId="36" borderId="0" xfId="0" applyFont="1" applyFill="1" applyAlignment="1">
      <alignment horizontal="center" wrapText="1"/>
    </xf>
    <xf numFmtId="0" fontId="0" fillId="0" borderId="0" xfId="0"/>
    <xf numFmtId="0" fontId="54" fillId="36" borderId="99" xfId="0" applyFont="1" applyFill="1" applyBorder="1" applyAlignment="1">
      <alignment horizontal="left" vertical="top" wrapText="1"/>
    </xf>
    <xf numFmtId="0" fontId="54" fillId="36" borderId="99" xfId="0" applyFont="1" applyFill="1" applyBorder="1" applyAlignment="1">
      <alignment horizontal="right" vertical="top" wrapText="1"/>
    </xf>
    <xf numFmtId="0" fontId="54" fillId="36" borderId="99" xfId="0" applyFont="1" applyFill="1" applyBorder="1" applyAlignment="1">
      <alignment horizontal="left" vertical="top" wrapText="1"/>
    </xf>
    <xf numFmtId="0" fontId="54" fillId="36" borderId="99" xfId="0" applyFont="1" applyFill="1" applyBorder="1" applyAlignment="1">
      <alignment horizontal="center" vertical="top" wrapText="1"/>
    </xf>
    <xf numFmtId="0" fontId="62" fillId="37" borderId="99" xfId="0" applyFont="1" applyFill="1" applyBorder="1" applyAlignment="1">
      <alignment horizontal="left" vertical="top" wrapText="1"/>
    </xf>
    <xf numFmtId="0" fontId="62" fillId="37" borderId="99" xfId="0" applyFont="1" applyFill="1" applyBorder="1" applyAlignment="1">
      <alignment horizontal="right" vertical="top" wrapText="1"/>
    </xf>
    <xf numFmtId="0" fontId="62" fillId="37" borderId="99" xfId="0" applyFont="1" applyFill="1" applyBorder="1" applyAlignment="1">
      <alignment horizontal="left" vertical="top" wrapText="1"/>
    </xf>
    <xf numFmtId="0" fontId="62" fillId="37" borderId="99" xfId="0" applyFont="1" applyFill="1" applyBorder="1" applyAlignment="1">
      <alignment horizontal="center" vertical="top" wrapText="1"/>
    </xf>
    <xf numFmtId="180" fontId="62" fillId="37" borderId="99" xfId="0" applyNumberFormat="1" applyFont="1" applyFill="1" applyBorder="1" applyAlignment="1">
      <alignment horizontal="right" vertical="top" wrapText="1"/>
    </xf>
    <xf numFmtId="4" fontId="62" fillId="37" borderId="99" xfId="0" applyNumberFormat="1" applyFont="1" applyFill="1" applyBorder="1" applyAlignment="1">
      <alignment horizontal="right" vertical="top" wrapText="1"/>
    </xf>
    <xf numFmtId="0" fontId="56" fillId="38" borderId="99" xfId="0" applyFont="1" applyFill="1" applyBorder="1" applyAlignment="1">
      <alignment horizontal="left" vertical="top" wrapText="1"/>
    </xf>
    <xf numFmtId="0" fontId="56" fillId="38" borderId="99" xfId="0" applyFont="1" applyFill="1" applyBorder="1" applyAlignment="1">
      <alignment horizontal="right" vertical="top" wrapText="1"/>
    </xf>
    <xf numFmtId="0" fontId="56" fillId="38" borderId="99" xfId="0" applyFont="1" applyFill="1" applyBorder="1" applyAlignment="1">
      <alignment horizontal="left" vertical="top" wrapText="1"/>
    </xf>
    <xf numFmtId="0" fontId="56" fillId="38" borderId="99" xfId="0" applyFont="1" applyFill="1" applyBorder="1" applyAlignment="1">
      <alignment horizontal="center" vertical="top" wrapText="1"/>
    </xf>
    <xf numFmtId="180" fontId="56" fillId="38" borderId="99" xfId="0" applyNumberFormat="1" applyFont="1" applyFill="1" applyBorder="1" applyAlignment="1">
      <alignment horizontal="right" vertical="top" wrapText="1"/>
    </xf>
    <xf numFmtId="4" fontId="56" fillId="38" borderId="99" xfId="0" applyNumberFormat="1" applyFont="1" applyFill="1" applyBorder="1" applyAlignment="1">
      <alignment horizontal="right" vertical="top" wrapText="1"/>
    </xf>
    <xf numFmtId="0" fontId="56" fillId="36" borderId="0" xfId="0" applyFont="1" applyFill="1" applyAlignment="1">
      <alignment horizontal="right" vertical="top" wrapText="1"/>
    </xf>
    <xf numFmtId="4" fontId="56" fillId="36" borderId="0" xfId="0" applyNumberFormat="1" applyFont="1" applyFill="1" applyAlignment="1">
      <alignment horizontal="right" vertical="top" wrapText="1"/>
    </xf>
    <xf numFmtId="0" fontId="56" fillId="36" borderId="0" xfId="0" applyFont="1" applyFill="1" applyAlignment="1">
      <alignment horizontal="right" vertical="top" wrapText="1"/>
    </xf>
    <xf numFmtId="0" fontId="62" fillId="37" borderId="101" xfId="0" applyFont="1" applyFill="1" applyBorder="1" applyAlignment="1">
      <alignment horizontal="left" vertical="top" wrapText="1"/>
    </xf>
    <xf numFmtId="0" fontId="56" fillId="39" borderId="99" xfId="0" applyFont="1" applyFill="1" applyBorder="1" applyAlignment="1">
      <alignment horizontal="left" vertical="top" wrapText="1"/>
    </xf>
    <xf numFmtId="0" fontId="56" fillId="39" borderId="99" xfId="0" applyFont="1" applyFill="1" applyBorder="1" applyAlignment="1">
      <alignment horizontal="right" vertical="top" wrapText="1"/>
    </xf>
    <xf numFmtId="0" fontId="56" fillId="39" borderId="99" xfId="0" applyFont="1" applyFill="1" applyBorder="1" applyAlignment="1">
      <alignment horizontal="left" vertical="top" wrapText="1"/>
    </xf>
    <xf numFmtId="0" fontId="56" fillId="39" borderId="99" xfId="0" applyFont="1" applyFill="1" applyBorder="1" applyAlignment="1">
      <alignment horizontal="center" vertical="top" wrapText="1"/>
    </xf>
    <xf numFmtId="180" fontId="56" fillId="39" borderId="99" xfId="0" applyNumberFormat="1" applyFont="1" applyFill="1" applyBorder="1" applyAlignment="1">
      <alignment horizontal="right" vertical="top" wrapText="1"/>
    </xf>
    <xf numFmtId="4" fontId="56" fillId="39" borderId="99" xfId="0" applyNumberFormat="1" applyFont="1" applyFill="1" applyBorder="1" applyAlignment="1">
      <alignment horizontal="right" vertical="top" wrapText="1"/>
    </xf>
    <xf numFmtId="0" fontId="54" fillId="36" borderId="99" xfId="0" applyFont="1" applyFill="1" applyBorder="1" applyAlignment="1">
      <alignment horizontal="right" vertical="top" wrapText="1"/>
    </xf>
    <xf numFmtId="177" fontId="56" fillId="38" borderId="99" xfId="0" applyNumberFormat="1" applyFont="1" applyFill="1" applyBorder="1" applyAlignment="1">
      <alignment horizontal="right" vertical="top" wrapText="1"/>
    </xf>
    <xf numFmtId="0" fontId="54" fillId="36" borderId="99" xfId="0" applyFont="1" applyFill="1" applyBorder="1" applyAlignment="1">
      <alignment horizontal="center" vertical="center" wrapText="1"/>
    </xf>
    <xf numFmtId="0" fontId="55" fillId="36" borderId="0" xfId="0" applyFont="1" applyFill="1" applyAlignment="1">
      <alignment horizontal="right" vertical="top" wrapText="1"/>
    </xf>
    <xf numFmtId="177" fontId="55" fillId="36" borderId="0" xfId="0" applyNumberFormat="1" applyFont="1" applyFill="1" applyAlignment="1">
      <alignment horizontal="right" vertical="top" wrapText="1"/>
    </xf>
    <xf numFmtId="0" fontId="55" fillId="36" borderId="0" xfId="0" applyFont="1" applyFill="1" applyAlignment="1">
      <alignment horizontal="right" vertical="top" wrapText="1"/>
    </xf>
    <xf numFmtId="177" fontId="56" fillId="38" borderId="99" xfId="0" applyNumberFormat="1" applyFont="1" applyFill="1" applyBorder="1" applyAlignment="1">
      <alignment horizontal="right" vertical="top" wrapText="1"/>
    </xf>
    <xf numFmtId="164" fontId="28" fillId="3" borderId="49" xfId="20" applyFont="1" applyFill="1" applyBorder="1" applyAlignment="1">
      <alignment vertical="center"/>
    </xf>
    <xf numFmtId="164" fontId="28" fillId="3" borderId="18" xfId="20" applyFont="1" applyFill="1" applyBorder="1" applyAlignment="1">
      <alignment vertical="center"/>
    </xf>
    <xf numFmtId="164" fontId="28" fillId="3" borderId="48" xfId="20" applyFont="1" applyFill="1" applyBorder="1" applyAlignment="1">
      <alignment vertical="center"/>
    </xf>
    <xf numFmtId="164" fontId="28" fillId="3" borderId="10" xfId="20" applyFont="1" applyFill="1" applyBorder="1" applyAlignment="1">
      <alignment vertical="center"/>
    </xf>
    <xf numFmtId="0" fontId="46" fillId="3" borderId="0" xfId="143" quotePrefix="1" applyFont="1" applyFill="1" applyAlignment="1">
      <alignment horizontal="left" vertical="center"/>
    </xf>
    <xf numFmtId="172" fontId="40" fillId="0" borderId="0" xfId="90" quotePrefix="1" applyFont="1" applyAlignment="1">
      <alignment horizontal="center" vertical="center"/>
    </xf>
    <xf numFmtId="172" fontId="39" fillId="0" borderId="0" xfId="90" applyFont="1" applyAlignment="1">
      <alignment horizontal="center" vertical="center"/>
    </xf>
    <xf numFmtId="10" fontId="32" fillId="26" borderId="130" xfId="142" applyNumberFormat="1" applyFont="1" applyFill="1" applyBorder="1" applyAlignment="1">
      <alignment horizontal="center"/>
    </xf>
  </cellXfs>
  <cellStyles count="205">
    <cellStyle name="20% - Ênfase1 2" xfId="50" xr:uid="{00000000-0005-0000-0000-000000000000}"/>
    <cellStyle name="20% - Ênfase2 2" xfId="51" xr:uid="{00000000-0005-0000-0000-000001000000}"/>
    <cellStyle name="20% - Ênfase3 2" xfId="52" xr:uid="{00000000-0005-0000-0000-000002000000}"/>
    <cellStyle name="20% - Ênfase4 2" xfId="53" xr:uid="{00000000-0005-0000-0000-000003000000}"/>
    <cellStyle name="20% - Ênfase5 2" xfId="54" xr:uid="{00000000-0005-0000-0000-000004000000}"/>
    <cellStyle name="20% - Ênfase6 2" xfId="55" xr:uid="{00000000-0005-0000-0000-000005000000}"/>
    <cellStyle name="40% - Ênfase1 2" xfId="56" xr:uid="{00000000-0005-0000-0000-000006000000}"/>
    <cellStyle name="40% - Ênfase2 2" xfId="57" xr:uid="{00000000-0005-0000-0000-000007000000}"/>
    <cellStyle name="40% - Ênfase3 2" xfId="58" xr:uid="{00000000-0005-0000-0000-000008000000}"/>
    <cellStyle name="40% - Ênfase4 2" xfId="59" xr:uid="{00000000-0005-0000-0000-000009000000}"/>
    <cellStyle name="40% - Ênfase5 2" xfId="60" xr:uid="{00000000-0005-0000-0000-00000A000000}"/>
    <cellStyle name="40% - Ênfase6 2" xfId="61" xr:uid="{00000000-0005-0000-0000-00000B000000}"/>
    <cellStyle name="60% - Ênfase1 2" xfId="62" xr:uid="{00000000-0005-0000-0000-00000C000000}"/>
    <cellStyle name="60% - Ênfase2 2" xfId="63" xr:uid="{00000000-0005-0000-0000-00000D000000}"/>
    <cellStyle name="60% - Ênfase3 2" xfId="64" xr:uid="{00000000-0005-0000-0000-00000E000000}"/>
    <cellStyle name="60% - Ênfase4 2" xfId="65" xr:uid="{00000000-0005-0000-0000-00000F000000}"/>
    <cellStyle name="60% - Ênfase5 2" xfId="66" xr:uid="{00000000-0005-0000-0000-000010000000}"/>
    <cellStyle name="60% - Ênfase6 2" xfId="67" xr:uid="{00000000-0005-0000-0000-000011000000}"/>
    <cellStyle name="Bom 2" xfId="68" xr:uid="{00000000-0005-0000-0000-000012000000}"/>
    <cellStyle name="Cálculo 2" xfId="69" xr:uid="{00000000-0005-0000-0000-000013000000}"/>
    <cellStyle name="Cancel" xfId="21" xr:uid="{00000000-0005-0000-0000-000014000000}"/>
    <cellStyle name="Célula de Verificação 2" xfId="70" xr:uid="{00000000-0005-0000-0000-000015000000}"/>
    <cellStyle name="Célula Vinculada 2" xfId="71" xr:uid="{00000000-0005-0000-0000-000016000000}"/>
    <cellStyle name="Data" xfId="3" xr:uid="{00000000-0005-0000-0000-000017000000}"/>
    <cellStyle name="Data 2" xfId="72" xr:uid="{00000000-0005-0000-0000-000018000000}"/>
    <cellStyle name="Ênfase1 2" xfId="73" xr:uid="{00000000-0005-0000-0000-000019000000}"/>
    <cellStyle name="Ênfase2 2" xfId="74" xr:uid="{00000000-0005-0000-0000-00001A000000}"/>
    <cellStyle name="Ênfase3 2" xfId="75" xr:uid="{00000000-0005-0000-0000-00001B000000}"/>
    <cellStyle name="Ênfase4 2" xfId="76" xr:uid="{00000000-0005-0000-0000-00001C000000}"/>
    <cellStyle name="Ênfase5 2" xfId="77" xr:uid="{00000000-0005-0000-0000-00001D000000}"/>
    <cellStyle name="Ênfase6 2" xfId="78" xr:uid="{00000000-0005-0000-0000-00001E000000}"/>
    <cellStyle name="Entrada 2" xfId="79" xr:uid="{00000000-0005-0000-0000-00001F000000}"/>
    <cellStyle name="Euro" xfId="4" xr:uid="{00000000-0005-0000-0000-000020000000}"/>
    <cellStyle name="Euro 2" xfId="80" xr:uid="{00000000-0005-0000-0000-000021000000}"/>
    <cellStyle name="Fixo" xfId="5" xr:uid="{00000000-0005-0000-0000-000022000000}"/>
    <cellStyle name="Incorreto 2" xfId="81" xr:uid="{00000000-0005-0000-0000-000023000000}"/>
    <cellStyle name="Moeda" xfId="204" builtinId="4"/>
    <cellStyle name="Moeda 2" xfId="82" xr:uid="{00000000-0005-0000-0000-000024000000}"/>
    <cellStyle name="Moeda 3" xfId="83" xr:uid="{00000000-0005-0000-0000-000025000000}"/>
    <cellStyle name="Moeda 4" xfId="84" xr:uid="{00000000-0005-0000-0000-000026000000}"/>
    <cellStyle name="Moeda 4 2" xfId="138" xr:uid="{00000000-0005-0000-0000-000027000000}"/>
    <cellStyle name="Moeda 4 2 2" xfId="196" xr:uid="{00000000-0005-0000-0000-000028000000}"/>
    <cellStyle name="Moeda 4 3" xfId="167" xr:uid="{00000000-0005-0000-0000-000029000000}"/>
    <cellStyle name="Neutra 2" xfId="85" xr:uid="{00000000-0005-0000-0000-00002A000000}"/>
    <cellStyle name="Normal" xfId="0" builtinId="0"/>
    <cellStyle name="Normal 10" xfId="119" xr:uid="{00000000-0005-0000-0000-00002C000000}"/>
    <cellStyle name="Normal 10 2" xfId="178" xr:uid="{00000000-0005-0000-0000-00002D000000}"/>
    <cellStyle name="Normal 102" xfId="200" xr:uid="{DA37A7A7-87DD-48BE-939D-0B6FC1BDD9E5}"/>
    <cellStyle name="Normal 11" xfId="120" xr:uid="{00000000-0005-0000-0000-00002E000000}"/>
    <cellStyle name="Normal 11 2" xfId="179" xr:uid="{00000000-0005-0000-0000-00002F000000}"/>
    <cellStyle name="Normal 12" xfId="130" xr:uid="{00000000-0005-0000-0000-000030000000}"/>
    <cellStyle name="Normal 12 2" xfId="140" xr:uid="{00000000-0005-0000-0000-000031000000}"/>
    <cellStyle name="Normal 12 2 2" xfId="197" xr:uid="{00000000-0005-0000-0000-000032000000}"/>
    <cellStyle name="Normal 12 3" xfId="189" xr:uid="{00000000-0005-0000-0000-000033000000}"/>
    <cellStyle name="Normal 2" xfId="6" xr:uid="{00000000-0005-0000-0000-000034000000}"/>
    <cellStyle name="Normal 2 10" xfId="26" xr:uid="{00000000-0005-0000-0000-000035000000}"/>
    <cellStyle name="Normal 2 2" xfId="29" xr:uid="{00000000-0005-0000-0000-000036000000}"/>
    <cellStyle name="Normal 2 2 2" xfId="86" xr:uid="{00000000-0005-0000-0000-000037000000}"/>
    <cellStyle name="Normal 2 2 2 2" xfId="168" xr:uid="{00000000-0005-0000-0000-000038000000}"/>
    <cellStyle name="Normal 2 2 3" xfId="150" xr:uid="{00000000-0005-0000-0000-000039000000}"/>
    <cellStyle name="Normal 2 3" xfId="87" xr:uid="{00000000-0005-0000-0000-00003A000000}"/>
    <cellStyle name="Normal 2 3 2" xfId="169" xr:uid="{00000000-0005-0000-0000-00003B000000}"/>
    <cellStyle name="Normal 2 4" xfId="88" xr:uid="{00000000-0005-0000-0000-00003C000000}"/>
    <cellStyle name="Normal 2 4 2" xfId="170" xr:uid="{00000000-0005-0000-0000-00003D000000}"/>
    <cellStyle name="Normal 2 5" xfId="112" xr:uid="{00000000-0005-0000-0000-00003E000000}"/>
    <cellStyle name="Normal 2 5 2" xfId="139" xr:uid="{00000000-0005-0000-0000-00003F000000}"/>
    <cellStyle name="Normal 2 6" xfId="114" xr:uid="{00000000-0005-0000-0000-000040000000}"/>
    <cellStyle name="Normal 2 7" xfId="115" xr:uid="{00000000-0005-0000-0000-000041000000}"/>
    <cellStyle name="Normal 2 8" xfId="117" xr:uid="{00000000-0005-0000-0000-000042000000}"/>
    <cellStyle name="Normal 2 9" xfId="118" xr:uid="{00000000-0005-0000-0000-000043000000}"/>
    <cellStyle name="Normal 2_QUANT_HELBOR BELVEDERE R06_Area Estruturada Priscila" xfId="89" xr:uid="{00000000-0005-0000-0000-000044000000}"/>
    <cellStyle name="Normal 3" xfId="22" xr:uid="{00000000-0005-0000-0000-000045000000}"/>
    <cellStyle name="Normal 3 13" xfId="202" xr:uid="{6B85A485-6ADC-4C0F-B6C7-6E88FDEF3B35}"/>
    <cellStyle name="Normal 3 2" xfId="90" xr:uid="{00000000-0005-0000-0000-000046000000}"/>
    <cellStyle name="Normal 3 3" xfId="42" xr:uid="{00000000-0005-0000-0000-000047000000}"/>
    <cellStyle name="Normal 3 3 10" xfId="122" xr:uid="{00000000-0005-0000-0000-000048000000}"/>
    <cellStyle name="Normal 3 3 10 2" xfId="132" xr:uid="{00000000-0005-0000-0000-000049000000}"/>
    <cellStyle name="Normal 3 3 10 2 2" xfId="191" xr:uid="{00000000-0005-0000-0000-00004A000000}"/>
    <cellStyle name="Normal 3 3 10 3" xfId="181" xr:uid="{00000000-0005-0000-0000-00004B000000}"/>
    <cellStyle name="Normal 3 3 11" xfId="123" xr:uid="{00000000-0005-0000-0000-00004C000000}"/>
    <cellStyle name="Normal 3 3 11 2" xfId="182" xr:uid="{00000000-0005-0000-0000-00004D000000}"/>
    <cellStyle name="Normal 3 3 12" xfId="124" xr:uid="{00000000-0005-0000-0000-00004E000000}"/>
    <cellStyle name="Normal 3 3 12 2" xfId="183" xr:uid="{00000000-0005-0000-0000-00004F000000}"/>
    <cellStyle name="Normal 3 3 13" xfId="125" xr:uid="{00000000-0005-0000-0000-000050000000}"/>
    <cellStyle name="Normal 3 3 13 2" xfId="184" xr:uid="{00000000-0005-0000-0000-000051000000}"/>
    <cellStyle name="Normal 3 3 14" xfId="126" xr:uid="{00000000-0005-0000-0000-000052000000}"/>
    <cellStyle name="Normal 3 3 14 2" xfId="185" xr:uid="{00000000-0005-0000-0000-000053000000}"/>
    <cellStyle name="Normal 3 3 15" xfId="127" xr:uid="{00000000-0005-0000-0000-000054000000}"/>
    <cellStyle name="Normal 3 3 15 2" xfId="186" xr:uid="{00000000-0005-0000-0000-000055000000}"/>
    <cellStyle name="Normal 3 3 16" xfId="128" xr:uid="{00000000-0005-0000-0000-000056000000}"/>
    <cellStyle name="Normal 3 3 16 2" xfId="187" xr:uid="{00000000-0005-0000-0000-000057000000}"/>
    <cellStyle name="Normal 3 3 17" xfId="159" xr:uid="{00000000-0005-0000-0000-000058000000}"/>
    <cellStyle name="Normal 3 3 2" xfId="43" xr:uid="{00000000-0005-0000-0000-000059000000}"/>
    <cellStyle name="Normal 3 3 2 2" xfId="160" xr:uid="{00000000-0005-0000-0000-00005A000000}"/>
    <cellStyle name="Normal 3 3 3" xfId="44" xr:uid="{00000000-0005-0000-0000-00005B000000}"/>
    <cellStyle name="Normal 3 3 3 2" xfId="161" xr:uid="{00000000-0005-0000-0000-00005C000000}"/>
    <cellStyle name="Normal 3 3 4" xfId="45" xr:uid="{00000000-0005-0000-0000-00005D000000}"/>
    <cellStyle name="Normal 3 3 4 2" xfId="162" xr:uid="{00000000-0005-0000-0000-00005E000000}"/>
    <cellStyle name="Normal 3 3 5" xfId="46" xr:uid="{00000000-0005-0000-0000-00005F000000}"/>
    <cellStyle name="Normal 3 3 5 2" xfId="163" xr:uid="{00000000-0005-0000-0000-000060000000}"/>
    <cellStyle name="Normal 3 3 6" xfId="47" xr:uid="{00000000-0005-0000-0000-000061000000}"/>
    <cellStyle name="Normal 3 3 6 2" xfId="164" xr:uid="{00000000-0005-0000-0000-000062000000}"/>
    <cellStyle name="Normal 3 3 7" xfId="48" xr:uid="{00000000-0005-0000-0000-000063000000}"/>
    <cellStyle name="Normal 3 3 7 2" xfId="165" xr:uid="{00000000-0005-0000-0000-000064000000}"/>
    <cellStyle name="Normal 3 3 8" xfId="49" xr:uid="{00000000-0005-0000-0000-000065000000}"/>
    <cellStyle name="Normal 3 3 8 2" xfId="166" xr:uid="{00000000-0005-0000-0000-000066000000}"/>
    <cellStyle name="Normal 3 3 9" xfId="121" xr:uid="{00000000-0005-0000-0000-000067000000}"/>
    <cellStyle name="Normal 3 3 9 2" xfId="180" xr:uid="{00000000-0005-0000-0000-000068000000}"/>
    <cellStyle name="Normal 3 4" xfId="27" xr:uid="{00000000-0005-0000-0000-000069000000}"/>
    <cellStyle name="Normal 3 4 2" xfId="148" xr:uid="{00000000-0005-0000-0000-00006A000000}"/>
    <cellStyle name="Normal 4" xfId="2" xr:uid="{00000000-0005-0000-0000-00006B000000}"/>
    <cellStyle name="Normal 4 2" xfId="91" xr:uid="{00000000-0005-0000-0000-00006C000000}"/>
    <cellStyle name="Normal 5" xfId="25" xr:uid="{00000000-0005-0000-0000-00006D000000}"/>
    <cellStyle name="Normal 5 2" xfId="93" xr:uid="{00000000-0005-0000-0000-00006E000000}"/>
    <cellStyle name="Normal 5 3" xfId="92" xr:uid="{00000000-0005-0000-0000-00006F000000}"/>
    <cellStyle name="Normal 5 3 2" xfId="171" xr:uid="{00000000-0005-0000-0000-000070000000}"/>
    <cellStyle name="Normal 5 4" xfId="147" xr:uid="{00000000-0005-0000-0000-000071000000}"/>
    <cellStyle name="Normal 53 2" xfId="199" xr:uid="{AAFB720E-6B5B-4A2D-A074-C50DA84919C7}"/>
    <cellStyle name="Normal 6" xfId="94" xr:uid="{00000000-0005-0000-0000-000072000000}"/>
    <cellStyle name="Normal 7" xfId="95" xr:uid="{00000000-0005-0000-0000-000073000000}"/>
    <cellStyle name="Normal 8" xfId="38" xr:uid="{00000000-0005-0000-0000-000074000000}"/>
    <cellStyle name="Normal 9" xfId="116" xr:uid="{00000000-0005-0000-0000-000075000000}"/>
    <cellStyle name="Normal 9 2" xfId="177" xr:uid="{00000000-0005-0000-0000-000076000000}"/>
    <cellStyle name="Normal_CS-COMP" xfId="7" xr:uid="{00000000-0005-0000-0000-000077000000}"/>
    <cellStyle name="Normal_modelo_lev_rev_interno" xfId="143" xr:uid="{00000000-0005-0000-0000-000078000000}"/>
    <cellStyle name="Normal_Mov_terra_118rev" xfId="198" xr:uid="{00000000-0005-0000-0000-000079000000}"/>
    <cellStyle name="Normal_RESESTR (2)" xfId="8" xr:uid="{00000000-0005-0000-0000-00007C000000}"/>
    <cellStyle name="Nota 2" xfId="96" xr:uid="{00000000-0005-0000-0000-00007D000000}"/>
    <cellStyle name="Percentual" xfId="9" xr:uid="{00000000-0005-0000-0000-00007E000000}"/>
    <cellStyle name="Ponto" xfId="10" xr:uid="{00000000-0005-0000-0000-00007F000000}"/>
    <cellStyle name="Porcentagem" xfId="142" builtinId="5"/>
    <cellStyle name="Porcentagem 2" xfId="12" xr:uid="{00000000-0005-0000-0000-000081000000}"/>
    <cellStyle name="Porcentagem 2 2" xfId="31" xr:uid="{00000000-0005-0000-0000-000082000000}"/>
    <cellStyle name="Porcentagem 2 2 2" xfId="134" xr:uid="{00000000-0005-0000-0000-000083000000}"/>
    <cellStyle name="Porcentagem 2 2 2 2" xfId="193" xr:uid="{00000000-0005-0000-0000-000084000000}"/>
    <cellStyle name="Porcentagem 2 2 3" xfId="152" xr:uid="{00000000-0005-0000-0000-000085000000}"/>
    <cellStyle name="Porcentagem 2 3" xfId="113" xr:uid="{00000000-0005-0000-0000-000086000000}"/>
    <cellStyle name="Porcentagem 2 4" xfId="30" xr:uid="{00000000-0005-0000-0000-000087000000}"/>
    <cellStyle name="Porcentagem 2 4 2" xfId="151" xr:uid="{00000000-0005-0000-0000-000088000000}"/>
    <cellStyle name="Porcentagem 3" xfId="11" xr:uid="{00000000-0005-0000-0000-000089000000}"/>
    <cellStyle name="Porcentagem 3 2" xfId="98" xr:uid="{00000000-0005-0000-0000-00008A000000}"/>
    <cellStyle name="Porcentagem 3 2 2" xfId="32" xr:uid="{00000000-0005-0000-0000-00008B000000}"/>
    <cellStyle name="Porcentagem 3 2 2 2" xfId="133" xr:uid="{00000000-0005-0000-0000-00008C000000}"/>
    <cellStyle name="Porcentagem 3 2 2 2 2" xfId="192" xr:uid="{00000000-0005-0000-0000-00008D000000}"/>
    <cellStyle name="Porcentagem 3 2 2 3" xfId="153" xr:uid="{00000000-0005-0000-0000-00008E000000}"/>
    <cellStyle name="Porcentagem 3 2 3" xfId="172" xr:uid="{00000000-0005-0000-0000-00008F000000}"/>
    <cellStyle name="Porcentagem 3 3" xfId="99" xr:uid="{00000000-0005-0000-0000-000090000000}"/>
    <cellStyle name="Porcentagem 3 3 2" xfId="173" xr:uid="{00000000-0005-0000-0000-000091000000}"/>
    <cellStyle name="Porcentagem 3 4" xfId="97" xr:uid="{00000000-0005-0000-0000-000092000000}"/>
    <cellStyle name="Porcentagem 3 5" xfId="144" xr:uid="{00000000-0005-0000-0000-000093000000}"/>
    <cellStyle name="Saída 2" xfId="100" xr:uid="{00000000-0005-0000-0000-000094000000}"/>
    <cellStyle name="Separador de milhares 2" xfId="20" xr:uid="{00000000-0005-0000-0000-000095000000}"/>
    <cellStyle name="Separador de milhares 2 2" xfId="33" xr:uid="{00000000-0005-0000-0000-000096000000}"/>
    <cellStyle name="Separador de milhares 2 2 2" xfId="34" xr:uid="{00000000-0005-0000-0000-000097000000}"/>
    <cellStyle name="Separador de milhares 2 2 2 2" xfId="136" xr:uid="{00000000-0005-0000-0000-000098000000}"/>
    <cellStyle name="Separador de milhares 2 2 3" xfId="101" xr:uid="{00000000-0005-0000-0000-000099000000}"/>
    <cellStyle name="Separador de milhares 2 2 4" xfId="35" xr:uid="{00000000-0005-0000-0000-00009A000000}"/>
    <cellStyle name="Separador de milhares 2 2 4 2" xfId="24" xr:uid="{00000000-0005-0000-0000-00009B000000}"/>
    <cellStyle name="Separador de milhares 2 2 4 2 2" xfId="146" xr:uid="{00000000-0005-0000-0000-00009C000000}"/>
    <cellStyle name="Separador de milhares 2 2 4 3" xfId="155" xr:uid="{00000000-0005-0000-0000-00009D000000}"/>
    <cellStyle name="Separador de milhares 2 2 5" xfId="154" xr:uid="{00000000-0005-0000-0000-00009E000000}"/>
    <cellStyle name="Separador de milhares 2 3" xfId="39" xr:uid="{00000000-0005-0000-0000-00009F000000}"/>
    <cellStyle name="Separador de milhares 2 4" xfId="40" xr:uid="{00000000-0005-0000-0000-0000A0000000}"/>
    <cellStyle name="Separador de milhares 2 4 2" xfId="135" xr:uid="{00000000-0005-0000-0000-0000A1000000}"/>
    <cellStyle name="Separador de milhares 2 4 2 2" xfId="194" xr:uid="{00000000-0005-0000-0000-0000A2000000}"/>
    <cellStyle name="Separador de milhares 2 4 3" xfId="157" xr:uid="{00000000-0005-0000-0000-0000A3000000}"/>
    <cellStyle name="Separador de milhares 3" xfId="23" xr:uid="{00000000-0005-0000-0000-0000A4000000}"/>
    <cellStyle name="Separador de milhares 3 2" xfId="36" xr:uid="{00000000-0005-0000-0000-0000A5000000}"/>
    <cellStyle name="Separador de milhares 3 2 2" xfId="41" xr:uid="{00000000-0005-0000-0000-0000A6000000}"/>
    <cellStyle name="Separador de milhares 3 2 2 2" xfId="131" xr:uid="{00000000-0005-0000-0000-0000A7000000}"/>
    <cellStyle name="Separador de milhares 3 2 2 2 2" xfId="190" xr:uid="{00000000-0005-0000-0000-0000A8000000}"/>
    <cellStyle name="Separador de milhares 3 2 2 3" xfId="158" xr:uid="{00000000-0005-0000-0000-0000A9000000}"/>
    <cellStyle name="Separador de milhares 3 2 3" xfId="156" xr:uid="{00000000-0005-0000-0000-0000AA000000}"/>
    <cellStyle name="Separador de milhares 3 3" xfId="102" xr:uid="{00000000-0005-0000-0000-0000AB000000}"/>
    <cellStyle name="Separador de milhares 3 3 2" xfId="174" xr:uid="{00000000-0005-0000-0000-0000AC000000}"/>
    <cellStyle name="Separador de milhares 3 4" xfId="28" xr:uid="{00000000-0005-0000-0000-0000AD000000}"/>
    <cellStyle name="Separador de milhares 3 4 2" xfId="149" xr:uid="{00000000-0005-0000-0000-0000AE000000}"/>
    <cellStyle name="Separador de milhares 4" xfId="13" xr:uid="{00000000-0005-0000-0000-0000AF000000}"/>
    <cellStyle name="Separador de milhares 4 2" xfId="37" xr:uid="{00000000-0005-0000-0000-0000B0000000}"/>
    <cellStyle name="Separador de milhares 4 3" xfId="137" xr:uid="{00000000-0005-0000-0000-0000B1000000}"/>
    <cellStyle name="Separador de milhares 4 3 2" xfId="195" xr:uid="{00000000-0005-0000-0000-0000B2000000}"/>
    <cellStyle name="Separador de milhares 4 4" xfId="145" xr:uid="{00000000-0005-0000-0000-0000B3000000}"/>
    <cellStyle name="Separador de milhares 5" xfId="103" xr:uid="{00000000-0005-0000-0000-0000B4000000}"/>
    <cellStyle name="Separador de milhares 5 2" xfId="104" xr:uid="{00000000-0005-0000-0000-0000B5000000}"/>
    <cellStyle name="Separador de milhares 5 3" xfId="175" xr:uid="{00000000-0005-0000-0000-0000B6000000}"/>
    <cellStyle name="Separador de milhares 6" xfId="105" xr:uid="{00000000-0005-0000-0000-0000B7000000}"/>
    <cellStyle name="Separador de milhares 6 2" xfId="176" xr:uid="{00000000-0005-0000-0000-0000B8000000}"/>
    <cellStyle name="Separador de milhares 7" xfId="106" xr:uid="{00000000-0005-0000-0000-0000B9000000}"/>
    <cellStyle name="Separador de milhares 8" xfId="141" xr:uid="{00000000-0005-0000-0000-0000BA000000}"/>
    <cellStyle name="Texto de Aviso 2" xfId="107" xr:uid="{00000000-0005-0000-0000-0000BB000000}"/>
    <cellStyle name="Texto Explicativo 2" xfId="108" xr:uid="{00000000-0005-0000-0000-0000BC000000}"/>
    <cellStyle name="Título 1 2" xfId="14" xr:uid="{00000000-0005-0000-0000-0000BD000000}"/>
    <cellStyle name="Título 2 2" xfId="15" xr:uid="{00000000-0005-0000-0000-0000BE000000}"/>
    <cellStyle name="Título 3 2" xfId="109" xr:uid="{00000000-0005-0000-0000-0000BF000000}"/>
    <cellStyle name="Título 4 2" xfId="110" xr:uid="{00000000-0005-0000-0000-0000C0000000}"/>
    <cellStyle name="Título 5" xfId="111" xr:uid="{00000000-0005-0000-0000-0000C1000000}"/>
    <cellStyle name="Titulo1" xfId="16" xr:uid="{00000000-0005-0000-0000-0000C2000000}"/>
    <cellStyle name="Titulo2" xfId="17" xr:uid="{00000000-0005-0000-0000-0000C3000000}"/>
    <cellStyle name="titulos" xfId="18" xr:uid="{00000000-0005-0000-0000-0000C4000000}"/>
    <cellStyle name="Total 2" xfId="19" xr:uid="{00000000-0005-0000-0000-0000C5000000}"/>
    <cellStyle name="Vírgula" xfId="1" builtinId="3"/>
    <cellStyle name="Vírgula 2" xfId="129" xr:uid="{00000000-0005-0000-0000-0000C7000000}"/>
    <cellStyle name="Vírgula 2 2" xfId="188" xr:uid="{00000000-0005-0000-0000-0000C8000000}"/>
    <cellStyle name="Vírgula 30 2 2" xfId="203" xr:uid="{8B9203A2-9420-4415-8D89-EDB35F4602C9}"/>
    <cellStyle name="Vírgula 5" xfId="201" xr:uid="{E56115FE-FE17-4FEB-B629-05C82055735C}"/>
  </cellStyles>
  <dxfs count="8"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</dxfs>
  <tableStyles count="0" defaultTableStyle="TableStyleMedium9" defaultPivotStyle="PivotStyleLight16"/>
  <colors>
    <mruColors>
      <color rgb="FFEAEAEA"/>
      <color rgb="FFCCECFF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21</xdr:row>
      <xdr:rowOff>142875</xdr:rowOff>
    </xdr:from>
    <xdr:to>
      <xdr:col>10</xdr:col>
      <xdr:colOff>257984</xdr:colOff>
      <xdr:row>23</xdr:row>
      <xdr:rowOff>152400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A57DBFA8-6371-4F4C-B417-1166ADBCB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5400675"/>
          <a:ext cx="2791634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21</xdr:row>
      <xdr:rowOff>142875</xdr:rowOff>
    </xdr:from>
    <xdr:to>
      <xdr:col>10</xdr:col>
      <xdr:colOff>257984</xdr:colOff>
      <xdr:row>23</xdr:row>
      <xdr:rowOff>152400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52D832FD-E7A7-47D0-9715-01ADBE90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5400675"/>
          <a:ext cx="2791634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21</xdr:row>
      <xdr:rowOff>142875</xdr:rowOff>
    </xdr:from>
    <xdr:to>
      <xdr:col>10</xdr:col>
      <xdr:colOff>257984</xdr:colOff>
      <xdr:row>23</xdr:row>
      <xdr:rowOff>152400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77223338-DCDC-4B0B-89C6-0B8F6E6BE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5400675"/>
          <a:ext cx="2791634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323850</xdr:colOff>
      <xdr:row>21</xdr:row>
      <xdr:rowOff>142875</xdr:rowOff>
    </xdr:from>
    <xdr:to>
      <xdr:col>10</xdr:col>
      <xdr:colOff>257984</xdr:colOff>
      <xdr:row>23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6B28D49-4A79-428F-82D4-916BADAC2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7625" y="5400675"/>
          <a:ext cx="2791634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B1:X32"/>
  <sheetViews>
    <sheetView showGridLines="0" view="pageBreakPreview" topLeftCell="A5" zoomScale="85" zoomScaleNormal="100" zoomScaleSheetLayoutView="85" workbookViewId="0">
      <selection activeCell="N26" sqref="N26"/>
    </sheetView>
  </sheetViews>
  <sheetFormatPr defaultRowHeight="16.5" x14ac:dyDescent="0.25"/>
  <cols>
    <col min="1" max="1" width="1.7109375" style="28" customWidth="1"/>
    <col min="2" max="4" width="9.140625" style="28"/>
    <col min="5" max="5" width="1.7109375" style="28" customWidth="1"/>
    <col min="6" max="7" width="9.140625" style="28"/>
    <col min="8" max="8" width="10.7109375" style="28" customWidth="1"/>
    <col min="9" max="9" width="1.7109375" style="28" customWidth="1"/>
    <col min="10" max="12" width="9.140625" style="28"/>
    <col min="13" max="13" width="1.7109375" style="28" customWidth="1"/>
    <col min="14" max="14" width="9.140625" style="28" customWidth="1"/>
    <col min="15" max="15" width="1.7109375" style="28" customWidth="1"/>
    <col min="16" max="16" width="9.140625" style="28"/>
    <col min="17" max="17" width="1.7109375" style="28" customWidth="1"/>
    <col min="18" max="16384" width="9.140625" style="28"/>
  </cols>
  <sheetData>
    <row r="1" spans="2:24" x14ac:dyDescent="0.25">
      <c r="B1" s="211"/>
      <c r="C1" s="211"/>
      <c r="N1" s="211"/>
      <c r="O1" s="211"/>
      <c r="P1" s="211"/>
    </row>
    <row r="2" spans="2:24" x14ac:dyDescent="0.25">
      <c r="B2" s="211"/>
      <c r="C2" s="211"/>
      <c r="N2" s="211"/>
      <c r="O2" s="211"/>
      <c r="P2" s="211"/>
    </row>
    <row r="3" spans="2:24" x14ac:dyDescent="0.25">
      <c r="B3" s="211"/>
      <c r="C3" s="211"/>
      <c r="N3" s="211"/>
      <c r="O3" s="211"/>
      <c r="P3" s="211"/>
    </row>
    <row r="4" spans="2:24" x14ac:dyDescent="0.25">
      <c r="B4" s="211"/>
      <c r="C4" s="211"/>
      <c r="N4" s="211"/>
      <c r="O4" s="211"/>
      <c r="P4" s="211"/>
    </row>
    <row r="5" spans="2:24" x14ac:dyDescent="0.25">
      <c r="B5" s="211"/>
      <c r="C5" s="211"/>
      <c r="N5" s="211"/>
      <c r="O5" s="211"/>
      <c r="P5" s="211"/>
    </row>
    <row r="6" spans="2:24" x14ac:dyDescent="0.3">
      <c r="B6" s="211"/>
      <c r="C6" s="211"/>
      <c r="F6" s="29"/>
      <c r="N6" s="211"/>
      <c r="O6" s="211"/>
      <c r="P6" s="211"/>
    </row>
    <row r="7" spans="2:24" x14ac:dyDescent="0.25">
      <c r="B7" s="211"/>
      <c r="C7" s="211"/>
      <c r="N7" s="211"/>
      <c r="O7" s="211"/>
      <c r="P7" s="211"/>
    </row>
    <row r="8" spans="2:24" x14ac:dyDescent="0.3">
      <c r="X8" s="29"/>
    </row>
    <row r="10" spans="2:24" x14ac:dyDescent="0.25">
      <c r="B10" s="212" t="s">
        <v>0</v>
      </c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</row>
    <row r="12" spans="2:24" x14ac:dyDescent="0.25">
      <c r="B12" s="30" t="s">
        <v>1</v>
      </c>
      <c r="P12" s="31"/>
    </row>
    <row r="13" spans="2:24" x14ac:dyDescent="0.25">
      <c r="B13" s="208" t="s">
        <v>899</v>
      </c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9"/>
      <c r="P13" s="210"/>
    </row>
    <row r="14" spans="2:24" ht="6" customHeight="1" x14ac:dyDescent="0.25"/>
    <row r="15" spans="2:24" x14ac:dyDescent="0.25">
      <c r="B15" s="30" t="s">
        <v>2</v>
      </c>
      <c r="P15" s="31"/>
    </row>
    <row r="16" spans="2:24" x14ac:dyDescent="0.25">
      <c r="B16" s="208" t="s">
        <v>885</v>
      </c>
      <c r="C16" s="209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10"/>
    </row>
    <row r="17" spans="2:16" ht="6" customHeight="1" x14ac:dyDescent="0.25"/>
    <row r="18" spans="2:16" x14ac:dyDescent="0.25">
      <c r="B18" s="30" t="s">
        <v>3</v>
      </c>
      <c r="H18" s="31"/>
      <c r="J18" s="30" t="s">
        <v>4</v>
      </c>
      <c r="N18" s="31"/>
      <c r="P18" s="32" t="s">
        <v>5</v>
      </c>
    </row>
    <row r="19" spans="2:16" x14ac:dyDescent="0.25">
      <c r="B19" s="208" t="s">
        <v>85</v>
      </c>
      <c r="C19" s="209"/>
      <c r="D19" s="209"/>
      <c r="E19" s="209"/>
      <c r="F19" s="209"/>
      <c r="G19" s="209"/>
      <c r="H19" s="210"/>
      <c r="I19" s="33"/>
      <c r="J19" s="208" t="s">
        <v>886</v>
      </c>
      <c r="K19" s="209"/>
      <c r="L19" s="209"/>
      <c r="M19" s="209"/>
      <c r="N19" s="210"/>
      <c r="O19" s="34"/>
      <c r="P19" s="35" t="s">
        <v>6</v>
      </c>
    </row>
    <row r="20" spans="2:16" ht="6" customHeight="1" x14ac:dyDescent="0.25"/>
    <row r="21" spans="2:16" x14ac:dyDescent="0.25">
      <c r="B21" s="30" t="s">
        <v>7</v>
      </c>
      <c r="D21" s="31"/>
      <c r="F21" s="30" t="s">
        <v>8</v>
      </c>
      <c r="H21" s="31"/>
      <c r="J21" s="30" t="s">
        <v>9</v>
      </c>
      <c r="L21" s="31"/>
      <c r="N21" s="30" t="s">
        <v>10</v>
      </c>
      <c r="P21" s="31"/>
    </row>
    <row r="22" spans="2:16" x14ac:dyDescent="0.25">
      <c r="B22" s="213"/>
      <c r="C22" s="214"/>
      <c r="D22" s="215"/>
      <c r="E22" s="33"/>
      <c r="F22" s="216">
        <f>'BDI NORMAL (ONE) '!F21/100</f>
        <v>0.23649999999999999</v>
      </c>
      <c r="G22" s="217"/>
      <c r="H22" s="218"/>
      <c r="I22" s="33"/>
      <c r="J22" s="219">
        <f>'ENCARGOS SOCIAIS'!D43</f>
        <v>0.94710000000000005</v>
      </c>
      <c r="K22" s="217"/>
      <c r="L22" s="218"/>
      <c r="M22" s="33"/>
      <c r="N22" s="220" t="s">
        <v>887</v>
      </c>
      <c r="O22" s="221"/>
      <c r="P22" s="222"/>
    </row>
    <row r="23" spans="2:16" ht="6" customHeight="1" x14ac:dyDescent="0.25"/>
    <row r="24" spans="2:16" x14ac:dyDescent="0.25">
      <c r="B24" s="30" t="s">
        <v>11</v>
      </c>
      <c r="D24" s="31"/>
      <c r="F24" s="30" t="s">
        <v>12</v>
      </c>
      <c r="H24" s="31"/>
      <c r="J24" s="30" t="s">
        <v>13</v>
      </c>
      <c r="L24" s="31"/>
      <c r="N24" s="30" t="s">
        <v>14</v>
      </c>
      <c r="P24" s="31"/>
    </row>
    <row r="25" spans="2:16" x14ac:dyDescent="0.25">
      <c r="B25" s="213" t="s">
        <v>888</v>
      </c>
      <c r="C25" s="214"/>
      <c r="D25" s="215"/>
      <c r="E25" s="33"/>
      <c r="F25" s="216">
        <f>'BDI DIFERENCIADO (ONE) '!F21/100</f>
        <v>0.1948</v>
      </c>
      <c r="G25" s="217"/>
      <c r="H25" s="218"/>
      <c r="I25" s="33"/>
      <c r="J25" s="216">
        <f>'ENCARGOS SOCIAIS'!E43</f>
        <v>0.55970000000000009</v>
      </c>
      <c r="K25" s="217"/>
      <c r="L25" s="218"/>
      <c r="N25" s="223" t="s">
        <v>906</v>
      </c>
      <c r="O25" s="221"/>
      <c r="P25" s="222"/>
    </row>
    <row r="26" spans="2:16" ht="6" customHeight="1" x14ac:dyDescent="0.25"/>
    <row r="27" spans="2:16" x14ac:dyDescent="0.25">
      <c r="B27" s="30" t="s">
        <v>15</v>
      </c>
      <c r="P27" s="31"/>
    </row>
    <row r="28" spans="2:16" ht="49.5" customHeight="1" x14ac:dyDescent="0.25">
      <c r="B28" s="224" t="s">
        <v>889</v>
      </c>
      <c r="C28" s="225"/>
      <c r="D28" s="225"/>
      <c r="E28" s="225"/>
      <c r="F28" s="225"/>
      <c r="G28" s="225"/>
      <c r="H28" s="225"/>
      <c r="I28" s="225"/>
      <c r="J28" s="225"/>
      <c r="K28" s="225"/>
      <c r="L28" s="225"/>
      <c r="M28" s="225"/>
      <c r="N28" s="225"/>
      <c r="O28" s="225"/>
      <c r="P28" s="226"/>
    </row>
    <row r="32" spans="2:16" x14ac:dyDescent="0.3">
      <c r="H32" s="29"/>
    </row>
  </sheetData>
  <mergeCells count="16">
    <mergeCell ref="B25:D25"/>
    <mergeCell ref="F25:H25"/>
    <mergeCell ref="J25:L25"/>
    <mergeCell ref="N25:P25"/>
    <mergeCell ref="B28:P28"/>
    <mergeCell ref="B19:H19"/>
    <mergeCell ref="J19:N19"/>
    <mergeCell ref="B22:D22"/>
    <mergeCell ref="F22:H22"/>
    <mergeCell ref="J22:L22"/>
    <mergeCell ref="N22:P22"/>
    <mergeCell ref="B16:P16"/>
    <mergeCell ref="B1:C7"/>
    <mergeCell ref="N1:P7"/>
    <mergeCell ref="B10:P10"/>
    <mergeCell ref="B13:P13"/>
  </mergeCells>
  <pageMargins left="0.51181102362204722" right="0.51181102362204722" top="0.78740157480314965" bottom="0.78740157480314965" header="0.31496062992125984" footer="0.31496062992125984"/>
  <pageSetup paperSize="9" scale="81" orientation="portrait" horizontalDpi="1200" verticalDpi="1200" r:id="rId1"/>
  <headerFooter>
    <oddFooter>&amp;L&amp;"Arial Narrow,Normal"&amp;10&amp;A
&amp;F&amp;C&amp;"Arial Narrow,Negrito"&amp;10ENG. CIVIL THIAGO ALVES SILVA&amp;"Arial Narrow,Normal"
CREA 1004804750/D-GO&amp;R&amp;"Arial Narrow,Normal"&amp;10Página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58BBC-7DC6-4E87-B26D-51C56E54B3B4}">
  <dimension ref="B1:U26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2.5703125" style="36" customWidth="1"/>
    <col min="4" max="4" width="17.85546875" style="36" bestFit="1" customWidth="1"/>
    <col min="5" max="10" width="10.7109375" style="36" customWidth="1"/>
    <col min="11" max="11" width="6.5703125" style="36" customWidth="1"/>
    <col min="12" max="12" width="6" style="36" customWidth="1"/>
    <col min="13" max="13" width="10.7109375" style="36" customWidth="1"/>
    <col min="14" max="14" width="10.14062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1" s="27" customFormat="1" ht="20.100000000000001" customHeight="1" x14ac:dyDescent="0.25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1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1" s="27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1"/>
      <c r="S4" s="11"/>
      <c r="T4" s="12"/>
      <c r="U4" s="12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5"/>
      <c r="N7" s="3"/>
      <c r="O7" s="24"/>
    </row>
    <row r="8" spans="2:21" s="25" customFormat="1" ht="20.100000000000001" customHeight="1" x14ac:dyDescent="0.25">
      <c r="B8" s="20"/>
      <c r="C8" s="21"/>
      <c r="D8" s="8"/>
      <c r="E8" s="8"/>
      <c r="F8" s="8"/>
      <c r="G8" s="9"/>
      <c r="H8" s="9"/>
      <c r="I8" s="9"/>
      <c r="J8" s="9"/>
      <c r="K8" s="8"/>
      <c r="M8" s="9"/>
      <c r="N8" s="9"/>
    </row>
    <row r="9" spans="2:21" ht="20.100000000000001" customHeight="1" x14ac:dyDescent="0.25">
      <c r="B9" s="68"/>
      <c r="C9" s="227" t="s">
        <v>892</v>
      </c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37"/>
    </row>
    <row r="10" spans="2:21" ht="20.100000000000001" customHeight="1" x14ac:dyDescent="0.25">
      <c r="B10" s="68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37"/>
    </row>
    <row r="11" spans="2:21" ht="20.100000000000001" customHeight="1" x14ac:dyDescent="0.25">
      <c r="B11" s="68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37"/>
    </row>
    <row r="12" spans="2:21" ht="20.100000000000001" customHeight="1" x14ac:dyDescent="0.25">
      <c r="B12" s="68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37"/>
    </row>
    <row r="13" spans="2:21" ht="20.100000000000001" customHeight="1" x14ac:dyDescent="0.25">
      <c r="B13" s="68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37"/>
    </row>
    <row r="14" spans="2:21" ht="20.100000000000001" customHeight="1" x14ac:dyDescent="0.25">
      <c r="B14" s="68"/>
      <c r="C14" s="68"/>
      <c r="D14" s="71"/>
      <c r="E14" s="70"/>
      <c r="F14" s="68"/>
      <c r="G14" s="68"/>
      <c r="H14" s="68"/>
      <c r="I14" s="68"/>
      <c r="J14" s="68"/>
      <c r="K14" s="68"/>
      <c r="L14" s="71"/>
      <c r="M14" s="70"/>
      <c r="N14" s="68"/>
      <c r="O14" s="37"/>
    </row>
    <row r="15" spans="2:21" ht="24.95" customHeight="1" x14ac:dyDescent="0.25">
      <c r="B15" s="68"/>
      <c r="C15" s="68" t="s">
        <v>16</v>
      </c>
      <c r="D15" s="228" t="s">
        <v>2452</v>
      </c>
      <c r="E15" s="228"/>
      <c r="F15" s="228"/>
      <c r="G15" s="228"/>
      <c r="H15" s="228"/>
      <c r="I15" s="228"/>
      <c r="J15" s="228"/>
      <c r="K15" s="228"/>
      <c r="L15" s="228"/>
      <c r="M15" s="228"/>
      <c r="N15" s="228"/>
      <c r="O15" s="228"/>
    </row>
    <row r="16" spans="2:21" ht="20.100000000000001" customHeight="1" x14ac:dyDescent="0.25">
      <c r="B16" s="68"/>
      <c r="C16" s="68" t="s">
        <v>18</v>
      </c>
      <c r="D16" s="67" t="s">
        <v>2453</v>
      </c>
      <c r="E16" s="70"/>
      <c r="F16" s="68"/>
      <c r="G16" s="68"/>
      <c r="H16" s="68"/>
      <c r="I16" s="68"/>
      <c r="J16" s="68"/>
      <c r="K16" s="68"/>
      <c r="L16" s="71"/>
      <c r="M16" s="70"/>
      <c r="N16" s="68"/>
      <c r="O16" s="37"/>
    </row>
    <row r="17" spans="2:15" ht="20.100000000000001" customHeight="1" x14ac:dyDescent="0.25">
      <c r="B17" s="68"/>
      <c r="C17" s="68" t="s">
        <v>53</v>
      </c>
      <c r="D17" s="439" t="s">
        <v>2454</v>
      </c>
      <c r="E17" s="70"/>
      <c r="F17" s="68"/>
      <c r="G17" s="68"/>
      <c r="H17" s="68"/>
      <c r="I17" s="68"/>
      <c r="J17" s="68"/>
      <c r="K17" s="68"/>
      <c r="L17" s="71"/>
      <c r="M17" s="70"/>
      <c r="N17" s="68"/>
      <c r="O17" s="37"/>
    </row>
    <row r="18" spans="2:15" ht="20.100000000000001" customHeight="1" x14ac:dyDescent="0.25">
      <c r="B18" s="68"/>
      <c r="C18" s="68" t="s">
        <v>893</v>
      </c>
      <c r="D18" s="67" t="s">
        <v>2455</v>
      </c>
      <c r="E18" s="73"/>
      <c r="F18" s="67"/>
      <c r="G18" s="68"/>
      <c r="H18" s="68"/>
      <c r="I18" s="68"/>
      <c r="J18" s="68"/>
      <c r="K18" s="67"/>
      <c r="L18" s="72"/>
      <c r="M18" s="73"/>
      <c r="N18" s="67"/>
      <c r="O18" s="37"/>
    </row>
    <row r="19" spans="2:15" s="25" customFormat="1" ht="20.100000000000001" customHeight="1" x14ac:dyDescent="0.25">
      <c r="B19" s="20"/>
      <c r="C19" s="25" t="s">
        <v>894</v>
      </c>
      <c r="D19" s="8" t="s">
        <v>2456</v>
      </c>
      <c r="E19" s="8"/>
      <c r="F19" s="8"/>
      <c r="G19" s="9"/>
      <c r="H19" s="9"/>
      <c r="I19" s="9"/>
      <c r="J19" s="9"/>
      <c r="K19" s="8"/>
      <c r="M19" s="9"/>
      <c r="N19" s="9"/>
    </row>
    <row r="20" spans="2:15" ht="20.100000000000001" customHeight="1" x14ac:dyDescent="0.25">
      <c r="B20" s="68"/>
      <c r="C20" s="8"/>
      <c r="D20" s="201"/>
      <c r="E20" s="68"/>
      <c r="F20" s="68"/>
      <c r="G20" s="68"/>
      <c r="H20" s="68"/>
      <c r="I20" s="68"/>
      <c r="J20" s="68"/>
      <c r="K20" s="60"/>
      <c r="L20" s="68"/>
      <c r="M20" s="68"/>
      <c r="N20" s="68"/>
      <c r="O20" s="37"/>
    </row>
    <row r="21" spans="2:15" ht="20.100000000000001" customHeight="1" x14ac:dyDescent="0.25">
      <c r="B21" s="68"/>
      <c r="C21" s="68"/>
      <c r="D21" s="71"/>
      <c r="E21" s="70"/>
      <c r="F21" s="68"/>
      <c r="G21" s="68"/>
      <c r="H21" s="68"/>
      <c r="I21" s="68"/>
      <c r="J21" s="68"/>
      <c r="K21" s="68"/>
      <c r="L21" s="71"/>
      <c r="M21" s="70"/>
      <c r="N21" s="68"/>
      <c r="O21" s="37"/>
    </row>
    <row r="22" spans="2:15" ht="20.100000000000001" customHeight="1" x14ac:dyDescent="0.25">
      <c r="B22" s="68"/>
      <c r="C22" s="68"/>
      <c r="D22" s="71"/>
      <c r="E22" s="70"/>
      <c r="F22" s="68"/>
      <c r="G22" s="68"/>
      <c r="H22" s="68"/>
      <c r="I22" s="68"/>
      <c r="J22" s="68"/>
      <c r="K22" s="68"/>
      <c r="L22" s="71"/>
      <c r="M22" s="70"/>
      <c r="N22" s="68"/>
      <c r="O22" s="37"/>
    </row>
    <row r="23" spans="2:15" ht="20.100000000000001" customHeight="1" x14ac:dyDescent="0.25">
      <c r="B23" s="68"/>
      <c r="C23" s="68"/>
      <c r="D23" s="71"/>
      <c r="E23" s="70"/>
      <c r="F23" s="68"/>
      <c r="G23" s="68"/>
      <c r="H23" s="68"/>
      <c r="I23" s="68"/>
      <c r="J23" s="68"/>
      <c r="K23" s="68"/>
      <c r="L23" s="71"/>
      <c r="M23" s="70"/>
      <c r="N23" s="68"/>
      <c r="O23" s="37"/>
    </row>
    <row r="24" spans="2:15" ht="20.100000000000001" customHeight="1" x14ac:dyDescent="0.25">
      <c r="B24" s="68"/>
      <c r="C24" s="69"/>
      <c r="D24" s="68"/>
      <c r="E24" s="68"/>
      <c r="F24" s="68"/>
      <c r="G24" s="68"/>
      <c r="H24" s="68"/>
      <c r="I24" s="68"/>
      <c r="J24" s="68"/>
      <c r="K24" s="60"/>
      <c r="L24" s="68"/>
      <c r="M24" s="68"/>
      <c r="N24" s="68"/>
      <c r="O24" s="37"/>
    </row>
    <row r="25" spans="2:15" ht="20.100000000000001" customHeight="1" x14ac:dyDescent="0.25">
      <c r="B25" s="68"/>
      <c r="C25" s="68"/>
      <c r="D25" s="71"/>
      <c r="E25" s="70"/>
      <c r="F25" s="68"/>
      <c r="G25" s="68"/>
      <c r="H25" s="68"/>
      <c r="I25" s="68"/>
      <c r="J25" s="68"/>
      <c r="K25" s="68"/>
      <c r="L25" s="71"/>
      <c r="M25" s="70"/>
      <c r="N25" s="68"/>
      <c r="O25" s="37"/>
    </row>
    <row r="26" spans="2:15" ht="20.100000000000001" customHeight="1" x14ac:dyDescent="0.25">
      <c r="B26" s="68"/>
      <c r="C26" s="67"/>
      <c r="D26" s="72"/>
      <c r="E26" s="73"/>
      <c r="F26" s="67"/>
      <c r="G26" s="68"/>
      <c r="H26" s="68"/>
      <c r="I26" s="68"/>
      <c r="J26" s="68"/>
      <c r="K26" s="67"/>
      <c r="L26" s="72"/>
      <c r="M26" s="73"/>
      <c r="N26" s="67"/>
      <c r="O26" s="37"/>
    </row>
  </sheetData>
  <mergeCells count="3">
    <mergeCell ref="B1:P2"/>
    <mergeCell ref="C9:N10"/>
    <mergeCell ref="D15:O15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AD56B-3C14-4AA6-B6CD-6D999C881A4A}">
  <dimension ref="B1:U27"/>
  <sheetViews>
    <sheetView showGridLines="0" showZeros="0" tabSelected="1" view="pageBreakPreview" zoomScale="115" zoomScaleNormal="100" zoomScaleSheetLayoutView="115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1" s="27" customFormat="1" ht="20.100000000000001" customHeight="1" x14ac:dyDescent="0.25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1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1" s="27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1"/>
      <c r="S4" s="11"/>
      <c r="T4" s="12"/>
      <c r="U4" s="12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5"/>
      <c r="N7" s="3"/>
      <c r="O7" s="24"/>
    </row>
    <row r="8" spans="2:21" s="25" customFormat="1" ht="20.100000000000001" customHeight="1" x14ac:dyDescent="0.25">
      <c r="B8" s="20"/>
      <c r="C8" s="21"/>
      <c r="D8" s="8"/>
      <c r="E8" s="8"/>
      <c r="F8" s="8"/>
      <c r="G8" s="9"/>
      <c r="H8" s="9"/>
      <c r="I8" s="9"/>
      <c r="J8" s="9"/>
      <c r="K8" s="8"/>
      <c r="M8" s="9"/>
      <c r="N8" s="9"/>
    </row>
    <row r="9" spans="2:21" ht="20.100000000000001" customHeight="1" x14ac:dyDescent="0.25">
      <c r="B9" s="68"/>
      <c r="C9" s="227" t="s">
        <v>364</v>
      </c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37"/>
    </row>
    <row r="10" spans="2:21" ht="20.100000000000001" customHeight="1" x14ac:dyDescent="0.25">
      <c r="B10" s="68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37"/>
    </row>
    <row r="11" spans="2:21" ht="20.100000000000001" customHeight="1" x14ac:dyDescent="0.25">
      <c r="B11" s="68"/>
      <c r="C11" s="68"/>
      <c r="D11" s="71"/>
      <c r="E11" s="70"/>
      <c r="F11" s="68"/>
      <c r="G11" s="68"/>
      <c r="H11" s="68"/>
      <c r="I11" s="68"/>
      <c r="J11" s="68"/>
      <c r="K11" s="68"/>
      <c r="L11" s="71"/>
      <c r="M11" s="70"/>
      <c r="N11" s="68"/>
      <c r="O11" s="37"/>
    </row>
    <row r="12" spans="2:21" ht="20.100000000000001" customHeight="1" x14ac:dyDescent="0.25">
      <c r="B12" s="68"/>
      <c r="C12" s="68"/>
      <c r="D12" s="71"/>
      <c r="E12" s="70"/>
      <c r="F12" s="68"/>
      <c r="G12" s="68"/>
      <c r="H12" s="68"/>
      <c r="I12" s="68"/>
      <c r="J12" s="68"/>
      <c r="K12" s="68"/>
      <c r="L12" s="71"/>
      <c r="M12" s="70"/>
      <c r="N12" s="68"/>
      <c r="O12" s="37"/>
    </row>
    <row r="13" spans="2:21" ht="20.100000000000001" customHeight="1" x14ac:dyDescent="0.25">
      <c r="B13" s="68"/>
      <c r="C13" s="68"/>
      <c r="D13" s="71"/>
      <c r="E13" s="70"/>
      <c r="F13" s="68"/>
      <c r="G13" s="68"/>
      <c r="H13" s="68"/>
      <c r="I13" s="68"/>
      <c r="J13" s="68"/>
      <c r="K13" s="68"/>
      <c r="L13" s="71"/>
      <c r="M13" s="70"/>
      <c r="N13" s="68"/>
      <c r="O13" s="37"/>
    </row>
    <row r="14" spans="2:21" ht="20.100000000000001" customHeight="1" x14ac:dyDescent="0.25">
      <c r="B14" s="68"/>
      <c r="C14" s="68"/>
      <c r="D14" s="71"/>
      <c r="E14" s="70"/>
      <c r="F14" s="68"/>
      <c r="G14" s="68"/>
      <c r="H14" s="68"/>
      <c r="I14" s="68"/>
      <c r="J14" s="68"/>
      <c r="K14" s="68"/>
      <c r="L14" s="71"/>
      <c r="M14" s="70"/>
      <c r="N14" s="68"/>
      <c r="O14" s="37"/>
    </row>
    <row r="15" spans="2:21" ht="20.100000000000001" customHeight="1" x14ac:dyDescent="0.25">
      <c r="B15" s="68"/>
      <c r="C15" s="67"/>
      <c r="D15" s="72"/>
      <c r="E15" s="73"/>
      <c r="F15" s="67"/>
      <c r="G15" s="68"/>
      <c r="H15" s="68"/>
      <c r="I15" s="68"/>
      <c r="J15" s="68"/>
      <c r="K15" s="67"/>
      <c r="L15" s="72"/>
      <c r="M15" s="73"/>
      <c r="N15" s="67"/>
      <c r="O15" s="37"/>
    </row>
    <row r="16" spans="2:21" s="25" customFormat="1" ht="20.100000000000001" customHeight="1" x14ac:dyDescent="0.25">
      <c r="B16" s="20"/>
      <c r="C16" s="21"/>
      <c r="D16" s="8"/>
      <c r="E16" s="8"/>
      <c r="F16" s="8"/>
      <c r="G16" s="9"/>
      <c r="H16" s="9"/>
      <c r="I16" s="9"/>
      <c r="J16" s="9"/>
      <c r="K16" s="8"/>
      <c r="M16" s="9"/>
      <c r="N16" s="9"/>
    </row>
    <row r="17" spans="2:15" ht="20.100000000000001" customHeight="1" x14ac:dyDescent="0.25">
      <c r="B17" s="68"/>
      <c r="C17" s="69"/>
      <c r="D17" s="68"/>
      <c r="E17" s="68"/>
      <c r="F17" s="68"/>
      <c r="G17" s="68"/>
      <c r="H17" s="68"/>
      <c r="I17" s="68"/>
      <c r="J17" s="68"/>
      <c r="K17" s="60"/>
      <c r="L17" s="68"/>
      <c r="M17" s="68"/>
      <c r="N17" s="68"/>
      <c r="O17" s="37"/>
    </row>
    <row r="18" spans="2:15" ht="20.100000000000001" customHeight="1" x14ac:dyDescent="0.25">
      <c r="B18" s="68"/>
      <c r="C18" s="68"/>
      <c r="D18" s="71"/>
      <c r="E18" s="70"/>
      <c r="F18" s="68"/>
      <c r="G18" s="68"/>
      <c r="H18" s="68"/>
      <c r="I18" s="68"/>
      <c r="J18" s="68"/>
      <c r="K18" s="68"/>
      <c r="L18" s="71"/>
      <c r="M18" s="70"/>
      <c r="N18" s="68"/>
      <c r="O18" s="37"/>
    </row>
    <row r="19" spans="2:15" ht="20.100000000000001" customHeight="1" x14ac:dyDescent="0.25">
      <c r="B19" s="68"/>
      <c r="C19" s="68"/>
      <c r="D19" s="71"/>
      <c r="E19" s="70"/>
      <c r="F19" s="68"/>
      <c r="G19" s="68"/>
      <c r="H19" s="68"/>
      <c r="I19" s="68"/>
      <c r="J19" s="68"/>
      <c r="K19" s="68"/>
      <c r="L19" s="71"/>
      <c r="M19" s="70"/>
      <c r="N19" s="68"/>
      <c r="O19" s="37"/>
    </row>
    <row r="20" spans="2:15" ht="20.100000000000001" customHeight="1" x14ac:dyDescent="0.25">
      <c r="B20" s="68"/>
      <c r="C20" s="68"/>
      <c r="D20" s="71"/>
      <c r="E20" s="70"/>
      <c r="F20" s="68"/>
      <c r="G20" s="68"/>
      <c r="H20" s="68"/>
      <c r="I20" s="68"/>
      <c r="J20" s="68"/>
      <c r="K20" s="68"/>
      <c r="L20" s="71"/>
      <c r="M20" s="70"/>
      <c r="N20" s="68"/>
      <c r="O20" s="37"/>
    </row>
    <row r="21" spans="2:15" ht="20.100000000000001" customHeight="1" x14ac:dyDescent="0.25">
      <c r="B21" s="68"/>
      <c r="C21" s="68"/>
      <c r="D21" s="71"/>
      <c r="E21" s="70"/>
      <c r="F21" s="68"/>
      <c r="G21" s="68"/>
      <c r="H21" s="68"/>
      <c r="I21" s="68"/>
      <c r="J21" s="68"/>
      <c r="K21" s="68"/>
      <c r="L21" s="71"/>
      <c r="M21" s="70"/>
      <c r="N21" s="68"/>
      <c r="O21" s="37"/>
    </row>
    <row r="22" spans="2:15" ht="20.100000000000001" customHeight="1" x14ac:dyDescent="0.25">
      <c r="B22" s="68"/>
      <c r="C22" s="68"/>
      <c r="D22" s="71"/>
      <c r="E22" s="70"/>
      <c r="F22" s="68"/>
      <c r="G22" s="68"/>
      <c r="H22" s="68"/>
      <c r="I22" s="68"/>
      <c r="J22" s="68"/>
      <c r="K22" s="68"/>
      <c r="L22" s="71"/>
      <c r="M22" s="70"/>
      <c r="N22" s="68"/>
      <c r="O22" s="37"/>
    </row>
    <row r="23" spans="2:15" ht="20.100000000000001" customHeight="1" x14ac:dyDescent="0.25">
      <c r="B23" s="68"/>
      <c r="C23" s="67"/>
      <c r="D23" s="72"/>
      <c r="E23" s="73"/>
      <c r="F23" s="67"/>
      <c r="G23" s="68"/>
      <c r="H23" s="68"/>
      <c r="I23" s="68"/>
      <c r="J23" s="68"/>
      <c r="K23" s="67"/>
      <c r="L23" s="72"/>
      <c r="M23" s="73"/>
      <c r="N23" s="67"/>
      <c r="O23" s="37"/>
    </row>
    <row r="24" spans="2:15" s="25" customFormat="1" ht="20.100000000000001" customHeight="1" x14ac:dyDescent="0.25">
      <c r="B24" s="20"/>
      <c r="C24" s="21"/>
      <c r="D24" s="8"/>
      <c r="E24" s="8"/>
      <c r="F24" s="8"/>
      <c r="G24" s="9"/>
      <c r="H24" s="9"/>
      <c r="I24" s="9"/>
      <c r="J24" s="9"/>
      <c r="K24" s="8"/>
      <c r="M24" s="9"/>
      <c r="N24" s="9"/>
    </row>
    <row r="25" spans="2:15" ht="20.100000000000001" customHeight="1" x14ac:dyDescent="0.25">
      <c r="B25" s="68"/>
      <c r="C25" s="69"/>
      <c r="D25" s="68"/>
      <c r="E25" s="68"/>
      <c r="F25" s="68"/>
      <c r="G25" s="68"/>
      <c r="H25" s="68"/>
      <c r="I25" s="68"/>
      <c r="J25" s="68"/>
      <c r="K25" s="60"/>
      <c r="L25" s="68"/>
      <c r="M25" s="68"/>
      <c r="N25" s="68"/>
      <c r="O25" s="37"/>
    </row>
    <row r="26" spans="2:15" ht="20.100000000000001" customHeight="1" x14ac:dyDescent="0.25">
      <c r="B26" s="68"/>
      <c r="C26" s="68"/>
      <c r="D26" s="71"/>
      <c r="E26" s="70"/>
      <c r="F26" s="68"/>
      <c r="G26" s="68"/>
      <c r="H26" s="68"/>
      <c r="I26" s="68"/>
      <c r="J26" s="68"/>
      <c r="K26" s="68"/>
      <c r="L26" s="71"/>
      <c r="M26" s="70"/>
      <c r="N26" s="68"/>
      <c r="O26" s="37"/>
    </row>
    <row r="27" spans="2:15" ht="20.100000000000001" customHeight="1" x14ac:dyDescent="0.25">
      <c r="B27" s="68"/>
      <c r="C27" s="67"/>
      <c r="D27" s="72"/>
      <c r="E27" s="73"/>
      <c r="F27" s="67"/>
      <c r="G27" s="68"/>
      <c r="H27" s="68"/>
      <c r="I27" s="68"/>
      <c r="J27" s="68"/>
      <c r="K27" s="67"/>
      <c r="L27" s="72"/>
      <c r="M27" s="73"/>
      <c r="N27" s="67"/>
      <c r="O27" s="37"/>
    </row>
  </sheetData>
  <mergeCells count="2">
    <mergeCell ref="B1:P2"/>
    <mergeCell ref="C9:N10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96D4A-D031-44C4-B170-65DCB88F3C3B}">
  <dimension ref="B1:U26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1" s="27" customFormat="1" ht="20.100000000000001" customHeight="1" x14ac:dyDescent="0.25">
      <c r="B1" s="229" t="s">
        <v>363</v>
      </c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64"/>
    </row>
    <row r="2" spans="2:21" s="27" customFormat="1" ht="20.100000000000001" customHeight="1" x14ac:dyDescent="0.25"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64"/>
    </row>
    <row r="3" spans="2:21" s="135" customFormat="1" ht="9.9499999999999993" customHeight="1" x14ac:dyDescent="0.25">
      <c r="D3" s="64"/>
      <c r="E3" s="64"/>
      <c r="F3" s="64"/>
      <c r="G3" s="28"/>
      <c r="H3" s="64"/>
      <c r="I3" s="64"/>
      <c r="J3" s="64"/>
      <c r="K3" s="64"/>
      <c r="L3" s="64"/>
    </row>
    <row r="4" spans="2:21" s="136" customFormat="1" ht="15" customHeight="1" x14ac:dyDescent="0.25">
      <c r="B4" s="137" t="s">
        <v>16</v>
      </c>
      <c r="C4" s="138" t="str">
        <f>+'CAPA - ORÇAMENTO'!D15</f>
        <v>REFORMA / AMPLIAÇÃO - TERMINAL DE PASSAGEIROS DE ITUMBIARA</v>
      </c>
      <c r="I4" s="139"/>
      <c r="J4" s="140"/>
      <c r="K4" s="142"/>
      <c r="L4" s="139"/>
      <c r="M4" s="140" t="s">
        <v>53</v>
      </c>
      <c r="N4" s="141" t="str">
        <f>+'CAPA - ORÇAMENTO'!D17</f>
        <v>27/06/2025</v>
      </c>
    </row>
    <row r="5" spans="2:21" s="136" customFormat="1" ht="15" customHeight="1" x14ac:dyDescent="0.25">
      <c r="B5" s="137" t="s">
        <v>18</v>
      </c>
      <c r="C5" s="139" t="str">
        <f>+'CAPA - ORÇAMENTO'!D16</f>
        <v>AVENIDA ITUMBIARA, N. 1391, RESIDENCIAL JARDIM PRIMAVERA, ITUMBIARA - GO</v>
      </c>
      <c r="J5" s="140"/>
      <c r="K5" s="142"/>
      <c r="M5" s="140" t="s">
        <v>17</v>
      </c>
      <c r="N5" s="440" t="s">
        <v>2457</v>
      </c>
    </row>
    <row r="6" spans="2:21" s="27" customFormat="1" ht="20.100000000000001" customHeight="1" x14ac:dyDescent="0.25"/>
    <row r="7" spans="2:21" s="5" customFormat="1" ht="20.100000000000001" customHeight="1" x14ac:dyDescent="0.25">
      <c r="B7" s="167" t="s">
        <v>365</v>
      </c>
      <c r="C7" s="2"/>
      <c r="E7" s="2"/>
      <c r="F7" s="2"/>
      <c r="G7" s="2"/>
      <c r="H7" s="2"/>
      <c r="I7" s="2"/>
      <c r="J7" s="2"/>
      <c r="K7" s="2"/>
      <c r="L7" s="2"/>
      <c r="N7" s="3"/>
      <c r="O7" s="4"/>
      <c r="R7" s="11"/>
      <c r="S7" s="11"/>
      <c r="T7" s="12"/>
      <c r="U7" s="12"/>
    </row>
    <row r="8" spans="2:21" s="5" customFormat="1" ht="20.100000000000001" customHeight="1" x14ac:dyDescent="0.25">
      <c r="B8" s="1"/>
      <c r="C8" s="2"/>
      <c r="N8" s="3"/>
      <c r="O8" s="4"/>
    </row>
    <row r="9" spans="2:21" s="5" customFormat="1" ht="20.100000000000001" customHeight="1" x14ac:dyDescent="0.25"/>
    <row r="10" spans="2:21" s="5" customFormat="1" ht="20.100000000000001" customHeight="1" x14ac:dyDescent="0.25">
      <c r="B10" s="1"/>
      <c r="F10" s="158" t="s">
        <v>367</v>
      </c>
      <c r="G10" s="158"/>
      <c r="H10" s="158"/>
      <c r="I10" s="158"/>
      <c r="J10" s="230">
        <f>'ORÇAMENTO SINTÉTICO (DES)'!L380</f>
        <v>3933947.410000002</v>
      </c>
      <c r="K10" s="230"/>
      <c r="N10" s="3"/>
      <c r="O10" s="24"/>
    </row>
    <row r="11" spans="2:21" s="25" customFormat="1" ht="20.100000000000001" customHeight="1" x14ac:dyDescent="0.25">
      <c r="B11" s="20"/>
      <c r="C11" s="21"/>
      <c r="D11" s="8"/>
      <c r="E11" s="8"/>
      <c r="F11" s="158" t="s">
        <v>368</v>
      </c>
      <c r="G11" s="159"/>
      <c r="H11" s="160"/>
      <c r="I11" s="160"/>
      <c r="J11" s="230">
        <f>'ORÇAMENTO SINTÉTICO - ONE'!L380</f>
        <v>3874231.1400000011</v>
      </c>
      <c r="K11" s="230"/>
      <c r="M11" s="9"/>
      <c r="N11" s="9"/>
    </row>
    <row r="12" spans="2:21" ht="20.100000000000001" customHeight="1" x14ac:dyDescent="0.25">
      <c r="B12" s="68"/>
      <c r="F12" s="161"/>
      <c r="G12" s="161"/>
      <c r="H12" s="161"/>
      <c r="I12" s="161"/>
      <c r="J12" s="161"/>
      <c r="K12" s="161"/>
      <c r="O12" s="37"/>
    </row>
    <row r="13" spans="2:21" ht="20.100000000000001" customHeight="1" x14ac:dyDescent="0.25">
      <c r="B13" s="68"/>
      <c r="F13" s="161" t="s">
        <v>366</v>
      </c>
      <c r="G13" s="161"/>
      <c r="H13" s="161"/>
      <c r="I13" s="161"/>
      <c r="J13" s="161"/>
      <c r="K13" s="162">
        <f>(J10/J11)-1</f>
        <v>1.5413708641039081E-2</v>
      </c>
      <c r="O13" s="37"/>
    </row>
    <row r="14" spans="2:21" ht="20.100000000000001" customHeight="1" x14ac:dyDescent="0.25">
      <c r="B14" s="68"/>
      <c r="C14" s="68"/>
      <c r="D14" s="71"/>
      <c r="E14" s="70"/>
      <c r="F14" s="161"/>
      <c r="G14" s="161"/>
      <c r="H14" s="163"/>
      <c r="I14" s="163"/>
      <c r="J14" s="163"/>
      <c r="K14" s="163"/>
      <c r="M14" s="70"/>
      <c r="N14" s="68"/>
      <c r="O14" s="37"/>
    </row>
    <row r="15" spans="2:21" ht="20.100000000000001" customHeight="1" x14ac:dyDescent="0.25">
      <c r="B15" s="68"/>
      <c r="C15" s="68"/>
      <c r="D15" s="71"/>
      <c r="E15" s="70"/>
      <c r="F15" s="164" t="s">
        <v>898</v>
      </c>
      <c r="G15" s="165"/>
      <c r="H15" s="166"/>
      <c r="I15" s="166"/>
      <c r="J15" s="231" t="str">
        <f>+IF(J11&lt;J10,"SEM DESONERAÇÃO","COM DESONERAÇÃO")</f>
        <v>SEM DESONERAÇÃO</v>
      </c>
      <c r="K15" s="231"/>
      <c r="L15" s="71"/>
      <c r="M15" s="70"/>
      <c r="N15" s="68"/>
      <c r="O15" s="37"/>
    </row>
    <row r="16" spans="2:21" ht="20.100000000000001" customHeight="1" x14ac:dyDescent="0.25">
      <c r="B16" s="68"/>
      <c r="C16" s="68"/>
      <c r="D16" s="71"/>
      <c r="E16" s="70"/>
      <c r="F16" s="68"/>
      <c r="G16" s="68"/>
      <c r="H16" s="68"/>
      <c r="I16" s="68"/>
      <c r="J16" s="68"/>
      <c r="K16" s="68"/>
      <c r="L16" s="71"/>
      <c r="M16" s="70"/>
      <c r="N16" s="68"/>
      <c r="O16" s="37"/>
    </row>
    <row r="17" spans="2:15" ht="20.100000000000001" customHeight="1" x14ac:dyDescent="0.25">
      <c r="B17" s="68"/>
      <c r="C17" s="68"/>
      <c r="D17" s="71"/>
      <c r="E17" s="70"/>
      <c r="F17" s="68"/>
      <c r="G17" s="68"/>
      <c r="H17" s="68"/>
      <c r="I17" s="68"/>
      <c r="J17" s="68"/>
      <c r="K17" s="68"/>
      <c r="L17" s="71"/>
      <c r="M17" s="70"/>
      <c r="N17" s="68"/>
      <c r="O17" s="37"/>
    </row>
    <row r="18" spans="2:15" ht="20.100000000000001" customHeight="1" x14ac:dyDescent="0.25">
      <c r="B18" s="68"/>
      <c r="C18" s="67"/>
      <c r="D18" s="72"/>
      <c r="E18" s="73"/>
      <c r="F18" s="67"/>
      <c r="G18" s="68"/>
      <c r="H18" s="68"/>
      <c r="I18" s="68"/>
      <c r="J18" s="68"/>
      <c r="K18" s="67"/>
      <c r="L18" s="72"/>
      <c r="M18" s="73"/>
      <c r="N18" s="67"/>
      <c r="O18" s="37"/>
    </row>
    <row r="19" spans="2:15" s="25" customFormat="1" ht="20.100000000000001" customHeight="1" x14ac:dyDescent="0.25">
      <c r="B19" s="20"/>
      <c r="C19" s="21"/>
      <c r="D19" s="8"/>
      <c r="E19" s="8"/>
      <c r="F19" s="8"/>
      <c r="G19" s="9"/>
      <c r="H19" s="9"/>
      <c r="I19" s="9"/>
      <c r="J19" s="9"/>
      <c r="K19" s="8"/>
      <c r="M19" s="9"/>
      <c r="N19" s="9"/>
    </row>
    <row r="20" spans="2:15" ht="20.100000000000001" customHeight="1" x14ac:dyDescent="0.25">
      <c r="B20" s="68"/>
      <c r="C20" s="69"/>
      <c r="D20" s="68"/>
      <c r="E20" s="68"/>
      <c r="F20" s="68"/>
      <c r="G20" s="68"/>
      <c r="H20" s="68"/>
      <c r="I20" s="68"/>
      <c r="J20" s="68"/>
      <c r="K20" s="60"/>
      <c r="L20" s="68"/>
      <c r="M20" s="68"/>
      <c r="N20" s="68"/>
      <c r="O20" s="37"/>
    </row>
    <row r="21" spans="2:15" ht="20.100000000000001" customHeight="1" x14ac:dyDescent="0.25">
      <c r="B21" s="68"/>
      <c r="C21" s="68"/>
      <c r="D21" s="71"/>
      <c r="E21" s="70"/>
      <c r="F21" s="68"/>
      <c r="G21" s="68"/>
      <c r="H21" s="68"/>
      <c r="I21" s="68"/>
      <c r="J21" s="68"/>
      <c r="K21" s="68"/>
      <c r="L21" s="71"/>
      <c r="M21" s="70"/>
      <c r="N21" s="68"/>
      <c r="O21" s="37"/>
    </row>
    <row r="22" spans="2:15" ht="20.100000000000001" customHeight="1" x14ac:dyDescent="0.25">
      <c r="B22" s="68"/>
      <c r="C22" s="68"/>
      <c r="D22" s="71"/>
      <c r="E22" s="70"/>
      <c r="F22" s="68"/>
      <c r="G22" s="68"/>
      <c r="H22" s="68"/>
      <c r="I22" s="68"/>
      <c r="J22" s="68"/>
      <c r="K22" s="68"/>
      <c r="L22" s="71"/>
      <c r="M22" s="70"/>
      <c r="N22" s="68"/>
      <c r="O22" s="37"/>
    </row>
    <row r="23" spans="2:15" ht="20.100000000000001" customHeight="1" x14ac:dyDescent="0.25">
      <c r="B23" s="68"/>
      <c r="C23" s="68"/>
      <c r="D23" s="71"/>
      <c r="E23" s="70"/>
      <c r="F23" s="68"/>
      <c r="G23" s="68"/>
      <c r="H23" s="68"/>
      <c r="I23" s="68"/>
      <c r="J23" s="68"/>
      <c r="K23" s="68"/>
      <c r="L23" s="71"/>
      <c r="M23" s="70"/>
      <c r="N23" s="68"/>
      <c r="O23" s="37"/>
    </row>
    <row r="24" spans="2:15" ht="20.100000000000001" customHeight="1" x14ac:dyDescent="0.25">
      <c r="B24" s="68"/>
      <c r="C24" s="67"/>
      <c r="D24" s="72"/>
      <c r="E24" s="73"/>
      <c r="F24" s="67"/>
      <c r="G24" s="68"/>
      <c r="H24" s="68"/>
      <c r="I24" s="68"/>
      <c r="J24" s="68"/>
      <c r="K24" s="67"/>
      <c r="L24" s="72"/>
      <c r="M24" s="73"/>
      <c r="N24" s="67"/>
      <c r="O24" s="37"/>
    </row>
    <row r="25" spans="2:15" s="25" customFormat="1" ht="20.100000000000001" customHeight="1" x14ac:dyDescent="0.25">
      <c r="B25" s="20"/>
      <c r="C25" s="21"/>
      <c r="D25" s="8"/>
      <c r="E25" s="8"/>
      <c r="F25" s="8"/>
      <c r="G25" s="9"/>
      <c r="H25" s="9"/>
      <c r="I25" s="9"/>
      <c r="J25" s="9"/>
      <c r="K25" s="8"/>
      <c r="M25" s="9"/>
      <c r="N25" s="9"/>
    </row>
    <row r="26" spans="2:15" ht="20.100000000000001" customHeight="1" x14ac:dyDescent="0.25">
      <c r="B26" s="68"/>
      <c r="C26" s="69"/>
      <c r="D26" s="68"/>
      <c r="E26" s="68"/>
      <c r="F26" s="68"/>
      <c r="G26" s="68"/>
      <c r="H26" s="68"/>
      <c r="I26" s="68"/>
      <c r="J26" s="68"/>
      <c r="K26" s="60"/>
      <c r="L26" s="68"/>
      <c r="M26" s="68"/>
      <c r="N26" s="68"/>
      <c r="O26" s="37"/>
    </row>
  </sheetData>
  <mergeCells count="4">
    <mergeCell ref="B1:O2"/>
    <mergeCell ref="J10:K10"/>
    <mergeCell ref="J11:K11"/>
    <mergeCell ref="J15:K15"/>
  </mergeCells>
  <printOptions horizontalCentered="1"/>
  <pageMargins left="0.51181102362204722" right="0.51181102362204722" top="1.181102362204724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C81D1-2D37-48BF-ACD2-0055D35949A1}">
  <dimension ref="B1:U27"/>
  <sheetViews>
    <sheetView showGridLines="0" showZeros="0" tabSelected="1" view="pageBreakPreview" zoomScale="85" zoomScaleNormal="100" zoomScaleSheetLayoutView="85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1" s="27" customFormat="1" ht="20.100000000000001" customHeight="1" x14ac:dyDescent="0.25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1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1" s="27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1"/>
      <c r="S4" s="11"/>
      <c r="T4" s="12"/>
      <c r="U4" s="12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5"/>
      <c r="N7" s="3"/>
      <c r="O7" s="24"/>
    </row>
    <row r="8" spans="2:21" s="25" customFormat="1" ht="20.100000000000001" customHeight="1" x14ac:dyDescent="0.25">
      <c r="B8" s="20"/>
      <c r="C8" s="21"/>
      <c r="D8" s="8"/>
      <c r="E8" s="8"/>
      <c r="F8" s="8"/>
      <c r="G8" s="9"/>
      <c r="H8" s="9"/>
      <c r="I8" s="9"/>
      <c r="J8" s="9"/>
      <c r="K8" s="8"/>
      <c r="M8" s="9"/>
      <c r="N8" s="9"/>
    </row>
    <row r="9" spans="2:21" ht="20.100000000000001" customHeight="1" x14ac:dyDescent="0.25">
      <c r="B9" s="68"/>
      <c r="C9" s="227" t="s">
        <v>833</v>
      </c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37"/>
    </row>
    <row r="10" spans="2:21" ht="20.100000000000001" customHeight="1" x14ac:dyDescent="0.25">
      <c r="B10" s="68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37"/>
    </row>
    <row r="11" spans="2:21" ht="20.100000000000001" customHeight="1" x14ac:dyDescent="0.25">
      <c r="B11" s="68"/>
      <c r="C11" s="68"/>
      <c r="D11" s="71"/>
      <c r="E11" s="70"/>
      <c r="F11" s="68"/>
      <c r="G11" s="68"/>
      <c r="H11" s="68"/>
      <c r="I11" s="68"/>
      <c r="J11" s="68"/>
      <c r="K11" s="68"/>
      <c r="L11" s="71"/>
      <c r="M11" s="70"/>
      <c r="N11" s="68"/>
      <c r="O11" s="37"/>
    </row>
    <row r="12" spans="2:21" ht="20.100000000000001" customHeight="1" x14ac:dyDescent="0.25">
      <c r="B12" s="68"/>
      <c r="C12" s="68"/>
      <c r="D12" s="71"/>
      <c r="E12" s="70"/>
      <c r="F12" s="68"/>
      <c r="G12" s="68"/>
      <c r="H12" s="68"/>
      <c r="I12" s="68"/>
      <c r="J12" s="68"/>
      <c r="K12" s="68"/>
      <c r="L12" s="71"/>
      <c r="M12" s="70"/>
      <c r="N12" s="68"/>
      <c r="O12" s="37"/>
    </row>
    <row r="13" spans="2:21" ht="20.100000000000001" customHeight="1" x14ac:dyDescent="0.25">
      <c r="B13" s="68"/>
      <c r="C13" s="68"/>
      <c r="D13" s="71"/>
      <c r="E13" s="70"/>
      <c r="F13" s="68"/>
      <c r="G13" s="68"/>
      <c r="H13" s="68"/>
      <c r="I13" s="68"/>
      <c r="J13" s="68"/>
      <c r="K13" s="68"/>
      <c r="L13" s="71"/>
      <c r="M13" s="70"/>
      <c r="N13" s="68"/>
      <c r="O13" s="37"/>
    </row>
    <row r="14" spans="2:21" ht="20.100000000000001" customHeight="1" x14ac:dyDescent="0.25">
      <c r="B14" s="68"/>
      <c r="C14" s="68"/>
      <c r="D14" s="71"/>
      <c r="E14" s="70"/>
      <c r="F14" s="68"/>
      <c r="G14" s="68"/>
      <c r="H14" s="68"/>
      <c r="I14" s="68"/>
      <c r="J14" s="68"/>
      <c r="K14" s="68"/>
      <c r="L14" s="71"/>
      <c r="M14" s="70"/>
      <c r="N14" s="68"/>
      <c r="O14" s="37"/>
    </row>
    <row r="15" spans="2:21" ht="20.100000000000001" customHeight="1" x14ac:dyDescent="0.25">
      <c r="B15" s="68"/>
      <c r="C15" s="67"/>
      <c r="D15" s="72"/>
      <c r="E15" s="73"/>
      <c r="F15" s="67"/>
      <c r="G15" s="68"/>
      <c r="H15" s="68"/>
      <c r="I15" s="68"/>
      <c r="J15" s="68"/>
      <c r="K15" s="67"/>
      <c r="L15" s="72"/>
      <c r="M15" s="73"/>
      <c r="N15" s="67"/>
      <c r="O15" s="37"/>
    </row>
    <row r="16" spans="2:21" s="25" customFormat="1" ht="20.100000000000001" customHeight="1" x14ac:dyDescent="0.25">
      <c r="B16" s="20"/>
      <c r="C16" s="21"/>
      <c r="D16" s="8"/>
      <c r="E16" s="8"/>
      <c r="F16" s="8"/>
      <c r="G16" s="9"/>
      <c r="H16" s="9"/>
      <c r="I16" s="9"/>
      <c r="J16" s="9"/>
      <c r="K16" s="8"/>
      <c r="M16" s="9"/>
      <c r="N16" s="9"/>
    </row>
    <row r="17" spans="2:15" ht="20.100000000000001" customHeight="1" x14ac:dyDescent="0.25">
      <c r="B17" s="68"/>
      <c r="C17" s="69"/>
      <c r="D17" s="68"/>
      <c r="E17" s="68"/>
      <c r="F17" s="68"/>
      <c r="G17" s="68"/>
      <c r="H17" s="68"/>
      <c r="I17" s="68"/>
      <c r="J17" s="68"/>
      <c r="K17" s="60"/>
      <c r="L17" s="68"/>
      <c r="M17" s="68"/>
      <c r="N17" s="68"/>
      <c r="O17" s="37"/>
    </row>
    <row r="18" spans="2:15" ht="20.100000000000001" customHeight="1" x14ac:dyDescent="0.25">
      <c r="B18" s="68"/>
      <c r="C18" s="68"/>
      <c r="D18" s="71"/>
      <c r="E18" s="70"/>
      <c r="F18" s="68"/>
      <c r="G18" s="68"/>
      <c r="H18" s="68"/>
      <c r="I18" s="68"/>
      <c r="J18" s="68"/>
      <c r="K18" s="68"/>
      <c r="L18" s="71"/>
      <c r="M18" s="70"/>
      <c r="N18" s="68"/>
      <c r="O18" s="37"/>
    </row>
    <row r="19" spans="2:15" ht="20.100000000000001" customHeight="1" x14ac:dyDescent="0.25">
      <c r="B19" s="68"/>
      <c r="C19" s="68"/>
      <c r="D19" s="71"/>
      <c r="E19" s="70"/>
      <c r="F19" s="68"/>
      <c r="G19" s="68"/>
      <c r="H19" s="68"/>
      <c r="I19" s="68"/>
      <c r="J19" s="68"/>
      <c r="K19" s="68"/>
      <c r="L19" s="71"/>
      <c r="M19" s="70"/>
      <c r="N19" s="68"/>
      <c r="O19" s="37"/>
    </row>
    <row r="20" spans="2:15" ht="20.100000000000001" customHeight="1" x14ac:dyDescent="0.25">
      <c r="B20" s="68"/>
      <c r="C20" s="68"/>
      <c r="D20" s="71"/>
      <c r="E20" s="70"/>
      <c r="F20" s="68"/>
      <c r="G20" s="68"/>
      <c r="H20" s="68"/>
      <c r="I20" s="68"/>
      <c r="J20" s="68"/>
      <c r="K20" s="68"/>
      <c r="L20" s="71"/>
      <c r="M20" s="70"/>
      <c r="N20" s="68"/>
      <c r="O20" s="37"/>
    </row>
    <row r="21" spans="2:15" ht="20.100000000000001" customHeight="1" x14ac:dyDescent="0.25">
      <c r="B21" s="68"/>
      <c r="C21" s="68"/>
      <c r="D21" s="71"/>
      <c r="E21" s="70"/>
      <c r="F21" s="68"/>
      <c r="G21" s="68"/>
      <c r="H21" s="68"/>
      <c r="I21" s="68"/>
      <c r="J21" s="68"/>
      <c r="K21" s="68"/>
      <c r="L21" s="71"/>
      <c r="M21" s="70"/>
      <c r="N21" s="68"/>
      <c r="O21" s="37"/>
    </row>
    <row r="22" spans="2:15" ht="20.100000000000001" customHeight="1" x14ac:dyDescent="0.25">
      <c r="B22" s="68"/>
      <c r="C22" s="68"/>
      <c r="D22" s="71"/>
      <c r="E22" s="70"/>
      <c r="F22" s="68"/>
      <c r="G22" s="68"/>
      <c r="H22" s="68"/>
      <c r="I22" s="68"/>
      <c r="J22" s="68"/>
      <c r="K22" s="68"/>
      <c r="L22" s="71"/>
      <c r="M22" s="70"/>
      <c r="N22" s="68"/>
      <c r="O22" s="37"/>
    </row>
    <row r="23" spans="2:15" ht="20.100000000000001" customHeight="1" x14ac:dyDescent="0.25">
      <c r="B23" s="68"/>
      <c r="C23" s="67"/>
      <c r="D23" s="72"/>
      <c r="E23" s="73"/>
      <c r="F23" s="67"/>
      <c r="G23" s="68"/>
      <c r="H23" s="68"/>
      <c r="I23" s="68"/>
      <c r="J23" s="68"/>
      <c r="K23" s="67"/>
      <c r="L23" s="72"/>
      <c r="M23" s="73"/>
      <c r="N23" s="67"/>
      <c r="O23" s="37"/>
    </row>
    <row r="24" spans="2:15" s="25" customFormat="1" ht="20.100000000000001" customHeight="1" x14ac:dyDescent="0.25">
      <c r="B24" s="20"/>
      <c r="C24" s="21"/>
      <c r="D24" s="8"/>
      <c r="E24" s="8"/>
      <c r="F24" s="8"/>
      <c r="G24" s="9"/>
      <c r="H24" s="9"/>
      <c r="I24" s="9"/>
      <c r="J24" s="9"/>
      <c r="K24" s="8"/>
      <c r="M24" s="9"/>
      <c r="N24" s="9"/>
    </row>
    <row r="25" spans="2:15" ht="20.100000000000001" customHeight="1" x14ac:dyDescent="0.25">
      <c r="B25" s="68"/>
      <c r="C25" s="69"/>
      <c r="D25" s="68"/>
      <c r="E25" s="68"/>
      <c r="F25" s="68"/>
      <c r="G25" s="68"/>
      <c r="H25" s="68"/>
      <c r="I25" s="68"/>
      <c r="J25" s="68"/>
      <c r="K25" s="60"/>
      <c r="L25" s="68"/>
      <c r="M25" s="68"/>
      <c r="N25" s="68"/>
      <c r="O25" s="37"/>
    </row>
    <row r="26" spans="2:15" ht="20.100000000000001" customHeight="1" x14ac:dyDescent="0.25">
      <c r="B26" s="68"/>
      <c r="C26" s="68"/>
      <c r="D26" s="71"/>
      <c r="E26" s="70"/>
      <c r="F26" s="68"/>
      <c r="G26" s="68"/>
      <c r="H26" s="68"/>
      <c r="I26" s="68"/>
      <c r="J26" s="68"/>
      <c r="K26" s="68"/>
      <c r="L26" s="71"/>
      <c r="M26" s="70"/>
      <c r="N26" s="68"/>
      <c r="O26" s="37"/>
    </row>
    <row r="27" spans="2:15" ht="20.100000000000001" customHeight="1" x14ac:dyDescent="0.25">
      <c r="B27" s="68"/>
      <c r="C27" s="67"/>
      <c r="D27" s="72"/>
      <c r="E27" s="73"/>
      <c r="F27" s="67"/>
      <c r="G27" s="68"/>
      <c r="H27" s="68"/>
      <c r="I27" s="68"/>
      <c r="J27" s="68"/>
      <c r="K27" s="67"/>
      <c r="L27" s="72"/>
      <c r="M27" s="73"/>
      <c r="N27" s="67"/>
      <c r="O27" s="37"/>
    </row>
  </sheetData>
  <mergeCells count="2">
    <mergeCell ref="B1:P2"/>
    <mergeCell ref="C9:N10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3B075-0348-440D-B617-ABB4BC98BDF1}">
  <dimension ref="B1:L28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RowHeight="15" x14ac:dyDescent="0.25"/>
  <cols>
    <col min="1" max="1" width="1.7109375" style="62" customWidth="1"/>
    <col min="2" max="2" width="7.42578125" style="62" customWidth="1"/>
    <col min="3" max="4" width="2.5703125" style="62" customWidth="1"/>
    <col min="5" max="5" width="68.5703125" style="62" bestFit="1" customWidth="1"/>
    <col min="6" max="6" width="34.28515625" style="62" bestFit="1" customWidth="1"/>
    <col min="7" max="7" width="11.42578125" style="62" customWidth="1"/>
    <col min="8" max="9" width="11.42578125" style="62" bestFit="1" customWidth="1"/>
    <col min="10" max="10" width="11.42578125" style="62" customWidth="1"/>
    <col min="11" max="11" width="15.140625" style="62" customWidth="1"/>
    <col min="12" max="12" width="1.7109375" style="62" customWidth="1"/>
    <col min="13" max="16384" width="9.140625" style="62"/>
  </cols>
  <sheetData>
    <row r="1" spans="2:12" s="135" customFormat="1" ht="50.1" customHeight="1" x14ac:dyDescent="0.25">
      <c r="B1" s="235" t="s">
        <v>905</v>
      </c>
      <c r="C1" s="235"/>
      <c r="D1" s="235"/>
      <c r="E1" s="235"/>
      <c r="F1" s="235"/>
      <c r="G1" s="235"/>
      <c r="H1" s="235"/>
      <c r="I1" s="235"/>
      <c r="J1" s="235"/>
      <c r="K1" s="235"/>
      <c r="L1" s="64"/>
    </row>
    <row r="2" spans="2:12" s="135" customFormat="1" ht="9.9499999999999993" customHeight="1" x14ac:dyDescent="0.25">
      <c r="D2" s="64"/>
      <c r="E2" s="64"/>
      <c r="F2" s="64"/>
      <c r="G2" s="28"/>
      <c r="H2" s="64"/>
      <c r="I2" s="64"/>
      <c r="J2" s="64"/>
      <c r="K2" s="64"/>
      <c r="L2" s="64"/>
    </row>
    <row r="3" spans="2:12" s="136" customFormat="1" ht="20.100000000000001" customHeight="1" x14ac:dyDescent="0.25">
      <c r="B3" s="137" t="s">
        <v>16</v>
      </c>
      <c r="C3" s="246" t="str">
        <f>+VANTAJOSIDADE!C4</f>
        <v>REFORMA / AMPLIAÇÃO - TERMINAL DE PASSAGEIROS DE ITUMBIARA</v>
      </c>
      <c r="D3" s="246"/>
      <c r="E3" s="246"/>
      <c r="F3" s="140" t="s">
        <v>53</v>
      </c>
      <c r="G3" s="141" t="str">
        <f>+VANTAJOSIDADE!N4</f>
        <v>27/06/2025</v>
      </c>
      <c r="I3" s="139"/>
      <c r="J3" s="140" t="s">
        <v>357</v>
      </c>
      <c r="K3" s="142">
        <f>+'ENCARGOS SOCIAIS'!F43</f>
        <v>1.1737000000000002</v>
      </c>
      <c r="L3" s="139"/>
    </row>
    <row r="4" spans="2:12" s="136" customFormat="1" ht="20.100000000000001" customHeight="1" x14ac:dyDescent="0.25">
      <c r="B4" s="137" t="s">
        <v>18</v>
      </c>
      <c r="C4" s="139" t="str">
        <f>+VANTAJOSIDADE!C5</f>
        <v>AVENIDA ITUMBIARA, N. 1391, RESIDENCIAL JARDIM PRIMAVERA, ITUMBIARA - GO</v>
      </c>
      <c r="F4" s="140" t="s">
        <v>17</v>
      </c>
      <c r="G4" s="141" t="str">
        <f>+VANTAJOSIDADE!N5</f>
        <v>00</v>
      </c>
      <c r="J4" s="140" t="s">
        <v>358</v>
      </c>
      <c r="K4" s="142">
        <f>+'ENCARGOS SOCIAIS'!G43</f>
        <v>0.74190000000000011</v>
      </c>
    </row>
    <row r="5" spans="2:12" s="136" customFormat="1" ht="15" customHeight="1" x14ac:dyDescent="0.25">
      <c r="F5" s="140" t="s">
        <v>891</v>
      </c>
      <c r="G5" s="141" t="s">
        <v>2458</v>
      </c>
      <c r="J5" s="140" t="s">
        <v>359</v>
      </c>
      <c r="K5" s="142">
        <f>'ORÇAMENTO SINTÉTICO - ONE'!L5</f>
        <v>0.23649999999999999</v>
      </c>
    </row>
    <row r="6" spans="2:12" s="136" customFormat="1" ht="12.75" customHeight="1" x14ac:dyDescent="0.25">
      <c r="J6" s="140" t="s">
        <v>361</v>
      </c>
      <c r="K6" s="142">
        <f>+'ORÇAMENTO SINTÉTICO - ONE'!L6</f>
        <v>0.1948</v>
      </c>
    </row>
    <row r="7" spans="2:12" s="143" customFormat="1" ht="6.95" customHeight="1" x14ac:dyDescent="0.25">
      <c r="E7" s="40"/>
      <c r="K7" s="144"/>
      <c r="L7" s="145"/>
    </row>
    <row r="8" spans="2:12" s="63" customFormat="1" ht="30" customHeight="1" x14ac:dyDescent="0.25">
      <c r="B8" s="234" t="s">
        <v>55</v>
      </c>
      <c r="C8" s="234"/>
      <c r="D8" s="234"/>
      <c r="E8" s="234" t="s">
        <v>65</v>
      </c>
      <c r="F8" s="234"/>
      <c r="G8" s="234"/>
      <c r="H8" s="234"/>
      <c r="I8" s="234"/>
      <c r="J8" s="234"/>
      <c r="K8" s="186" t="s">
        <v>57</v>
      </c>
    </row>
    <row r="9" spans="2:12" ht="20.100000000000001" customHeight="1" x14ac:dyDescent="0.25">
      <c r="B9" s="232" t="s">
        <v>817</v>
      </c>
      <c r="C9" s="232"/>
      <c r="D9" s="232"/>
      <c r="E9" s="233" t="str">
        <f>'ORÇAMENTO SINTÉTICO - ONE'!E9</f>
        <v>ADMINISTRAÇÃO LOCAL</v>
      </c>
      <c r="F9" s="233"/>
      <c r="G9" s="233"/>
      <c r="H9" s="233"/>
      <c r="I9" s="233"/>
      <c r="J9" s="233"/>
      <c r="K9" s="176">
        <f>'ORÇAMENTO SINTÉTICO - ONE'!L9</f>
        <v>341358.57999999996</v>
      </c>
    </row>
    <row r="10" spans="2:12" ht="20.100000000000001" customHeight="1" x14ac:dyDescent="0.25">
      <c r="B10" s="232" t="s">
        <v>818</v>
      </c>
      <c r="C10" s="232"/>
      <c r="D10" s="232"/>
      <c r="E10" s="233" t="str">
        <f>'ORÇAMENTO SINTÉTICO - ONE'!E17</f>
        <v>CANTEIRO</v>
      </c>
      <c r="F10" s="233"/>
      <c r="G10" s="233"/>
      <c r="H10" s="233"/>
      <c r="I10" s="233"/>
      <c r="J10" s="233"/>
      <c r="K10" s="176">
        <f>'ORÇAMENTO SINTÉTICO - ONE'!L17</f>
        <v>155871.29999999999</v>
      </c>
    </row>
    <row r="11" spans="2:12" ht="20.100000000000001" customHeight="1" x14ac:dyDescent="0.25">
      <c r="B11" s="232" t="s">
        <v>235</v>
      </c>
      <c r="C11" s="232"/>
      <c r="D11" s="232"/>
      <c r="E11" s="233" t="str">
        <f>'ORÇAMENTO SINTÉTICO - ONE'!E29</f>
        <v>SERVIÇOS PRELIMINARES</v>
      </c>
      <c r="F11" s="233"/>
      <c r="G11" s="233"/>
      <c r="H11" s="233"/>
      <c r="I11" s="233"/>
      <c r="J11" s="233"/>
      <c r="K11" s="176">
        <f>'ORÇAMENTO SINTÉTICO - ONE'!L29</f>
        <v>25647.089999999997</v>
      </c>
    </row>
    <row r="12" spans="2:12" ht="20.100000000000001" customHeight="1" x14ac:dyDescent="0.25">
      <c r="B12" s="232" t="s">
        <v>241</v>
      </c>
      <c r="C12" s="232"/>
      <c r="D12" s="232"/>
      <c r="E12" s="233" t="str">
        <f>'ORÇAMENTO SINTÉTICO - ONE'!E44</f>
        <v>FUNDAÇÕES</v>
      </c>
      <c r="F12" s="233"/>
      <c r="G12" s="233"/>
      <c r="H12" s="233"/>
      <c r="I12" s="233"/>
      <c r="J12" s="233"/>
      <c r="K12" s="176">
        <f>'ORÇAMENTO SINTÉTICO - ONE'!L44</f>
        <v>157817.71</v>
      </c>
    </row>
    <row r="13" spans="2:12" ht="20.100000000000001" customHeight="1" x14ac:dyDescent="0.25">
      <c r="B13" s="232" t="s">
        <v>245</v>
      </c>
      <c r="C13" s="232"/>
      <c r="D13" s="232"/>
      <c r="E13" s="233" t="str">
        <f>'ORÇAMENTO SINTÉTICO - ONE'!E79</f>
        <v>SUPERESTRUTURA</v>
      </c>
      <c r="F13" s="233"/>
      <c r="G13" s="233"/>
      <c r="H13" s="233"/>
      <c r="I13" s="233"/>
      <c r="J13" s="233"/>
      <c r="K13" s="176">
        <f>'ORÇAMENTO SINTÉTICO - ONE'!L79</f>
        <v>244056.67000000004</v>
      </c>
    </row>
    <row r="14" spans="2:12" ht="20.100000000000001" customHeight="1" x14ac:dyDescent="0.25">
      <c r="B14" s="232" t="s">
        <v>261</v>
      </c>
      <c r="C14" s="232"/>
      <c r="D14" s="232"/>
      <c r="E14" s="233" t="str">
        <f>'ORÇAMENTO SINTÉTICO - ONE'!E93</f>
        <v>PAREDES E PAINÉIS</v>
      </c>
      <c r="F14" s="233"/>
      <c r="G14" s="233"/>
      <c r="H14" s="233"/>
      <c r="I14" s="233"/>
      <c r="J14" s="233"/>
      <c r="K14" s="176">
        <f>'ORÇAMENTO SINTÉTICO - ONE'!L93</f>
        <v>154031.78</v>
      </c>
    </row>
    <row r="15" spans="2:12" ht="20.100000000000001" customHeight="1" x14ac:dyDescent="0.25">
      <c r="B15" s="232" t="s">
        <v>269</v>
      </c>
      <c r="C15" s="232"/>
      <c r="D15" s="232"/>
      <c r="E15" s="233" t="str">
        <f>'ORÇAMENTO SINTÉTICO - ONE'!E100</f>
        <v>ESQUADRIAS</v>
      </c>
      <c r="F15" s="233"/>
      <c r="G15" s="233"/>
      <c r="H15" s="233"/>
      <c r="I15" s="233"/>
      <c r="J15" s="233"/>
      <c r="K15" s="176">
        <f>'ORÇAMENTO SINTÉTICO - ONE'!L100</f>
        <v>603242.7799999998</v>
      </c>
    </row>
    <row r="16" spans="2:12" ht="20.100000000000001" customHeight="1" x14ac:dyDescent="0.25">
      <c r="B16" s="232" t="s">
        <v>283</v>
      </c>
      <c r="C16" s="232"/>
      <c r="D16" s="232"/>
      <c r="E16" s="233" t="str">
        <f>'ORÇAMENTO SINTÉTICO - ONE'!E128</f>
        <v>IMPERMEABILIZAÇÕES</v>
      </c>
      <c r="F16" s="233"/>
      <c r="G16" s="233"/>
      <c r="H16" s="233"/>
      <c r="I16" s="233"/>
      <c r="J16" s="233"/>
      <c r="K16" s="176">
        <f>'ORÇAMENTO SINTÉTICO - ONE'!L128</f>
        <v>11480.35</v>
      </c>
    </row>
    <row r="17" spans="2:12" ht="20.100000000000001" customHeight="1" x14ac:dyDescent="0.25">
      <c r="B17" s="232" t="s">
        <v>285</v>
      </c>
      <c r="C17" s="232"/>
      <c r="D17" s="232"/>
      <c r="E17" s="233" t="str">
        <f>'ORÇAMENTO SINTÉTICO - ONE'!E130</f>
        <v>COBERTURA</v>
      </c>
      <c r="F17" s="233"/>
      <c r="G17" s="233"/>
      <c r="H17" s="233"/>
      <c r="I17" s="233"/>
      <c r="J17" s="233"/>
      <c r="K17" s="176">
        <f>'ORÇAMENTO SINTÉTICO - ONE'!L130</f>
        <v>428830.93</v>
      </c>
    </row>
    <row r="18" spans="2:12" ht="20.100000000000001" customHeight="1" x14ac:dyDescent="0.25">
      <c r="B18" s="232" t="s">
        <v>286</v>
      </c>
      <c r="C18" s="232"/>
      <c r="D18" s="232"/>
      <c r="E18" s="233" t="str">
        <f>'ORÇAMENTO SINTÉTICO - ONE'!E136</f>
        <v>FORROS</v>
      </c>
      <c r="F18" s="233"/>
      <c r="G18" s="233"/>
      <c r="H18" s="233"/>
      <c r="I18" s="233"/>
      <c r="J18" s="233"/>
      <c r="K18" s="176">
        <f>'ORÇAMENTO SINTÉTICO - ONE'!L136</f>
        <v>83983.650000000009</v>
      </c>
    </row>
    <row r="19" spans="2:12" ht="20.100000000000001" customHeight="1" x14ac:dyDescent="0.25">
      <c r="B19" s="232" t="s">
        <v>287</v>
      </c>
      <c r="C19" s="232"/>
      <c r="D19" s="232"/>
      <c r="E19" s="233" t="str">
        <f>'ORÇAMENTO SINTÉTICO - ONE'!E139</f>
        <v>REVESTIMENTO DE PAREDES</v>
      </c>
      <c r="F19" s="233"/>
      <c r="G19" s="233"/>
      <c r="H19" s="233"/>
      <c r="I19" s="233"/>
      <c r="J19" s="233"/>
      <c r="K19" s="176">
        <f>'ORÇAMENTO SINTÉTICO - ONE'!L139</f>
        <v>89136.42</v>
      </c>
    </row>
    <row r="20" spans="2:12" ht="20.100000000000001" customHeight="1" x14ac:dyDescent="0.25">
      <c r="B20" s="232" t="s">
        <v>290</v>
      </c>
      <c r="C20" s="232"/>
      <c r="D20" s="232"/>
      <c r="E20" s="233" t="str">
        <f>'ORÇAMENTO SINTÉTICO - ONE'!E144</f>
        <v>PAVIMENTAÇÃO</v>
      </c>
      <c r="F20" s="233"/>
      <c r="G20" s="233"/>
      <c r="H20" s="233"/>
      <c r="I20" s="233"/>
      <c r="J20" s="233"/>
      <c r="K20" s="176">
        <f>'ORÇAMENTO SINTÉTICO - ONE'!L144</f>
        <v>393779.93</v>
      </c>
    </row>
    <row r="21" spans="2:12" ht="20.100000000000001" customHeight="1" x14ac:dyDescent="0.25">
      <c r="B21" s="232" t="s">
        <v>291</v>
      </c>
      <c r="C21" s="232"/>
      <c r="D21" s="232"/>
      <c r="E21" s="233" t="str">
        <f>'ORÇAMENTO SINTÉTICO - ONE'!E153</f>
        <v>PINTURAS</v>
      </c>
      <c r="F21" s="233"/>
      <c r="G21" s="233"/>
      <c r="H21" s="233"/>
      <c r="I21" s="233"/>
      <c r="J21" s="233"/>
      <c r="K21" s="176">
        <f>'ORÇAMENTO SINTÉTICO - ONE'!L153</f>
        <v>105004.84</v>
      </c>
    </row>
    <row r="22" spans="2:12" ht="20.100000000000001" customHeight="1" x14ac:dyDescent="0.25">
      <c r="B22" s="232" t="s">
        <v>296</v>
      </c>
      <c r="C22" s="232"/>
      <c r="D22" s="232"/>
      <c r="E22" s="233" t="str">
        <f>'ORÇAMENTO SINTÉTICO - ONE'!E169</f>
        <v>APARELHOS SANITÁRIOS</v>
      </c>
      <c r="F22" s="233"/>
      <c r="G22" s="233"/>
      <c r="H22" s="233"/>
      <c r="I22" s="233"/>
      <c r="J22" s="233"/>
      <c r="K22" s="176">
        <f>'ORÇAMENTO SINTÉTICO - ONE'!L169</f>
        <v>67756.460000000006</v>
      </c>
    </row>
    <row r="23" spans="2:12" ht="20.100000000000001" customHeight="1" x14ac:dyDescent="0.25">
      <c r="B23" s="232" t="s">
        <v>325</v>
      </c>
      <c r="C23" s="232"/>
      <c r="D23" s="232"/>
      <c r="E23" s="233" t="str">
        <f>'ORÇAMENTO SINTÉTICO - ONE'!E192</f>
        <v>INSTALAÇÕES</v>
      </c>
      <c r="F23" s="233"/>
      <c r="G23" s="233"/>
      <c r="H23" s="233"/>
      <c r="I23" s="233"/>
      <c r="J23" s="233"/>
      <c r="K23" s="176">
        <f>'ORÇAMENTO SINTÉTICO - ONE'!L192</f>
        <v>943436.02999999956</v>
      </c>
    </row>
    <row r="24" spans="2:12" ht="20.100000000000001" customHeight="1" x14ac:dyDescent="0.25">
      <c r="B24" s="232" t="s">
        <v>342</v>
      </c>
      <c r="C24" s="232"/>
      <c r="D24" s="232"/>
      <c r="E24" s="233" t="str">
        <f>'ORÇAMENTO SINTÉTICO - ONE'!E372</f>
        <v>SERVIÇOS COMPLEMENTARES</v>
      </c>
      <c r="F24" s="233"/>
      <c r="G24" s="233"/>
      <c r="H24" s="233"/>
      <c r="I24" s="233"/>
      <c r="J24" s="233"/>
      <c r="K24" s="176">
        <f>'ORÇAMENTO SINTÉTICO - ONE'!L372</f>
        <v>68796.62</v>
      </c>
    </row>
    <row r="25" spans="2:12" ht="15.75" thickBot="1" x14ac:dyDescent="0.3">
      <c r="B25" s="129"/>
      <c r="C25" s="129"/>
      <c r="D25" s="129"/>
      <c r="E25" s="129"/>
      <c r="F25" s="129"/>
      <c r="G25" s="129"/>
      <c r="H25" s="129"/>
      <c r="I25" s="129"/>
      <c r="J25" s="129"/>
      <c r="K25" s="129"/>
    </row>
    <row r="26" spans="2:12" ht="24.95" customHeight="1" x14ac:dyDescent="0.25">
      <c r="B26" s="441" t="s">
        <v>360</v>
      </c>
      <c r="C26" s="249" t="s">
        <v>2459</v>
      </c>
      <c r="D26" s="249"/>
      <c r="E26" s="249"/>
      <c r="F26" s="249"/>
      <c r="G26" s="245"/>
      <c r="H26" s="244"/>
      <c r="I26" s="236" t="s">
        <v>354</v>
      </c>
      <c r="J26" s="237"/>
      <c r="K26" s="238">
        <f>'ORÇAMENTO SINTÉTICO - ONE'!L378</f>
        <v>3155725.7700000014</v>
      </c>
      <c r="L26" s="239"/>
    </row>
    <row r="27" spans="2:12" ht="24.95" customHeight="1" x14ac:dyDescent="0.25">
      <c r="B27" s="441"/>
      <c r="C27" s="249"/>
      <c r="D27" s="249"/>
      <c r="E27" s="249"/>
      <c r="F27" s="249"/>
      <c r="G27" s="245"/>
      <c r="H27" s="244"/>
      <c r="I27" s="240" t="s">
        <v>355</v>
      </c>
      <c r="J27" s="241"/>
      <c r="K27" s="242">
        <f>'ORÇAMENTO SINTÉTICO - ONE'!L379</f>
        <v>718505.36999999965</v>
      </c>
      <c r="L27" s="243"/>
    </row>
    <row r="28" spans="2:12" ht="24.95" customHeight="1" thickBot="1" x14ac:dyDescent="0.3">
      <c r="B28" s="244"/>
      <c r="C28" s="244"/>
      <c r="D28" s="244"/>
      <c r="E28" s="131"/>
      <c r="F28" s="130"/>
      <c r="G28" s="245"/>
      <c r="H28" s="244"/>
      <c r="I28" s="250" t="s">
        <v>356</v>
      </c>
      <c r="J28" s="251"/>
      <c r="K28" s="247">
        <f>SUM(K9:K24)</f>
        <v>3874231.1399999997</v>
      </c>
      <c r="L28" s="248"/>
    </row>
  </sheetData>
  <mergeCells count="48">
    <mergeCell ref="B26:B27"/>
    <mergeCell ref="C26:F27"/>
    <mergeCell ref="C3:E3"/>
    <mergeCell ref="K28:L28"/>
    <mergeCell ref="B28:D28"/>
    <mergeCell ref="G28:H28"/>
    <mergeCell ref="I28:J28"/>
    <mergeCell ref="E20:J20"/>
    <mergeCell ref="B21:D21"/>
    <mergeCell ref="E21:J21"/>
    <mergeCell ref="B22:D22"/>
    <mergeCell ref="E22:J22"/>
    <mergeCell ref="B17:D17"/>
    <mergeCell ref="E17:J17"/>
    <mergeCell ref="B18:D18"/>
    <mergeCell ref="E18:J18"/>
    <mergeCell ref="B19:D19"/>
    <mergeCell ref="B1:K1"/>
    <mergeCell ref="I26:J26"/>
    <mergeCell ref="K26:L26"/>
    <mergeCell ref="I27:J27"/>
    <mergeCell ref="K27:L27"/>
    <mergeCell ref="G26:H26"/>
    <mergeCell ref="G27:H27"/>
    <mergeCell ref="B23:D23"/>
    <mergeCell ref="E23:J23"/>
    <mergeCell ref="B24:D24"/>
    <mergeCell ref="E24:J24"/>
    <mergeCell ref="B20:D20"/>
    <mergeCell ref="E19:J19"/>
    <mergeCell ref="B14:D14"/>
    <mergeCell ref="E14:J14"/>
    <mergeCell ref="B15:D15"/>
    <mergeCell ref="E15:J15"/>
    <mergeCell ref="B16:D16"/>
    <mergeCell ref="E16:J16"/>
    <mergeCell ref="B13:D13"/>
    <mergeCell ref="E13:J13"/>
    <mergeCell ref="B8:D8"/>
    <mergeCell ref="E8:J8"/>
    <mergeCell ref="B9:D9"/>
    <mergeCell ref="E9:J9"/>
    <mergeCell ref="B10:D10"/>
    <mergeCell ref="E10:J10"/>
    <mergeCell ref="B11:D11"/>
    <mergeCell ref="E11:J11"/>
    <mergeCell ref="B12:D12"/>
    <mergeCell ref="E12:J12"/>
  </mergeCells>
  <phoneticPr fontId="45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73" orientation="landscape" horizontalDpi="1200" verticalDpi="1200" r:id="rId1"/>
  <headerFooter>
    <oddHeader>&amp;L&amp;G</oddHeader>
    <oddFooter>&amp;L&amp;"Arial Narrow,Normal"&amp;10&amp;A
&amp;F&amp;R&amp;"Arial Narrow,Normal"&amp;10Página &amp;P de &amp;N</oddFooter>
  </headerFooter>
  <colBreaks count="1" manualBreakCount="1">
    <brk id="12" max="1048575" man="1"/>
  </colBreaks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ED7A6-5B26-4405-8C9A-00CB58539BBA}">
  <dimension ref="B1:M380"/>
  <sheetViews>
    <sheetView showGridLines="0" showZeros="0" tabSelected="1" view="pageBreakPreview" topLeftCell="A362" zoomScaleNormal="100" zoomScaleSheetLayoutView="100" workbookViewId="0">
      <selection activeCell="O14" sqref="O14"/>
    </sheetView>
  </sheetViews>
  <sheetFormatPr defaultRowHeight="12.75" x14ac:dyDescent="0.25"/>
  <cols>
    <col min="1" max="1" width="1.7109375" style="27" customWidth="1"/>
    <col min="2" max="2" width="8.7109375" style="27" customWidth="1"/>
    <col min="3" max="3" width="13.7109375" style="27" customWidth="1"/>
    <col min="4" max="4" width="12.5703125" style="27" customWidth="1"/>
    <col min="5" max="5" width="68.5703125" style="27" bestFit="1" customWidth="1"/>
    <col min="6" max="6" width="9.140625" style="27" bestFit="1"/>
    <col min="7" max="8" width="14.85546875" style="27" bestFit="1" customWidth="1"/>
    <col min="9" max="9" width="14.85546875" style="27" customWidth="1"/>
    <col min="10" max="10" width="11.28515625" style="27" customWidth="1"/>
    <col min="11" max="12" width="14.85546875" style="27" bestFit="1" customWidth="1"/>
    <col min="13" max="13" width="1.7109375" style="27" customWidth="1"/>
    <col min="14" max="16384" width="9.140625" style="27"/>
  </cols>
  <sheetData>
    <row r="1" spans="2:13" s="135" customFormat="1" ht="50.1" customHeight="1" x14ac:dyDescent="0.25">
      <c r="B1" s="235" t="s">
        <v>362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64"/>
    </row>
    <row r="2" spans="2:13" s="135" customFormat="1" ht="9.9499999999999993" customHeight="1" x14ac:dyDescent="0.25">
      <c r="C2" s="64"/>
      <c r="D2" s="64"/>
      <c r="E2" s="64"/>
      <c r="F2" s="28"/>
      <c r="G2" s="64"/>
      <c r="H2" s="64"/>
      <c r="I2" s="64"/>
      <c r="J2" s="64"/>
      <c r="K2" s="64"/>
      <c r="L2" s="64"/>
      <c r="M2" s="64"/>
    </row>
    <row r="3" spans="2:13" s="136" customFormat="1" ht="20.100000000000001" customHeight="1" x14ac:dyDescent="0.25">
      <c r="B3" s="137" t="s">
        <v>16</v>
      </c>
      <c r="C3" s="246" t="str">
        <f>'ORÇAMENTO RESUMO (SD)'!C3</f>
        <v>REFORMA / AMPLIAÇÃO - TERMINAL DE PASSAGEIROS DE ITUMBIARA</v>
      </c>
      <c r="D3" s="246"/>
      <c r="E3" s="246"/>
      <c r="F3" s="140" t="s">
        <v>53</v>
      </c>
      <c r="G3" s="141" t="str">
        <f>'ORÇAMENTO RESUMO (SD)'!G3</f>
        <v>27/06/2025</v>
      </c>
      <c r="H3" s="139"/>
      <c r="I3" s="139"/>
      <c r="J3" s="139"/>
      <c r="K3" s="140" t="s">
        <v>357</v>
      </c>
      <c r="L3" s="142">
        <f>'ENCARGOS SOCIAIS'!F43</f>
        <v>1.1737000000000002</v>
      </c>
      <c r="M3" s="139"/>
    </row>
    <row r="4" spans="2:13" s="136" customFormat="1" ht="20.100000000000001" customHeight="1" x14ac:dyDescent="0.25">
      <c r="B4" s="137" t="s">
        <v>18</v>
      </c>
      <c r="C4" s="139" t="str">
        <f>'ORÇAMENTO RESUMO (SD)'!C4</f>
        <v>AVENIDA ITUMBIARA, N. 1391, RESIDENCIAL JARDIM PRIMAVERA, ITUMBIARA - GO</v>
      </c>
      <c r="F4" s="140" t="s">
        <v>17</v>
      </c>
      <c r="G4" s="141" t="str">
        <f>'ORÇAMENTO RESUMO (SD)'!G4</f>
        <v>00</v>
      </c>
      <c r="K4" s="140" t="s">
        <v>358</v>
      </c>
      <c r="L4" s="142">
        <f>'ENCARGOS SOCIAIS'!G43</f>
        <v>0.74190000000000011</v>
      </c>
    </row>
    <row r="5" spans="2:13" s="136" customFormat="1" ht="20.100000000000001" customHeight="1" x14ac:dyDescent="0.25">
      <c r="B5" s="137"/>
      <c r="C5" s="246"/>
      <c r="D5" s="246"/>
      <c r="E5" s="246"/>
      <c r="F5" s="140" t="s">
        <v>891</v>
      </c>
      <c r="G5" s="141" t="str">
        <f>'ORÇAMENTO RESUMO (SD)'!G5</f>
        <v>06 MESES</v>
      </c>
      <c r="K5" s="140" t="s">
        <v>359</v>
      </c>
      <c r="L5" s="142">
        <f>'DADOS DA OBRA'!$F$22</f>
        <v>0.23649999999999999</v>
      </c>
    </row>
    <row r="6" spans="2:13" s="136" customFormat="1" ht="12.75" customHeight="1" x14ac:dyDescent="0.25">
      <c r="C6" s="246"/>
      <c r="D6" s="246"/>
      <c r="E6" s="246"/>
      <c r="K6" s="140" t="s">
        <v>361</v>
      </c>
      <c r="L6" s="142">
        <f>'DADOS DA OBRA'!$F$25</f>
        <v>0.1948</v>
      </c>
    </row>
    <row r="7" spans="2:13" s="143" customFormat="1" ht="6.95" customHeight="1" x14ac:dyDescent="0.25">
      <c r="D7" s="40"/>
      <c r="L7" s="144"/>
      <c r="M7" s="145"/>
    </row>
    <row r="8" spans="2:13" s="57" customFormat="1" ht="30" customHeight="1" x14ac:dyDescent="0.25">
      <c r="B8" s="157" t="s">
        <v>55</v>
      </c>
      <c r="C8" s="157" t="s">
        <v>34</v>
      </c>
      <c r="D8" s="157" t="s">
        <v>103</v>
      </c>
      <c r="E8" s="157" t="s">
        <v>65</v>
      </c>
      <c r="F8" s="157" t="s">
        <v>56</v>
      </c>
      <c r="G8" s="157" t="s">
        <v>202</v>
      </c>
      <c r="H8" s="157" t="s">
        <v>203</v>
      </c>
      <c r="I8" s="157" t="s">
        <v>896</v>
      </c>
      <c r="J8" s="157" t="s">
        <v>895</v>
      </c>
      <c r="K8" s="157" t="s">
        <v>204</v>
      </c>
      <c r="L8" s="157" t="s">
        <v>897</v>
      </c>
    </row>
    <row r="9" spans="2:13" x14ac:dyDescent="0.25">
      <c r="B9" s="149" t="s">
        <v>817</v>
      </c>
      <c r="C9" s="149" t="s">
        <v>1007</v>
      </c>
      <c r="D9" s="149"/>
      <c r="E9" s="148" t="s">
        <v>96</v>
      </c>
      <c r="F9" s="154"/>
      <c r="G9" s="150"/>
      <c r="H9" s="148" t="s">
        <v>834</v>
      </c>
      <c r="I9" s="150">
        <f>SUBTOTAL(9,I10:I16)</f>
        <v>276109.84999999998</v>
      </c>
      <c r="J9" s="148"/>
      <c r="K9" s="150"/>
      <c r="L9" s="150">
        <f>SUBTOTAL(9,L10:L16)</f>
        <v>341358.57999999996</v>
      </c>
    </row>
    <row r="10" spans="2:13" x14ac:dyDescent="0.25">
      <c r="B10" s="153" t="s">
        <v>206</v>
      </c>
      <c r="C10" s="153" t="s">
        <v>207</v>
      </c>
      <c r="D10" s="153" t="s">
        <v>105</v>
      </c>
      <c r="E10" s="151" t="s">
        <v>208</v>
      </c>
      <c r="F10" s="156" t="s">
        <v>39</v>
      </c>
      <c r="G10" s="152">
        <v>720</v>
      </c>
      <c r="H10" s="152">
        <v>102.16</v>
      </c>
      <c r="I10" s="152">
        <f>TRUNC(G10 * H10, 2)</f>
        <v>73555.199999999997</v>
      </c>
      <c r="J10" s="202">
        <f>+$L$5</f>
        <v>0.23649999999999999</v>
      </c>
      <c r="K10" s="152">
        <f>TRUNC(H10 * (1 + J10), 2)</f>
        <v>126.32</v>
      </c>
      <c r="L10" s="152">
        <f>TRUNC(G10 * K10, 2)</f>
        <v>90950.399999999994</v>
      </c>
    </row>
    <row r="11" spans="2:13" x14ac:dyDescent="0.25">
      <c r="B11" s="153" t="s">
        <v>209</v>
      </c>
      <c r="C11" s="153" t="s">
        <v>1008</v>
      </c>
      <c r="D11" s="153" t="s">
        <v>105</v>
      </c>
      <c r="E11" s="151" t="s">
        <v>1009</v>
      </c>
      <c r="F11" s="156" t="s">
        <v>39</v>
      </c>
      <c r="G11" s="152">
        <v>1320</v>
      </c>
      <c r="H11" s="152">
        <v>51.73</v>
      </c>
      <c r="I11" s="152">
        <f t="shared" ref="I11" si="0">TRUNC(G11 * H11, 2)</f>
        <v>68283.600000000006</v>
      </c>
      <c r="J11" s="202">
        <f t="shared" ref="J11:J14" si="1">+$L$5</f>
        <v>0.23649999999999999</v>
      </c>
      <c r="K11" s="152">
        <f t="shared" ref="K11" si="2">TRUNC(H11 * (1 + J11), 2)</f>
        <v>63.96</v>
      </c>
      <c r="L11" s="152">
        <f>TRUNC(G11 * K11, 2)</f>
        <v>84427.199999999997</v>
      </c>
    </row>
    <row r="12" spans="2:13" x14ac:dyDescent="0.25">
      <c r="B12" s="153" t="s">
        <v>210</v>
      </c>
      <c r="C12" s="153" t="s">
        <v>212</v>
      </c>
      <c r="D12" s="153" t="s">
        <v>105</v>
      </c>
      <c r="E12" s="151" t="s">
        <v>213</v>
      </c>
      <c r="F12" s="156" t="s">
        <v>39</v>
      </c>
      <c r="G12" s="152">
        <v>1320</v>
      </c>
      <c r="H12" s="152">
        <v>18.760000000000002</v>
      </c>
      <c r="I12" s="152">
        <f t="shared" ref="I12:I14" si="3">TRUNC(G12 * H12, 2)</f>
        <v>24763.200000000001</v>
      </c>
      <c r="J12" s="202">
        <f t="shared" si="1"/>
        <v>0.23649999999999999</v>
      </c>
      <c r="K12" s="152">
        <f t="shared" ref="K12:K14" si="4">TRUNC(H12 * (1 + J12), 2)</f>
        <v>23.19</v>
      </c>
      <c r="L12" s="152">
        <f>TRUNC(G12 * K12, 2)</f>
        <v>30610.799999999999</v>
      </c>
    </row>
    <row r="13" spans="2:13" ht="25.5" x14ac:dyDescent="0.25">
      <c r="B13" s="153" t="s">
        <v>211</v>
      </c>
      <c r="C13" s="153" t="s">
        <v>225</v>
      </c>
      <c r="D13" s="153" t="s">
        <v>105</v>
      </c>
      <c r="E13" s="151" t="s">
        <v>93</v>
      </c>
      <c r="F13" s="156" t="s">
        <v>19</v>
      </c>
      <c r="G13" s="152">
        <v>602.46</v>
      </c>
      <c r="H13" s="152">
        <v>48.22</v>
      </c>
      <c r="I13" s="152">
        <f t="shared" si="3"/>
        <v>29050.62</v>
      </c>
      <c r="J13" s="202">
        <f t="shared" si="1"/>
        <v>0.23649999999999999</v>
      </c>
      <c r="K13" s="152">
        <f t="shared" si="4"/>
        <v>59.62</v>
      </c>
      <c r="L13" s="152">
        <f>TRUNC(G13 * K13, 2)</f>
        <v>35918.660000000003</v>
      </c>
    </row>
    <row r="14" spans="2:13" ht="25.5" x14ac:dyDescent="0.25">
      <c r="B14" s="153" t="s">
        <v>1010</v>
      </c>
      <c r="C14" s="153" t="s">
        <v>227</v>
      </c>
      <c r="D14" s="153" t="s">
        <v>105</v>
      </c>
      <c r="E14" s="151" t="s">
        <v>94</v>
      </c>
      <c r="F14" s="156" t="s">
        <v>19</v>
      </c>
      <c r="G14" s="152">
        <v>602.46</v>
      </c>
      <c r="H14" s="152">
        <v>6.91</v>
      </c>
      <c r="I14" s="152">
        <f t="shared" si="3"/>
        <v>4162.99</v>
      </c>
      <c r="J14" s="202">
        <f t="shared" si="1"/>
        <v>0.23649999999999999</v>
      </c>
      <c r="K14" s="152">
        <f t="shared" si="4"/>
        <v>8.5399999999999991</v>
      </c>
      <c r="L14" s="152">
        <f>TRUNC(G14 * K14, 2)</f>
        <v>5145</v>
      </c>
    </row>
    <row r="15" spans="2:13" x14ac:dyDescent="0.25">
      <c r="B15" s="153" t="s">
        <v>1011</v>
      </c>
      <c r="C15" s="153" t="s">
        <v>231</v>
      </c>
      <c r="D15" s="153" t="s">
        <v>105</v>
      </c>
      <c r="E15" s="151" t="s">
        <v>102</v>
      </c>
      <c r="F15" s="156" t="s">
        <v>232</v>
      </c>
      <c r="G15" s="152">
        <v>2948</v>
      </c>
      <c r="H15" s="152">
        <v>22.5</v>
      </c>
      <c r="I15" s="152">
        <f t="shared" ref="I15:I16" si="5">TRUNC(G15 * H15, 2)</f>
        <v>66330</v>
      </c>
      <c r="J15" s="202">
        <f t="shared" ref="J15:J16" si="6">+$L$5</f>
        <v>0.23649999999999999</v>
      </c>
      <c r="K15" s="152">
        <f t="shared" ref="K15:K75" si="7">TRUNC(H15 * (1 + J15), 2)</f>
        <v>27.82</v>
      </c>
      <c r="L15" s="152">
        <f>TRUNC(G15 * K15, 2)</f>
        <v>82013.36</v>
      </c>
    </row>
    <row r="16" spans="2:13" x14ac:dyDescent="0.25">
      <c r="B16" s="153" t="s">
        <v>1012</v>
      </c>
      <c r="C16" s="153" t="s">
        <v>234</v>
      </c>
      <c r="D16" s="153" t="s">
        <v>105</v>
      </c>
      <c r="E16" s="151" t="s">
        <v>133</v>
      </c>
      <c r="F16" s="156" t="s">
        <v>232</v>
      </c>
      <c r="G16" s="152">
        <v>2948</v>
      </c>
      <c r="H16" s="152">
        <v>3.38</v>
      </c>
      <c r="I16" s="152">
        <f t="shared" si="5"/>
        <v>9964.24</v>
      </c>
      <c r="J16" s="202">
        <f t="shared" si="6"/>
        <v>0.23649999999999999</v>
      </c>
      <c r="K16" s="152">
        <f t="shared" si="7"/>
        <v>4.17</v>
      </c>
      <c r="L16" s="152">
        <f>TRUNC(G16 * K16, 2)</f>
        <v>12293.16</v>
      </c>
    </row>
    <row r="17" spans="2:12" x14ac:dyDescent="0.25">
      <c r="B17" s="149" t="s">
        <v>818</v>
      </c>
      <c r="C17" s="149" t="s">
        <v>1007</v>
      </c>
      <c r="D17" s="149"/>
      <c r="E17" s="148" t="s">
        <v>908</v>
      </c>
      <c r="F17" s="154"/>
      <c r="G17" s="150"/>
      <c r="H17" s="148" t="s">
        <v>834</v>
      </c>
      <c r="I17" s="150">
        <f>SUBTOTAL(9,I18:I28)</f>
        <v>126076.50000000001</v>
      </c>
      <c r="J17" s="148"/>
      <c r="K17" s="150"/>
      <c r="L17" s="150">
        <f t="shared" ref="L17" si="8">SUBTOTAL(9,L18:L28)</f>
        <v>155871.29999999999</v>
      </c>
    </row>
    <row r="18" spans="2:12" ht="51" x14ac:dyDescent="0.25">
      <c r="B18" s="153" t="s">
        <v>214</v>
      </c>
      <c r="C18" s="153" t="s">
        <v>215</v>
      </c>
      <c r="D18" s="153" t="s">
        <v>105</v>
      </c>
      <c r="E18" s="151" t="s">
        <v>1013</v>
      </c>
      <c r="F18" s="147" t="s">
        <v>19</v>
      </c>
      <c r="G18" s="152">
        <v>176.97</v>
      </c>
      <c r="H18" s="152">
        <v>303.95</v>
      </c>
      <c r="I18" s="152">
        <f t="shared" ref="I18:I28" si="9">TRUNC(G18 * H18, 2)</f>
        <v>53790.03</v>
      </c>
      <c r="J18" s="202">
        <f t="shared" ref="J18:J28" si="10">+$L$5</f>
        <v>0.23649999999999999</v>
      </c>
      <c r="K18" s="152">
        <f t="shared" si="7"/>
        <v>375.83</v>
      </c>
      <c r="L18" s="152">
        <f t="shared" ref="L18:L28" si="11">TRUNC(G18 * K18, 2)</f>
        <v>66510.63</v>
      </c>
    </row>
    <row r="19" spans="2:12" ht="25.5" x14ac:dyDescent="0.25">
      <c r="B19" s="153" t="s">
        <v>216</v>
      </c>
      <c r="C19" s="153" t="s">
        <v>217</v>
      </c>
      <c r="D19" s="153" t="s">
        <v>105</v>
      </c>
      <c r="E19" s="151" t="s">
        <v>218</v>
      </c>
      <c r="F19" s="147" t="s">
        <v>28</v>
      </c>
      <c r="G19" s="152">
        <v>1</v>
      </c>
      <c r="H19" s="152">
        <v>3675.93</v>
      </c>
      <c r="I19" s="152">
        <f t="shared" si="9"/>
        <v>3675.93</v>
      </c>
      <c r="J19" s="202">
        <f t="shared" si="10"/>
        <v>0.23649999999999999</v>
      </c>
      <c r="K19" s="152">
        <f t="shared" si="7"/>
        <v>4545.28</v>
      </c>
      <c r="L19" s="152">
        <f t="shared" si="11"/>
        <v>4545.28</v>
      </c>
    </row>
    <row r="20" spans="2:12" ht="25.5" x14ac:dyDescent="0.25">
      <c r="B20" s="153" t="s">
        <v>219</v>
      </c>
      <c r="C20" s="153" t="s">
        <v>220</v>
      </c>
      <c r="D20" s="153" t="s">
        <v>105</v>
      </c>
      <c r="E20" s="151" t="s">
        <v>91</v>
      </c>
      <c r="F20" s="147" t="s">
        <v>221</v>
      </c>
      <c r="G20" s="152">
        <v>1</v>
      </c>
      <c r="H20" s="152">
        <v>3482.69</v>
      </c>
      <c r="I20" s="152">
        <f t="shared" si="9"/>
        <v>3482.69</v>
      </c>
      <c r="J20" s="202">
        <f t="shared" si="10"/>
        <v>0.23649999999999999</v>
      </c>
      <c r="K20" s="152">
        <f t="shared" si="7"/>
        <v>4306.34</v>
      </c>
      <c r="L20" s="152">
        <f t="shared" si="11"/>
        <v>4306.34</v>
      </c>
    </row>
    <row r="21" spans="2:12" x14ac:dyDescent="0.25">
      <c r="B21" s="153" t="s">
        <v>222</v>
      </c>
      <c r="C21" s="153" t="s">
        <v>223</v>
      </c>
      <c r="D21" s="153" t="s">
        <v>105</v>
      </c>
      <c r="E21" s="151" t="s">
        <v>92</v>
      </c>
      <c r="F21" s="147" t="s">
        <v>221</v>
      </c>
      <c r="G21" s="152">
        <v>1</v>
      </c>
      <c r="H21" s="152">
        <v>4847.87</v>
      </c>
      <c r="I21" s="152">
        <f t="shared" si="9"/>
        <v>4847.87</v>
      </c>
      <c r="J21" s="202">
        <f t="shared" si="10"/>
        <v>0.23649999999999999</v>
      </c>
      <c r="K21" s="152">
        <f t="shared" si="7"/>
        <v>5994.39</v>
      </c>
      <c r="L21" s="152">
        <f t="shared" si="11"/>
        <v>5994.39</v>
      </c>
    </row>
    <row r="22" spans="2:12" ht="25.5" x14ac:dyDescent="0.25">
      <c r="B22" s="153" t="s">
        <v>224</v>
      </c>
      <c r="C22" s="153" t="s">
        <v>1014</v>
      </c>
      <c r="D22" s="153" t="s">
        <v>105</v>
      </c>
      <c r="E22" s="151" t="s">
        <v>1015</v>
      </c>
      <c r="F22" s="147" t="s">
        <v>19</v>
      </c>
      <c r="G22" s="152">
        <v>173.8</v>
      </c>
      <c r="H22" s="152">
        <v>75.97</v>
      </c>
      <c r="I22" s="152">
        <f t="shared" si="9"/>
        <v>13203.58</v>
      </c>
      <c r="J22" s="202">
        <f t="shared" si="10"/>
        <v>0.23649999999999999</v>
      </c>
      <c r="K22" s="152">
        <f t="shared" si="7"/>
        <v>93.93</v>
      </c>
      <c r="L22" s="152">
        <f t="shared" si="11"/>
        <v>16325.03</v>
      </c>
    </row>
    <row r="23" spans="2:12" ht="25.5" x14ac:dyDescent="0.25">
      <c r="B23" s="153" t="s">
        <v>226</v>
      </c>
      <c r="C23" s="153" t="s">
        <v>229</v>
      </c>
      <c r="D23" s="153" t="s">
        <v>105</v>
      </c>
      <c r="E23" s="151" t="s">
        <v>95</v>
      </c>
      <c r="F23" s="147" t="s">
        <v>19</v>
      </c>
      <c r="G23" s="152">
        <v>7.5</v>
      </c>
      <c r="H23" s="152">
        <v>372.37</v>
      </c>
      <c r="I23" s="152">
        <f t="shared" ref="I23:I24" si="12">TRUNC(G23 * H23, 2)</f>
        <v>2792.77</v>
      </c>
      <c r="J23" s="202">
        <f t="shared" si="10"/>
        <v>0.23649999999999999</v>
      </c>
      <c r="K23" s="152">
        <f t="shared" ref="K23:K24" si="13">TRUNC(H23 * (1 + J23), 2)</f>
        <v>460.43</v>
      </c>
      <c r="L23" s="152">
        <f t="shared" ref="L23:L24" si="14">TRUNC(G23 * K23, 2)</f>
        <v>3453.22</v>
      </c>
    </row>
    <row r="24" spans="2:12" x14ac:dyDescent="0.25">
      <c r="B24" s="153" t="s">
        <v>228</v>
      </c>
      <c r="C24" s="153" t="s">
        <v>1016</v>
      </c>
      <c r="D24" s="153" t="s">
        <v>105</v>
      </c>
      <c r="E24" s="151" t="s">
        <v>1017</v>
      </c>
      <c r="F24" s="147" t="s">
        <v>25</v>
      </c>
      <c r="G24" s="152">
        <v>278.82</v>
      </c>
      <c r="H24" s="152">
        <v>9.3800000000000008</v>
      </c>
      <c r="I24" s="152">
        <f t="shared" si="12"/>
        <v>2615.33</v>
      </c>
      <c r="J24" s="202">
        <f t="shared" si="10"/>
        <v>0.23649999999999999</v>
      </c>
      <c r="K24" s="152">
        <f t="shared" si="13"/>
        <v>11.59</v>
      </c>
      <c r="L24" s="152">
        <f t="shared" si="14"/>
        <v>3231.52</v>
      </c>
    </row>
    <row r="25" spans="2:12" x14ac:dyDescent="0.25">
      <c r="B25" s="153" t="s">
        <v>230</v>
      </c>
      <c r="C25" s="153" t="s">
        <v>1018</v>
      </c>
      <c r="D25" s="153" t="s">
        <v>105</v>
      </c>
      <c r="E25" s="151" t="s">
        <v>1019</v>
      </c>
      <c r="F25" s="147" t="s">
        <v>25</v>
      </c>
      <c r="G25" s="152">
        <v>278.82</v>
      </c>
      <c r="H25" s="152">
        <v>11.73</v>
      </c>
      <c r="I25" s="152">
        <f t="shared" si="9"/>
        <v>3270.55</v>
      </c>
      <c r="J25" s="202">
        <f t="shared" si="10"/>
        <v>0.23649999999999999</v>
      </c>
      <c r="K25" s="152">
        <f t="shared" si="7"/>
        <v>14.5</v>
      </c>
      <c r="L25" s="152">
        <f t="shared" si="11"/>
        <v>4042.89</v>
      </c>
    </row>
    <row r="26" spans="2:12" x14ac:dyDescent="0.25">
      <c r="B26" s="153" t="s">
        <v>233</v>
      </c>
      <c r="C26" s="153" t="s">
        <v>1020</v>
      </c>
      <c r="D26" s="153" t="s">
        <v>105</v>
      </c>
      <c r="E26" s="151" t="s">
        <v>1021</v>
      </c>
      <c r="F26" s="147" t="s">
        <v>812</v>
      </c>
      <c r="G26" s="152">
        <v>1985.21</v>
      </c>
      <c r="H26" s="152">
        <v>0.92</v>
      </c>
      <c r="I26" s="152">
        <f t="shared" si="9"/>
        <v>1826.39</v>
      </c>
      <c r="J26" s="202">
        <f t="shared" si="10"/>
        <v>0.23649999999999999</v>
      </c>
      <c r="K26" s="152">
        <f t="shared" si="7"/>
        <v>1.1299999999999999</v>
      </c>
      <c r="L26" s="152">
        <f t="shared" si="11"/>
        <v>2243.2800000000002</v>
      </c>
    </row>
    <row r="27" spans="2:12" x14ac:dyDescent="0.25">
      <c r="B27" s="153" t="s">
        <v>1022</v>
      </c>
      <c r="C27" s="153" t="s">
        <v>1023</v>
      </c>
      <c r="D27" s="153" t="s">
        <v>105</v>
      </c>
      <c r="E27" s="151" t="s">
        <v>1024</v>
      </c>
      <c r="F27" s="147" t="s">
        <v>1025</v>
      </c>
      <c r="G27" s="152">
        <v>384</v>
      </c>
      <c r="H27" s="152">
        <v>35.49</v>
      </c>
      <c r="I27" s="152">
        <f t="shared" si="9"/>
        <v>13628.16</v>
      </c>
      <c r="J27" s="202">
        <f t="shared" si="10"/>
        <v>0.23649999999999999</v>
      </c>
      <c r="K27" s="152">
        <f t="shared" si="7"/>
        <v>43.88</v>
      </c>
      <c r="L27" s="152">
        <f t="shared" si="11"/>
        <v>16849.919999999998</v>
      </c>
    </row>
    <row r="28" spans="2:12" x14ac:dyDescent="0.25">
      <c r="B28" s="153" t="s">
        <v>1026</v>
      </c>
      <c r="C28" s="153" t="s">
        <v>1027</v>
      </c>
      <c r="D28" s="153" t="s">
        <v>796</v>
      </c>
      <c r="E28" s="151" t="s">
        <v>1028</v>
      </c>
      <c r="F28" s="147" t="s">
        <v>1029</v>
      </c>
      <c r="G28" s="152">
        <v>80</v>
      </c>
      <c r="H28" s="152">
        <v>286.79000000000002</v>
      </c>
      <c r="I28" s="152">
        <f t="shared" si="9"/>
        <v>22943.200000000001</v>
      </c>
      <c r="J28" s="202">
        <f t="shared" si="10"/>
        <v>0.23649999999999999</v>
      </c>
      <c r="K28" s="152">
        <f t="shared" si="7"/>
        <v>354.61</v>
      </c>
      <c r="L28" s="152">
        <f t="shared" si="11"/>
        <v>28368.799999999999</v>
      </c>
    </row>
    <row r="29" spans="2:12" x14ac:dyDescent="0.25">
      <c r="B29" s="149" t="s">
        <v>819</v>
      </c>
      <c r="C29" s="149" t="s">
        <v>1007</v>
      </c>
      <c r="D29" s="149"/>
      <c r="E29" s="148" t="s">
        <v>22</v>
      </c>
      <c r="F29" s="154"/>
      <c r="G29" s="150"/>
      <c r="H29" s="148" t="s">
        <v>834</v>
      </c>
      <c r="I29" s="150">
        <f>SUBTOTAL(9,I30:I43)</f>
        <v>20752.989999999994</v>
      </c>
      <c r="J29" s="148"/>
      <c r="K29" s="150">
        <f t="shared" ref="K29:L29" si="15">SUBTOTAL(9,K30:K43)</f>
        <v>1067.6099999999997</v>
      </c>
      <c r="L29" s="150">
        <f t="shared" si="15"/>
        <v>25647.089999999997</v>
      </c>
    </row>
    <row r="30" spans="2:12" x14ac:dyDescent="0.25">
      <c r="B30" s="149" t="s">
        <v>236</v>
      </c>
      <c r="C30" s="149" t="s">
        <v>1007</v>
      </c>
      <c r="D30" s="149"/>
      <c r="E30" s="148" t="s">
        <v>89</v>
      </c>
      <c r="F30" s="154"/>
      <c r="G30" s="150"/>
      <c r="H30" s="148" t="s">
        <v>834</v>
      </c>
      <c r="I30" s="150">
        <f>SUBTOTAL(9,I31:I37)</f>
        <v>4939.4699999999993</v>
      </c>
      <c r="J30" s="148"/>
      <c r="K30" s="150">
        <f t="shared" ref="K30:L30" si="16">SUBTOTAL(9,K31:K37)</f>
        <v>933.59999999999991</v>
      </c>
      <c r="L30" s="150">
        <f t="shared" si="16"/>
        <v>6100.66</v>
      </c>
    </row>
    <row r="31" spans="2:12" ht="25.5" x14ac:dyDescent="0.25">
      <c r="B31" s="153" t="s">
        <v>1030</v>
      </c>
      <c r="C31" s="153" t="s">
        <v>1031</v>
      </c>
      <c r="D31" s="153" t="s">
        <v>105</v>
      </c>
      <c r="E31" s="151" t="s">
        <v>1032</v>
      </c>
      <c r="F31" s="147" t="s">
        <v>19</v>
      </c>
      <c r="G31" s="152">
        <v>76.75</v>
      </c>
      <c r="H31" s="152">
        <v>3.52</v>
      </c>
      <c r="I31" s="152">
        <f t="shared" ref="I31:I37" si="17">TRUNC(G31 * H31, 2)</f>
        <v>270.16000000000003</v>
      </c>
      <c r="J31" s="202">
        <f>+$L$5</f>
        <v>0.23649999999999999</v>
      </c>
      <c r="K31" s="152">
        <f t="shared" si="7"/>
        <v>4.3499999999999996</v>
      </c>
      <c r="L31" s="152">
        <f>TRUNC(G31 * K31, 2)</f>
        <v>333.86</v>
      </c>
    </row>
    <row r="32" spans="2:12" ht="25.5" x14ac:dyDescent="0.25">
      <c r="B32" s="153" t="s">
        <v>1033</v>
      </c>
      <c r="C32" s="153" t="s">
        <v>1034</v>
      </c>
      <c r="D32" s="153" t="s">
        <v>105</v>
      </c>
      <c r="E32" s="151" t="s">
        <v>1035</v>
      </c>
      <c r="F32" s="147" t="s">
        <v>19</v>
      </c>
      <c r="G32" s="152">
        <v>76.75</v>
      </c>
      <c r="H32" s="152">
        <v>18.34</v>
      </c>
      <c r="I32" s="152">
        <f t="shared" si="17"/>
        <v>1407.59</v>
      </c>
      <c r="J32" s="202">
        <f>+$L$5</f>
        <v>0.23649999999999999</v>
      </c>
      <c r="K32" s="152">
        <f t="shared" si="7"/>
        <v>22.67</v>
      </c>
      <c r="L32" s="152">
        <f>TRUNC(G32 * K32, 2)</f>
        <v>1739.92</v>
      </c>
    </row>
    <row r="33" spans="2:12" ht="25.5" x14ac:dyDescent="0.25">
      <c r="B33" s="153" t="s">
        <v>1036</v>
      </c>
      <c r="C33" s="153" t="s">
        <v>1037</v>
      </c>
      <c r="D33" s="153" t="s">
        <v>105</v>
      </c>
      <c r="E33" s="151" t="s">
        <v>1038</v>
      </c>
      <c r="F33" s="147" t="s">
        <v>19</v>
      </c>
      <c r="G33" s="152">
        <v>76.75</v>
      </c>
      <c r="H33" s="152">
        <v>18.510000000000002</v>
      </c>
      <c r="I33" s="152">
        <f t="shared" ref="I33:I34" si="18">TRUNC(G33 * H33, 2)</f>
        <v>1420.64</v>
      </c>
      <c r="J33" s="202">
        <f>+$L$5</f>
        <v>0.23649999999999999</v>
      </c>
      <c r="K33" s="152">
        <f t="shared" ref="K33:K34" si="19">TRUNC(H33 * (1 + J33), 2)</f>
        <v>22.88</v>
      </c>
      <c r="L33" s="152">
        <f>TRUNC(G33 * K33, 2)</f>
        <v>1756.04</v>
      </c>
    </row>
    <row r="34" spans="2:12" ht="25.5" x14ac:dyDescent="0.25">
      <c r="B34" s="153" t="s">
        <v>1039</v>
      </c>
      <c r="C34" s="153" t="s">
        <v>1040</v>
      </c>
      <c r="D34" s="153" t="s">
        <v>105</v>
      </c>
      <c r="E34" s="151" t="s">
        <v>1041</v>
      </c>
      <c r="F34" s="147" t="s">
        <v>25</v>
      </c>
      <c r="G34" s="152">
        <v>15.94</v>
      </c>
      <c r="H34" s="152">
        <v>44.1</v>
      </c>
      <c r="I34" s="152">
        <f t="shared" si="18"/>
        <v>702.95</v>
      </c>
      <c r="J34" s="202">
        <f>+$L$5</f>
        <v>0.23649999999999999</v>
      </c>
      <c r="K34" s="152">
        <f t="shared" si="19"/>
        <v>54.52</v>
      </c>
      <c r="L34" s="152">
        <f>TRUNC(G34 * K34, 2)</f>
        <v>869.04</v>
      </c>
    </row>
    <row r="35" spans="2:12" ht="25.5" x14ac:dyDescent="0.25">
      <c r="B35" s="153" t="s">
        <v>1042</v>
      </c>
      <c r="C35" s="153" t="s">
        <v>1043</v>
      </c>
      <c r="D35" s="153" t="s">
        <v>105</v>
      </c>
      <c r="E35" s="151" t="s">
        <v>1044</v>
      </c>
      <c r="F35" s="147" t="s">
        <v>25</v>
      </c>
      <c r="G35" s="152">
        <v>1.01</v>
      </c>
      <c r="H35" s="152">
        <v>317.52999999999997</v>
      </c>
      <c r="I35" s="152">
        <f t="shared" si="17"/>
        <v>320.7</v>
      </c>
      <c r="J35" s="202">
        <f>+$L$5</f>
        <v>0.23649999999999999</v>
      </c>
      <c r="K35" s="152">
        <f t="shared" si="7"/>
        <v>392.62</v>
      </c>
      <c r="L35" s="152">
        <f>TRUNC(G35 * K35, 2)</f>
        <v>396.54</v>
      </c>
    </row>
    <row r="36" spans="2:12" ht="25.5" x14ac:dyDescent="0.25">
      <c r="B36" s="153" t="s">
        <v>1045</v>
      </c>
      <c r="C36" s="153" t="s">
        <v>1046</v>
      </c>
      <c r="D36" s="153" t="s">
        <v>105</v>
      </c>
      <c r="E36" s="151" t="s">
        <v>1047</v>
      </c>
      <c r="F36" s="147" t="s">
        <v>25</v>
      </c>
      <c r="G36" s="152">
        <v>1.89</v>
      </c>
      <c r="H36" s="152">
        <v>352.82</v>
      </c>
      <c r="I36" s="152">
        <f t="shared" si="17"/>
        <v>666.82</v>
      </c>
      <c r="J36" s="202">
        <f>+$L$5</f>
        <v>0.23649999999999999</v>
      </c>
      <c r="K36" s="152">
        <f t="shared" si="7"/>
        <v>436.26</v>
      </c>
      <c r="L36" s="152">
        <f>TRUNC(G36 * K36, 2)</f>
        <v>824.53</v>
      </c>
    </row>
    <row r="37" spans="2:12" x14ac:dyDescent="0.25">
      <c r="B37" s="153" t="s">
        <v>1048</v>
      </c>
      <c r="C37" s="153" t="s">
        <v>237</v>
      </c>
      <c r="D37" s="153" t="s">
        <v>105</v>
      </c>
      <c r="E37" s="151" t="s">
        <v>90</v>
      </c>
      <c r="F37" s="147" t="s">
        <v>19</v>
      </c>
      <c r="G37" s="152">
        <v>602.46</v>
      </c>
      <c r="H37" s="152">
        <v>0.25</v>
      </c>
      <c r="I37" s="152">
        <f t="shared" si="17"/>
        <v>150.61000000000001</v>
      </c>
      <c r="J37" s="202">
        <f>+$L$5</f>
        <v>0.23649999999999999</v>
      </c>
      <c r="K37" s="152">
        <f t="shared" si="7"/>
        <v>0.3</v>
      </c>
      <c r="L37" s="152">
        <f>TRUNC(G37 * K37, 2)</f>
        <v>180.73</v>
      </c>
    </row>
    <row r="38" spans="2:12" x14ac:dyDescent="0.25">
      <c r="B38" s="149" t="s">
        <v>238</v>
      </c>
      <c r="C38" s="149" t="s">
        <v>1007</v>
      </c>
      <c r="D38" s="149"/>
      <c r="E38" s="148" t="s">
        <v>1049</v>
      </c>
      <c r="F38" s="154"/>
      <c r="G38" s="150"/>
      <c r="H38" s="148" t="s">
        <v>834</v>
      </c>
      <c r="I38" s="150">
        <f>SUBTOTAL(9,I39)</f>
        <v>11491.41</v>
      </c>
      <c r="J38" s="148"/>
      <c r="K38" s="150"/>
      <c r="L38" s="150">
        <f t="shared" ref="L38" si="20">SUBTOTAL(9,L39)</f>
        <v>14207.96</v>
      </c>
    </row>
    <row r="39" spans="2:12" x14ac:dyDescent="0.25">
      <c r="B39" s="153" t="s">
        <v>1050</v>
      </c>
      <c r="C39" s="153" t="s">
        <v>1051</v>
      </c>
      <c r="D39" s="153" t="s">
        <v>105</v>
      </c>
      <c r="E39" s="151" t="s">
        <v>1052</v>
      </c>
      <c r="F39" s="147" t="s">
        <v>25</v>
      </c>
      <c r="G39" s="152">
        <v>136.51</v>
      </c>
      <c r="H39" s="152">
        <v>84.18</v>
      </c>
      <c r="I39" s="152">
        <f t="shared" ref="I39" si="21">TRUNC(G39 * H39, 2)</f>
        <v>11491.41</v>
      </c>
      <c r="J39" s="202">
        <f>+$L$5</f>
        <v>0.23649999999999999</v>
      </c>
      <c r="K39" s="152">
        <f t="shared" ref="K39" si="22">TRUNC(H39 * (1 + J39), 2)</f>
        <v>104.08</v>
      </c>
      <c r="L39" s="152">
        <f>TRUNC(G39 * K39, 2)</f>
        <v>14207.96</v>
      </c>
    </row>
    <row r="40" spans="2:12" x14ac:dyDescent="0.25">
      <c r="B40" s="149" t="s">
        <v>239</v>
      </c>
      <c r="C40" s="149" t="s">
        <v>1007</v>
      </c>
      <c r="D40" s="149"/>
      <c r="E40" s="148" t="s">
        <v>1053</v>
      </c>
      <c r="F40" s="154"/>
      <c r="G40" s="150"/>
      <c r="H40" s="148" t="s">
        <v>834</v>
      </c>
      <c r="I40" s="150">
        <f>SUBTOTAL(9,I41:I43)</f>
        <v>4322.1100000000006</v>
      </c>
      <c r="J40" s="148"/>
      <c r="K40" s="150"/>
      <c r="L40" s="150">
        <f>SUBTOTAL(9,L41:L43)</f>
        <v>5338.47</v>
      </c>
    </row>
    <row r="41" spans="2:12" x14ac:dyDescent="0.25">
      <c r="B41" s="153" t="s">
        <v>1054</v>
      </c>
      <c r="C41" s="153" t="s">
        <v>254</v>
      </c>
      <c r="D41" s="153" t="s">
        <v>105</v>
      </c>
      <c r="E41" s="151" t="s">
        <v>69</v>
      </c>
      <c r="F41" s="147" t="s">
        <v>25</v>
      </c>
      <c r="G41" s="152">
        <v>60.25</v>
      </c>
      <c r="H41" s="152">
        <v>14.62</v>
      </c>
      <c r="I41" s="152">
        <f t="shared" ref="I41:I43" si="23">TRUNC(G41 * H41, 2)</f>
        <v>880.85</v>
      </c>
      <c r="J41" s="202">
        <f t="shared" ref="J41:J43" si="24">+$L$5</f>
        <v>0.23649999999999999</v>
      </c>
      <c r="K41" s="152">
        <f t="shared" si="7"/>
        <v>18.07</v>
      </c>
      <c r="L41" s="152">
        <f t="shared" ref="L41:L43" si="25">TRUNC(G41 * K41, 2)</f>
        <v>1088.71</v>
      </c>
    </row>
    <row r="42" spans="2:12" x14ac:dyDescent="0.25">
      <c r="B42" s="153" t="s">
        <v>1055</v>
      </c>
      <c r="C42" s="153" t="s">
        <v>1056</v>
      </c>
      <c r="D42" s="153" t="s">
        <v>105</v>
      </c>
      <c r="E42" s="151" t="s">
        <v>1057</v>
      </c>
      <c r="F42" s="147" t="s">
        <v>25</v>
      </c>
      <c r="G42" s="152">
        <v>60.25</v>
      </c>
      <c r="H42" s="152">
        <v>4.32</v>
      </c>
      <c r="I42" s="152">
        <f t="shared" si="23"/>
        <v>260.27999999999997</v>
      </c>
      <c r="J42" s="202">
        <f t="shared" si="24"/>
        <v>0.23649999999999999</v>
      </c>
      <c r="K42" s="152">
        <f t="shared" si="7"/>
        <v>5.34</v>
      </c>
      <c r="L42" s="152">
        <f t="shared" si="25"/>
        <v>321.73</v>
      </c>
    </row>
    <row r="43" spans="2:12" ht="25.5" x14ac:dyDescent="0.25">
      <c r="B43" s="153" t="s">
        <v>1058</v>
      </c>
      <c r="C43" s="153" t="s">
        <v>1059</v>
      </c>
      <c r="D43" s="153" t="s">
        <v>105</v>
      </c>
      <c r="E43" s="151" t="s">
        <v>1060</v>
      </c>
      <c r="F43" s="147" t="s">
        <v>19</v>
      </c>
      <c r="G43" s="152">
        <v>602.46</v>
      </c>
      <c r="H43" s="152">
        <v>5.28</v>
      </c>
      <c r="I43" s="152">
        <f t="shared" si="23"/>
        <v>3180.98</v>
      </c>
      <c r="J43" s="202">
        <f t="shared" si="24"/>
        <v>0.23649999999999999</v>
      </c>
      <c r="K43" s="152">
        <f t="shared" si="7"/>
        <v>6.52</v>
      </c>
      <c r="L43" s="152">
        <f t="shared" si="25"/>
        <v>3928.03</v>
      </c>
    </row>
    <row r="44" spans="2:12" x14ac:dyDescent="0.25">
      <c r="B44" s="149" t="s">
        <v>820</v>
      </c>
      <c r="C44" s="149" t="s">
        <v>1007</v>
      </c>
      <c r="D44" s="149"/>
      <c r="E44" s="148" t="s">
        <v>26</v>
      </c>
      <c r="F44" s="154"/>
      <c r="G44" s="150"/>
      <c r="H44" s="148" t="s">
        <v>834</v>
      </c>
      <c r="I44" s="150">
        <f>SUBTOTAL(9,I45:I78)</f>
        <v>127659.57000000002</v>
      </c>
      <c r="J44" s="148"/>
      <c r="K44" s="150"/>
      <c r="L44" s="150">
        <f>SUBTOTAL(9,L45:L78)</f>
        <v>157817.71</v>
      </c>
    </row>
    <row r="45" spans="2:12" x14ac:dyDescent="0.25">
      <c r="B45" s="149" t="s">
        <v>242</v>
      </c>
      <c r="C45" s="149" t="s">
        <v>1007</v>
      </c>
      <c r="D45" s="149"/>
      <c r="E45" s="148" t="s">
        <v>27</v>
      </c>
      <c r="F45" s="154"/>
      <c r="G45" s="150"/>
      <c r="H45" s="148" t="s">
        <v>834</v>
      </c>
      <c r="I45" s="150">
        <f>SUBTOTAL(9,I46:I51)</f>
        <v>70879.33</v>
      </c>
      <c r="J45" s="148"/>
      <c r="K45" s="150"/>
      <c r="L45" s="150">
        <f>SUBTOTAL(9,L46:L51)</f>
        <v>87622.34</v>
      </c>
    </row>
    <row r="46" spans="2:12" ht="25.5" x14ac:dyDescent="0.25">
      <c r="B46" s="153" t="s">
        <v>1061</v>
      </c>
      <c r="C46" s="153" t="s">
        <v>1062</v>
      </c>
      <c r="D46" s="153" t="s">
        <v>240</v>
      </c>
      <c r="E46" s="151" t="s">
        <v>1063</v>
      </c>
      <c r="F46" s="147" t="s">
        <v>58</v>
      </c>
      <c r="G46" s="152">
        <v>699</v>
      </c>
      <c r="H46" s="152">
        <v>23.76</v>
      </c>
      <c r="I46" s="152">
        <f t="shared" ref="I46:I51" si="26">TRUNC(G46 * H46, 2)</f>
        <v>16608.240000000002</v>
      </c>
      <c r="J46" s="202">
        <f t="shared" ref="J46:J51" si="27">+$L$5</f>
        <v>0.23649999999999999</v>
      </c>
      <c r="K46" s="152">
        <f t="shared" si="7"/>
        <v>29.37</v>
      </c>
      <c r="L46" s="152">
        <f t="shared" ref="L46:L51" si="28">TRUNC(G46 * K46, 2)</f>
        <v>20529.63</v>
      </c>
    </row>
    <row r="47" spans="2:12" x14ac:dyDescent="0.25">
      <c r="B47" s="153" t="s">
        <v>1064</v>
      </c>
      <c r="C47" s="153" t="s">
        <v>1065</v>
      </c>
      <c r="D47" s="153" t="s">
        <v>105</v>
      </c>
      <c r="E47" s="151" t="s">
        <v>1066</v>
      </c>
      <c r="F47" s="147" t="s">
        <v>25</v>
      </c>
      <c r="G47" s="152">
        <v>49.41</v>
      </c>
      <c r="H47" s="152">
        <v>599.76</v>
      </c>
      <c r="I47" s="152">
        <f t="shared" si="26"/>
        <v>29634.14</v>
      </c>
      <c r="J47" s="202">
        <f t="shared" si="27"/>
        <v>0.23649999999999999</v>
      </c>
      <c r="K47" s="152">
        <f t="shared" si="7"/>
        <v>741.6</v>
      </c>
      <c r="L47" s="152">
        <f t="shared" si="28"/>
        <v>36642.449999999997</v>
      </c>
    </row>
    <row r="48" spans="2:12" ht="25.5" x14ac:dyDescent="0.25">
      <c r="B48" s="153" t="s">
        <v>1067</v>
      </c>
      <c r="C48" s="153" t="s">
        <v>1068</v>
      </c>
      <c r="D48" s="153" t="s">
        <v>105</v>
      </c>
      <c r="E48" s="151" t="s">
        <v>1069</v>
      </c>
      <c r="F48" s="147" t="s">
        <v>25</v>
      </c>
      <c r="G48" s="152">
        <v>49.41</v>
      </c>
      <c r="H48" s="152">
        <v>44.79</v>
      </c>
      <c r="I48" s="152">
        <f t="shared" si="26"/>
        <v>2213.0700000000002</v>
      </c>
      <c r="J48" s="202">
        <f t="shared" si="27"/>
        <v>0.23649999999999999</v>
      </c>
      <c r="K48" s="152">
        <f t="shared" si="7"/>
        <v>55.38</v>
      </c>
      <c r="L48" s="152">
        <f t="shared" si="28"/>
        <v>2736.32</v>
      </c>
    </row>
    <row r="49" spans="2:12" x14ac:dyDescent="0.25">
      <c r="B49" s="153" t="s">
        <v>1070</v>
      </c>
      <c r="C49" s="153" t="s">
        <v>1071</v>
      </c>
      <c r="D49" s="153" t="s">
        <v>105</v>
      </c>
      <c r="E49" s="151" t="s">
        <v>1072</v>
      </c>
      <c r="F49" s="147" t="s">
        <v>25</v>
      </c>
      <c r="G49" s="152">
        <v>49.41</v>
      </c>
      <c r="H49" s="152">
        <v>57.5</v>
      </c>
      <c r="I49" s="152">
        <f t="shared" si="26"/>
        <v>2841.07</v>
      </c>
      <c r="J49" s="202">
        <f t="shared" si="27"/>
        <v>0.23649999999999999</v>
      </c>
      <c r="K49" s="152">
        <f t="shared" si="7"/>
        <v>71.09</v>
      </c>
      <c r="L49" s="152">
        <f t="shared" si="28"/>
        <v>3512.55</v>
      </c>
    </row>
    <row r="50" spans="2:12" x14ac:dyDescent="0.25">
      <c r="B50" s="153" t="s">
        <v>1073</v>
      </c>
      <c r="C50" s="153" t="s">
        <v>268</v>
      </c>
      <c r="D50" s="153" t="s">
        <v>105</v>
      </c>
      <c r="E50" s="151" t="s">
        <v>76</v>
      </c>
      <c r="F50" s="147" t="s">
        <v>265</v>
      </c>
      <c r="G50" s="152">
        <v>315</v>
      </c>
      <c r="H50" s="152">
        <v>12.25</v>
      </c>
      <c r="I50" s="152">
        <f t="shared" si="26"/>
        <v>3858.75</v>
      </c>
      <c r="J50" s="202">
        <f t="shared" si="27"/>
        <v>0.23649999999999999</v>
      </c>
      <c r="K50" s="152">
        <f t="shared" si="7"/>
        <v>15.14</v>
      </c>
      <c r="L50" s="152">
        <f t="shared" si="28"/>
        <v>4769.1000000000004</v>
      </c>
    </row>
    <row r="51" spans="2:12" x14ac:dyDescent="0.25">
      <c r="B51" s="153" t="s">
        <v>1074</v>
      </c>
      <c r="C51" s="153" t="s">
        <v>267</v>
      </c>
      <c r="D51" s="153" t="s">
        <v>105</v>
      </c>
      <c r="E51" s="151" t="s">
        <v>74</v>
      </c>
      <c r="F51" s="147" t="s">
        <v>265</v>
      </c>
      <c r="G51" s="152">
        <v>1437.3</v>
      </c>
      <c r="H51" s="152">
        <v>10.94</v>
      </c>
      <c r="I51" s="152">
        <f t="shared" si="26"/>
        <v>15724.06</v>
      </c>
      <c r="J51" s="202">
        <f t="shared" si="27"/>
        <v>0.23649999999999999</v>
      </c>
      <c r="K51" s="152">
        <f t="shared" si="7"/>
        <v>13.52</v>
      </c>
      <c r="L51" s="152">
        <f t="shared" si="28"/>
        <v>19432.29</v>
      </c>
    </row>
    <row r="52" spans="2:12" x14ac:dyDescent="0.25">
      <c r="B52" s="149" t="s">
        <v>243</v>
      </c>
      <c r="C52" s="149" t="s">
        <v>1007</v>
      </c>
      <c r="D52" s="149"/>
      <c r="E52" s="148" t="s">
        <v>29</v>
      </c>
      <c r="F52" s="150"/>
      <c r="G52" s="150"/>
      <c r="H52" s="148" t="s">
        <v>834</v>
      </c>
      <c r="I52" s="150">
        <f>SUBTOTAL(9,I53:I64)</f>
        <v>15750.01</v>
      </c>
      <c r="J52" s="148"/>
      <c r="K52" s="150"/>
      <c r="L52" s="150">
        <f>SUBTOTAL(9,L53:L64)</f>
        <v>19470.850000000002</v>
      </c>
    </row>
    <row r="53" spans="2:12" x14ac:dyDescent="0.25">
      <c r="B53" s="153" t="s">
        <v>1075</v>
      </c>
      <c r="C53" s="153" t="s">
        <v>251</v>
      </c>
      <c r="D53" s="153" t="s">
        <v>105</v>
      </c>
      <c r="E53" s="151" t="s">
        <v>78</v>
      </c>
      <c r="F53" s="147" t="s">
        <v>25</v>
      </c>
      <c r="G53" s="152">
        <v>12.19</v>
      </c>
      <c r="H53" s="152">
        <v>49.71</v>
      </c>
      <c r="I53" s="152">
        <f t="shared" ref="I53:I64" si="29">TRUNC(G53 * H53, 2)</f>
        <v>605.96</v>
      </c>
      <c r="J53" s="202">
        <f t="shared" ref="J53:J64" si="30">+$L$5</f>
        <v>0.23649999999999999</v>
      </c>
      <c r="K53" s="152">
        <f t="shared" si="7"/>
        <v>61.46</v>
      </c>
      <c r="L53" s="152">
        <f t="shared" ref="L53:L64" si="31">TRUNC(G53 * K53, 2)</f>
        <v>749.19</v>
      </c>
    </row>
    <row r="54" spans="2:12" x14ac:dyDescent="0.25">
      <c r="B54" s="153" t="s">
        <v>1076</v>
      </c>
      <c r="C54" s="153" t="s">
        <v>1077</v>
      </c>
      <c r="D54" s="153" t="s">
        <v>105</v>
      </c>
      <c r="E54" s="151" t="s">
        <v>1078</v>
      </c>
      <c r="F54" s="147" t="s">
        <v>19</v>
      </c>
      <c r="G54" s="152">
        <v>22.71</v>
      </c>
      <c r="H54" s="152">
        <v>6.12</v>
      </c>
      <c r="I54" s="152">
        <f t="shared" ref="I54:I58" si="32">TRUNC(G54 * H54, 2)</f>
        <v>138.97999999999999</v>
      </c>
      <c r="J54" s="202">
        <f t="shared" si="30"/>
        <v>0.23649999999999999</v>
      </c>
      <c r="K54" s="152">
        <f t="shared" ref="K54:K58" si="33">TRUNC(H54 * (1 + J54), 2)</f>
        <v>7.56</v>
      </c>
      <c r="L54" s="152">
        <f t="shared" ref="L54:L58" si="34">TRUNC(G54 * K54, 2)</f>
        <v>171.68</v>
      </c>
    </row>
    <row r="55" spans="2:12" ht="25.5" x14ac:dyDescent="0.25">
      <c r="B55" s="153" t="s">
        <v>1079</v>
      </c>
      <c r="C55" s="153" t="s">
        <v>262</v>
      </c>
      <c r="D55" s="153" t="s">
        <v>105</v>
      </c>
      <c r="E55" s="151" t="s">
        <v>70</v>
      </c>
      <c r="F55" s="147" t="s">
        <v>25</v>
      </c>
      <c r="G55" s="152">
        <v>1.1399999999999999</v>
      </c>
      <c r="H55" s="152">
        <v>488.42</v>
      </c>
      <c r="I55" s="152">
        <f t="shared" si="32"/>
        <v>556.79</v>
      </c>
      <c r="J55" s="202">
        <f t="shared" si="30"/>
        <v>0.23649999999999999</v>
      </c>
      <c r="K55" s="152">
        <f t="shared" si="33"/>
        <v>603.92999999999995</v>
      </c>
      <c r="L55" s="152">
        <f t="shared" si="34"/>
        <v>688.48</v>
      </c>
    </row>
    <row r="56" spans="2:12" x14ac:dyDescent="0.25">
      <c r="B56" s="153" t="s">
        <v>1080</v>
      </c>
      <c r="C56" s="153" t="s">
        <v>1081</v>
      </c>
      <c r="D56" s="153" t="s">
        <v>105</v>
      </c>
      <c r="E56" s="151" t="s">
        <v>1082</v>
      </c>
      <c r="F56" s="147" t="s">
        <v>19</v>
      </c>
      <c r="G56" s="152">
        <v>75.66</v>
      </c>
      <c r="H56" s="152">
        <v>8.57</v>
      </c>
      <c r="I56" s="152">
        <f t="shared" si="32"/>
        <v>648.4</v>
      </c>
      <c r="J56" s="202">
        <f t="shared" si="30"/>
        <v>0.23649999999999999</v>
      </c>
      <c r="K56" s="152">
        <f t="shared" si="33"/>
        <v>10.59</v>
      </c>
      <c r="L56" s="152">
        <f t="shared" si="34"/>
        <v>801.23</v>
      </c>
    </row>
    <row r="57" spans="2:12" x14ac:dyDescent="0.25">
      <c r="B57" s="153" t="s">
        <v>1083</v>
      </c>
      <c r="C57" s="153" t="s">
        <v>1084</v>
      </c>
      <c r="D57" s="153" t="s">
        <v>105</v>
      </c>
      <c r="E57" s="151" t="s">
        <v>1085</v>
      </c>
      <c r="F57" s="147" t="s">
        <v>25</v>
      </c>
      <c r="G57" s="152">
        <v>12.19</v>
      </c>
      <c r="H57" s="152">
        <v>616.91999999999996</v>
      </c>
      <c r="I57" s="152">
        <f t="shared" si="32"/>
        <v>7520.25</v>
      </c>
      <c r="J57" s="202">
        <f t="shared" si="30"/>
        <v>0.23649999999999999</v>
      </c>
      <c r="K57" s="152">
        <f t="shared" si="33"/>
        <v>762.82</v>
      </c>
      <c r="L57" s="152">
        <f t="shared" si="34"/>
        <v>9298.77</v>
      </c>
    </row>
    <row r="58" spans="2:12" ht="25.5" x14ac:dyDescent="0.25">
      <c r="B58" s="153" t="s">
        <v>1086</v>
      </c>
      <c r="C58" s="153" t="s">
        <v>1068</v>
      </c>
      <c r="D58" s="153" t="s">
        <v>105</v>
      </c>
      <c r="E58" s="151" t="s">
        <v>1069</v>
      </c>
      <c r="F58" s="147" t="s">
        <v>25</v>
      </c>
      <c r="G58" s="152">
        <v>12.19</v>
      </c>
      <c r="H58" s="152">
        <v>44.79</v>
      </c>
      <c r="I58" s="152">
        <f t="shared" si="32"/>
        <v>545.99</v>
      </c>
      <c r="J58" s="202">
        <f t="shared" si="30"/>
        <v>0.23649999999999999</v>
      </c>
      <c r="K58" s="152">
        <f t="shared" si="33"/>
        <v>55.38</v>
      </c>
      <c r="L58" s="152">
        <f t="shared" si="34"/>
        <v>675.08</v>
      </c>
    </row>
    <row r="59" spans="2:12" x14ac:dyDescent="0.25">
      <c r="B59" s="153" t="s">
        <v>1087</v>
      </c>
      <c r="C59" s="153" t="s">
        <v>1071</v>
      </c>
      <c r="D59" s="153" t="s">
        <v>105</v>
      </c>
      <c r="E59" s="151" t="s">
        <v>1072</v>
      </c>
      <c r="F59" s="147" t="s">
        <v>25</v>
      </c>
      <c r="G59" s="152">
        <v>12.19</v>
      </c>
      <c r="H59" s="152">
        <v>57.5</v>
      </c>
      <c r="I59" s="152">
        <f t="shared" si="29"/>
        <v>700.92</v>
      </c>
      <c r="J59" s="202">
        <f t="shared" si="30"/>
        <v>0.23649999999999999</v>
      </c>
      <c r="K59" s="152">
        <f t="shared" si="7"/>
        <v>71.09</v>
      </c>
      <c r="L59" s="152">
        <f t="shared" si="31"/>
        <v>866.58</v>
      </c>
    </row>
    <row r="60" spans="2:12" x14ac:dyDescent="0.25">
      <c r="B60" s="153" t="s">
        <v>1088</v>
      </c>
      <c r="C60" s="153" t="s">
        <v>268</v>
      </c>
      <c r="D60" s="153" t="s">
        <v>105</v>
      </c>
      <c r="E60" s="151" t="s">
        <v>76</v>
      </c>
      <c r="F60" s="147" t="s">
        <v>265</v>
      </c>
      <c r="G60" s="152">
        <v>195</v>
      </c>
      <c r="H60" s="152">
        <v>12.25</v>
      </c>
      <c r="I60" s="152">
        <f t="shared" si="29"/>
        <v>2388.75</v>
      </c>
      <c r="J60" s="202">
        <f t="shared" si="30"/>
        <v>0.23649999999999999</v>
      </c>
      <c r="K60" s="152">
        <f t="shared" si="7"/>
        <v>15.14</v>
      </c>
      <c r="L60" s="152">
        <f t="shared" si="31"/>
        <v>2952.3</v>
      </c>
    </row>
    <row r="61" spans="2:12" x14ac:dyDescent="0.25">
      <c r="B61" s="153" t="s">
        <v>1089</v>
      </c>
      <c r="C61" s="153" t="s">
        <v>264</v>
      </c>
      <c r="D61" s="153" t="s">
        <v>105</v>
      </c>
      <c r="E61" s="151" t="s">
        <v>72</v>
      </c>
      <c r="F61" s="147" t="s">
        <v>265</v>
      </c>
      <c r="G61" s="152">
        <v>13.2</v>
      </c>
      <c r="H61" s="152">
        <v>11.05</v>
      </c>
      <c r="I61" s="152">
        <f t="shared" ref="I61" si="35">TRUNC(G61 * H61, 2)</f>
        <v>145.86000000000001</v>
      </c>
      <c r="J61" s="202">
        <f t="shared" si="30"/>
        <v>0.23649999999999999</v>
      </c>
      <c r="K61" s="152">
        <f t="shared" ref="K61" si="36">TRUNC(H61 * (1 + J61), 2)</f>
        <v>13.66</v>
      </c>
      <c r="L61" s="152">
        <f t="shared" ref="L61" si="37">TRUNC(G61 * K61, 2)</f>
        <v>180.31</v>
      </c>
    </row>
    <row r="62" spans="2:12" x14ac:dyDescent="0.25">
      <c r="B62" s="153" t="s">
        <v>1090</v>
      </c>
      <c r="C62" s="153" t="s">
        <v>266</v>
      </c>
      <c r="D62" s="153" t="s">
        <v>105</v>
      </c>
      <c r="E62" s="151" t="s">
        <v>73</v>
      </c>
      <c r="F62" s="147" t="s">
        <v>265</v>
      </c>
      <c r="G62" s="152">
        <v>40.6</v>
      </c>
      <c r="H62" s="152">
        <v>11.03</v>
      </c>
      <c r="I62" s="152">
        <f t="shared" si="29"/>
        <v>447.81</v>
      </c>
      <c r="J62" s="202">
        <f t="shared" si="30"/>
        <v>0.23649999999999999</v>
      </c>
      <c r="K62" s="152">
        <f t="shared" si="7"/>
        <v>13.63</v>
      </c>
      <c r="L62" s="152">
        <f t="shared" si="31"/>
        <v>553.37</v>
      </c>
    </row>
    <row r="63" spans="2:12" x14ac:dyDescent="0.25">
      <c r="B63" s="153" t="s">
        <v>1091</v>
      </c>
      <c r="C63" s="153" t="s">
        <v>267</v>
      </c>
      <c r="D63" s="153" t="s">
        <v>105</v>
      </c>
      <c r="E63" s="151" t="s">
        <v>74</v>
      </c>
      <c r="F63" s="147" t="s">
        <v>265</v>
      </c>
      <c r="G63" s="152">
        <v>134.9</v>
      </c>
      <c r="H63" s="152">
        <v>10.94</v>
      </c>
      <c r="I63" s="152">
        <f t="shared" si="29"/>
        <v>1475.8</v>
      </c>
      <c r="J63" s="202">
        <f t="shared" si="30"/>
        <v>0.23649999999999999</v>
      </c>
      <c r="K63" s="152">
        <f t="shared" si="7"/>
        <v>13.52</v>
      </c>
      <c r="L63" s="152">
        <f t="shared" si="31"/>
        <v>1823.84</v>
      </c>
    </row>
    <row r="64" spans="2:12" x14ac:dyDescent="0.25">
      <c r="B64" s="153" t="s">
        <v>1092</v>
      </c>
      <c r="C64" s="153" t="s">
        <v>1093</v>
      </c>
      <c r="D64" s="153" t="s">
        <v>105</v>
      </c>
      <c r="E64" s="151" t="s">
        <v>1094</v>
      </c>
      <c r="F64" s="147" t="s">
        <v>265</v>
      </c>
      <c r="G64" s="152">
        <v>48.4</v>
      </c>
      <c r="H64" s="152">
        <v>11.87</v>
      </c>
      <c r="I64" s="152">
        <f t="shared" si="29"/>
        <v>574.5</v>
      </c>
      <c r="J64" s="202">
        <f t="shared" si="30"/>
        <v>0.23649999999999999</v>
      </c>
      <c r="K64" s="152">
        <f t="shared" si="7"/>
        <v>14.67</v>
      </c>
      <c r="L64" s="152">
        <f t="shared" si="31"/>
        <v>710.02</v>
      </c>
    </row>
    <row r="65" spans="2:12" x14ac:dyDescent="0.25">
      <c r="B65" s="149" t="s">
        <v>244</v>
      </c>
      <c r="C65" s="149" t="s">
        <v>1007</v>
      </c>
      <c r="D65" s="149"/>
      <c r="E65" s="148" t="s">
        <v>1095</v>
      </c>
      <c r="F65" s="150"/>
      <c r="G65" s="150"/>
      <c r="H65" s="148" t="s">
        <v>834</v>
      </c>
      <c r="I65" s="150">
        <f>SUBTOTAL(9,I66:I78)</f>
        <v>41030.229999999996</v>
      </c>
      <c r="J65" s="148"/>
      <c r="K65" s="150"/>
      <c r="L65" s="150">
        <f>SUBTOTAL(9,L66:L78)</f>
        <v>50724.520000000011</v>
      </c>
    </row>
    <row r="66" spans="2:12" x14ac:dyDescent="0.25">
      <c r="B66" s="153" t="s">
        <v>1096</v>
      </c>
      <c r="C66" s="153" t="s">
        <v>247</v>
      </c>
      <c r="D66" s="153" t="s">
        <v>105</v>
      </c>
      <c r="E66" s="151" t="s">
        <v>87</v>
      </c>
      <c r="F66" s="147" t="s">
        <v>25</v>
      </c>
      <c r="G66" s="152">
        <v>81.47</v>
      </c>
      <c r="H66" s="152">
        <v>39.25</v>
      </c>
      <c r="I66" s="152">
        <f t="shared" ref="I66:I78" si="38">TRUNC(G66 * H66, 2)</f>
        <v>3197.69</v>
      </c>
      <c r="J66" s="202">
        <f t="shared" ref="J66:J78" si="39">+$L$5</f>
        <v>0.23649999999999999</v>
      </c>
      <c r="K66" s="152">
        <f t="shared" si="7"/>
        <v>48.53</v>
      </c>
      <c r="L66" s="152">
        <f t="shared" ref="L66:L78" si="40">TRUNC(G66 * K66, 2)</f>
        <v>3953.73</v>
      </c>
    </row>
    <row r="67" spans="2:12" x14ac:dyDescent="0.25">
      <c r="B67" s="153" t="s">
        <v>1097</v>
      </c>
      <c r="C67" s="153" t="s">
        <v>1098</v>
      </c>
      <c r="D67" s="153" t="s">
        <v>105</v>
      </c>
      <c r="E67" s="151" t="s">
        <v>1099</v>
      </c>
      <c r="F67" s="147" t="s">
        <v>19</v>
      </c>
      <c r="G67" s="152">
        <v>271.56</v>
      </c>
      <c r="H67" s="152">
        <v>0.48</v>
      </c>
      <c r="I67" s="152">
        <f t="shared" ref="I67:I71" si="41">TRUNC(G67 * H67, 2)</f>
        <v>130.34</v>
      </c>
      <c r="J67" s="202">
        <f t="shared" si="39"/>
        <v>0.23649999999999999</v>
      </c>
      <c r="K67" s="152">
        <f t="shared" ref="K67:K71" si="42">TRUNC(H67 * (1 + J67), 2)</f>
        <v>0.59</v>
      </c>
      <c r="L67" s="152">
        <f t="shared" ref="L67:L71" si="43">TRUNC(G67 * K67, 2)</f>
        <v>160.22</v>
      </c>
    </row>
    <row r="68" spans="2:12" x14ac:dyDescent="0.25">
      <c r="B68" s="153" t="s">
        <v>1100</v>
      </c>
      <c r="C68" s="153" t="s">
        <v>1056</v>
      </c>
      <c r="D68" s="153" t="s">
        <v>105</v>
      </c>
      <c r="E68" s="151" t="s">
        <v>1057</v>
      </c>
      <c r="F68" s="147" t="s">
        <v>25</v>
      </c>
      <c r="G68" s="152">
        <v>68.66</v>
      </c>
      <c r="H68" s="152">
        <v>4.32</v>
      </c>
      <c r="I68" s="152">
        <f t="shared" si="41"/>
        <v>296.61</v>
      </c>
      <c r="J68" s="202">
        <f t="shared" si="39"/>
        <v>0.23649999999999999</v>
      </c>
      <c r="K68" s="152">
        <f t="shared" si="42"/>
        <v>5.34</v>
      </c>
      <c r="L68" s="152">
        <f t="shared" si="43"/>
        <v>366.64</v>
      </c>
    </row>
    <row r="69" spans="2:12" ht="25.5" x14ac:dyDescent="0.25">
      <c r="B69" s="153" t="s">
        <v>1101</v>
      </c>
      <c r="C69" s="153" t="s">
        <v>262</v>
      </c>
      <c r="D69" s="153" t="s">
        <v>105</v>
      </c>
      <c r="E69" s="151" t="s">
        <v>70</v>
      </c>
      <c r="F69" s="147" t="s">
        <v>25</v>
      </c>
      <c r="G69" s="152">
        <v>2.72</v>
      </c>
      <c r="H69" s="152">
        <v>488.42</v>
      </c>
      <c r="I69" s="152">
        <f t="shared" si="41"/>
        <v>1328.5</v>
      </c>
      <c r="J69" s="202">
        <f t="shared" si="39"/>
        <v>0.23649999999999999</v>
      </c>
      <c r="K69" s="152">
        <f t="shared" si="42"/>
        <v>603.92999999999995</v>
      </c>
      <c r="L69" s="152">
        <f t="shared" si="43"/>
        <v>1642.68</v>
      </c>
    </row>
    <row r="70" spans="2:12" x14ac:dyDescent="0.25">
      <c r="B70" s="153" t="s">
        <v>1102</v>
      </c>
      <c r="C70" s="153" t="s">
        <v>263</v>
      </c>
      <c r="D70" s="153" t="s">
        <v>105</v>
      </c>
      <c r="E70" s="151" t="s">
        <v>71</v>
      </c>
      <c r="F70" s="147" t="s">
        <v>19</v>
      </c>
      <c r="G70" s="152">
        <v>205.26</v>
      </c>
      <c r="H70" s="152">
        <v>81.25</v>
      </c>
      <c r="I70" s="152">
        <f t="shared" si="41"/>
        <v>16677.37</v>
      </c>
      <c r="J70" s="202">
        <f t="shared" si="39"/>
        <v>0.23649999999999999</v>
      </c>
      <c r="K70" s="152">
        <f t="shared" si="42"/>
        <v>100.46</v>
      </c>
      <c r="L70" s="152">
        <f t="shared" si="43"/>
        <v>20620.41</v>
      </c>
    </row>
    <row r="71" spans="2:12" x14ac:dyDescent="0.25">
      <c r="B71" s="153" t="s">
        <v>1103</v>
      </c>
      <c r="C71" s="153" t="s">
        <v>1084</v>
      </c>
      <c r="D71" s="153" t="s">
        <v>105</v>
      </c>
      <c r="E71" s="151" t="s">
        <v>1085</v>
      </c>
      <c r="F71" s="147" t="s">
        <v>25</v>
      </c>
      <c r="G71" s="152">
        <v>12.81</v>
      </c>
      <c r="H71" s="152">
        <v>616.91999999999996</v>
      </c>
      <c r="I71" s="152">
        <f t="shared" si="41"/>
        <v>7902.74</v>
      </c>
      <c r="J71" s="202">
        <f t="shared" si="39"/>
        <v>0.23649999999999999</v>
      </c>
      <c r="K71" s="152">
        <f t="shared" si="42"/>
        <v>762.82</v>
      </c>
      <c r="L71" s="152">
        <f t="shared" si="43"/>
        <v>9771.7199999999993</v>
      </c>
    </row>
    <row r="72" spans="2:12" ht="25.5" x14ac:dyDescent="0.25">
      <c r="B72" s="153" t="s">
        <v>1104</v>
      </c>
      <c r="C72" s="153" t="s">
        <v>1068</v>
      </c>
      <c r="D72" s="153" t="s">
        <v>105</v>
      </c>
      <c r="E72" s="151" t="s">
        <v>1069</v>
      </c>
      <c r="F72" s="147" t="s">
        <v>25</v>
      </c>
      <c r="G72" s="152">
        <v>12.81</v>
      </c>
      <c r="H72" s="152">
        <v>44.79</v>
      </c>
      <c r="I72" s="152">
        <f t="shared" si="38"/>
        <v>573.75</v>
      </c>
      <c r="J72" s="202">
        <f t="shared" si="39"/>
        <v>0.23649999999999999</v>
      </c>
      <c r="K72" s="152">
        <f t="shared" si="7"/>
        <v>55.38</v>
      </c>
      <c r="L72" s="152">
        <f t="shared" si="40"/>
        <v>709.41</v>
      </c>
    </row>
    <row r="73" spans="2:12" x14ac:dyDescent="0.25">
      <c r="B73" s="153" t="s">
        <v>1105</v>
      </c>
      <c r="C73" s="153" t="s">
        <v>1071</v>
      </c>
      <c r="D73" s="153" t="s">
        <v>105</v>
      </c>
      <c r="E73" s="151" t="s">
        <v>1072</v>
      </c>
      <c r="F73" s="147" t="s">
        <v>25</v>
      </c>
      <c r="G73" s="152">
        <v>12.81</v>
      </c>
      <c r="H73" s="152">
        <v>57.5</v>
      </c>
      <c r="I73" s="152">
        <f t="shared" si="38"/>
        <v>736.57</v>
      </c>
      <c r="J73" s="202">
        <f t="shared" si="39"/>
        <v>0.23649999999999999</v>
      </c>
      <c r="K73" s="152">
        <f t="shared" si="7"/>
        <v>71.09</v>
      </c>
      <c r="L73" s="152">
        <f t="shared" si="40"/>
        <v>910.66</v>
      </c>
    </row>
    <row r="74" spans="2:12" x14ac:dyDescent="0.25">
      <c r="B74" s="153" t="s">
        <v>1106</v>
      </c>
      <c r="C74" s="153" t="s">
        <v>268</v>
      </c>
      <c r="D74" s="153" t="s">
        <v>105</v>
      </c>
      <c r="E74" s="151" t="s">
        <v>76</v>
      </c>
      <c r="F74" s="147" t="s">
        <v>265</v>
      </c>
      <c r="G74" s="152">
        <v>220.8</v>
      </c>
      <c r="H74" s="152">
        <v>12.25</v>
      </c>
      <c r="I74" s="152">
        <f t="shared" si="38"/>
        <v>2704.8</v>
      </c>
      <c r="J74" s="202">
        <f t="shared" si="39"/>
        <v>0.23649999999999999</v>
      </c>
      <c r="K74" s="152">
        <f t="shared" si="7"/>
        <v>15.14</v>
      </c>
      <c r="L74" s="152">
        <f t="shared" si="40"/>
        <v>3342.91</v>
      </c>
    </row>
    <row r="75" spans="2:12" x14ac:dyDescent="0.25">
      <c r="B75" s="153" t="s">
        <v>1107</v>
      </c>
      <c r="C75" s="153" t="s">
        <v>264</v>
      </c>
      <c r="D75" s="153" t="s">
        <v>105</v>
      </c>
      <c r="E75" s="151" t="s">
        <v>72</v>
      </c>
      <c r="F75" s="147" t="s">
        <v>265</v>
      </c>
      <c r="G75" s="152">
        <v>0.2</v>
      </c>
      <c r="H75" s="152">
        <v>11.05</v>
      </c>
      <c r="I75" s="152">
        <f t="shared" si="38"/>
        <v>2.21</v>
      </c>
      <c r="J75" s="202">
        <f t="shared" si="39"/>
        <v>0.23649999999999999</v>
      </c>
      <c r="K75" s="152">
        <f t="shared" si="7"/>
        <v>13.66</v>
      </c>
      <c r="L75" s="152">
        <f t="shared" si="40"/>
        <v>2.73</v>
      </c>
    </row>
    <row r="76" spans="2:12" x14ac:dyDescent="0.25">
      <c r="B76" s="153" t="s">
        <v>1108</v>
      </c>
      <c r="C76" s="153" t="s">
        <v>266</v>
      </c>
      <c r="D76" s="153" t="s">
        <v>105</v>
      </c>
      <c r="E76" s="151" t="s">
        <v>73</v>
      </c>
      <c r="F76" s="147" t="s">
        <v>265</v>
      </c>
      <c r="G76" s="152">
        <v>246.8</v>
      </c>
      <c r="H76" s="152">
        <v>11.03</v>
      </c>
      <c r="I76" s="152">
        <f t="shared" si="38"/>
        <v>2722.2</v>
      </c>
      <c r="J76" s="202">
        <f t="shared" si="39"/>
        <v>0.23649999999999999</v>
      </c>
      <c r="K76" s="152">
        <f t="shared" ref="K76:K198" si="44">TRUNC(H76 * (1 + J76), 2)</f>
        <v>13.63</v>
      </c>
      <c r="L76" s="152">
        <f t="shared" si="40"/>
        <v>3363.88</v>
      </c>
    </row>
    <row r="77" spans="2:12" x14ac:dyDescent="0.25">
      <c r="B77" s="153" t="s">
        <v>1109</v>
      </c>
      <c r="C77" s="153" t="s">
        <v>267</v>
      </c>
      <c r="D77" s="153" t="s">
        <v>105</v>
      </c>
      <c r="E77" s="151" t="s">
        <v>74</v>
      </c>
      <c r="F77" s="147" t="s">
        <v>265</v>
      </c>
      <c r="G77" s="152">
        <v>240</v>
      </c>
      <c r="H77" s="152">
        <v>10.94</v>
      </c>
      <c r="I77" s="152">
        <f t="shared" si="38"/>
        <v>2625.6</v>
      </c>
      <c r="J77" s="202">
        <f t="shared" si="39"/>
        <v>0.23649999999999999</v>
      </c>
      <c r="K77" s="152">
        <f t="shared" si="44"/>
        <v>13.52</v>
      </c>
      <c r="L77" s="152">
        <f t="shared" si="40"/>
        <v>3244.8</v>
      </c>
    </row>
    <row r="78" spans="2:12" x14ac:dyDescent="0.25">
      <c r="B78" s="153" t="s">
        <v>1110</v>
      </c>
      <c r="C78" s="153" t="s">
        <v>1093</v>
      </c>
      <c r="D78" s="153" t="s">
        <v>105</v>
      </c>
      <c r="E78" s="151" t="s">
        <v>1094</v>
      </c>
      <c r="F78" s="147" t="s">
        <v>265</v>
      </c>
      <c r="G78" s="152">
        <v>179.6</v>
      </c>
      <c r="H78" s="152">
        <v>11.87</v>
      </c>
      <c r="I78" s="152">
        <f t="shared" si="38"/>
        <v>2131.85</v>
      </c>
      <c r="J78" s="202">
        <f t="shared" si="39"/>
        <v>0.23649999999999999</v>
      </c>
      <c r="K78" s="152">
        <f t="shared" si="44"/>
        <v>14.67</v>
      </c>
      <c r="L78" s="152">
        <f t="shared" si="40"/>
        <v>2634.73</v>
      </c>
    </row>
    <row r="79" spans="2:12" x14ac:dyDescent="0.25">
      <c r="B79" s="149" t="s">
        <v>821</v>
      </c>
      <c r="C79" s="149" t="s">
        <v>1007</v>
      </c>
      <c r="D79" s="149"/>
      <c r="E79" s="148" t="s">
        <v>1111</v>
      </c>
      <c r="F79" s="150"/>
      <c r="G79" s="150">
        <v>1</v>
      </c>
      <c r="H79" s="148" t="s">
        <v>834</v>
      </c>
      <c r="I79" s="150">
        <f>SUBTOTAL(9,I80:I92)</f>
        <v>197405.16999999995</v>
      </c>
      <c r="J79" s="148"/>
      <c r="K79" s="150"/>
      <c r="L79" s="150">
        <f>SUBTOTAL(9,L80:L92)</f>
        <v>244056.67000000004</v>
      </c>
    </row>
    <row r="80" spans="2:12" ht="25.5" x14ac:dyDescent="0.25">
      <c r="B80" s="153" t="s">
        <v>246</v>
      </c>
      <c r="C80" s="153" t="s">
        <v>1112</v>
      </c>
      <c r="D80" s="153" t="s">
        <v>105</v>
      </c>
      <c r="E80" s="151" t="s">
        <v>1113</v>
      </c>
      <c r="F80" s="147" t="s">
        <v>19</v>
      </c>
      <c r="G80" s="152">
        <v>748.09</v>
      </c>
      <c r="H80" s="152">
        <v>135.77000000000001</v>
      </c>
      <c r="I80" s="152">
        <f>TRUNC(G80 * H80, 2)</f>
        <v>101568.17</v>
      </c>
      <c r="J80" s="202">
        <f>+$L$5</f>
        <v>0.23649999999999999</v>
      </c>
      <c r="K80" s="152">
        <f t="shared" si="44"/>
        <v>167.87</v>
      </c>
      <c r="L80" s="152">
        <f>TRUNC(G80 * K80, 2)</f>
        <v>125581.86</v>
      </c>
    </row>
    <row r="81" spans="2:12" x14ac:dyDescent="0.25">
      <c r="B81" s="153" t="s">
        <v>248</v>
      </c>
      <c r="C81" s="153" t="s">
        <v>1114</v>
      </c>
      <c r="D81" s="153" t="s">
        <v>105</v>
      </c>
      <c r="E81" s="151" t="s">
        <v>1115</v>
      </c>
      <c r="F81" s="147" t="s">
        <v>19</v>
      </c>
      <c r="G81" s="152">
        <v>340.88</v>
      </c>
      <c r="H81" s="152">
        <v>22.7</v>
      </c>
      <c r="I81" s="152">
        <f t="shared" ref="I81:I89" si="45">TRUNC(G81 * H81, 2)</f>
        <v>7737.97</v>
      </c>
      <c r="J81" s="202">
        <f t="shared" ref="J81:J89" si="46">+$L$5</f>
        <v>0.23649999999999999</v>
      </c>
      <c r="K81" s="152">
        <f t="shared" si="44"/>
        <v>28.06</v>
      </c>
      <c r="L81" s="152">
        <f t="shared" ref="L81:L89" si="47">TRUNC(G81 * K81, 2)</f>
        <v>9565.09</v>
      </c>
    </row>
    <row r="82" spans="2:12" x14ac:dyDescent="0.25">
      <c r="B82" s="153" t="s">
        <v>249</v>
      </c>
      <c r="C82" s="153" t="s">
        <v>279</v>
      </c>
      <c r="D82" s="153" t="s">
        <v>105</v>
      </c>
      <c r="E82" s="151" t="s">
        <v>79</v>
      </c>
      <c r="F82" s="147" t="s">
        <v>265</v>
      </c>
      <c r="G82" s="152">
        <v>844.7</v>
      </c>
      <c r="H82" s="152">
        <v>12.25</v>
      </c>
      <c r="I82" s="152">
        <f t="shared" si="45"/>
        <v>10347.57</v>
      </c>
      <c r="J82" s="202">
        <f t="shared" si="46"/>
        <v>0.23649999999999999</v>
      </c>
      <c r="K82" s="152">
        <f t="shared" si="44"/>
        <v>15.14</v>
      </c>
      <c r="L82" s="152">
        <f t="shared" si="47"/>
        <v>12788.75</v>
      </c>
    </row>
    <row r="83" spans="2:12" x14ac:dyDescent="0.25">
      <c r="B83" s="153" t="s">
        <v>250</v>
      </c>
      <c r="C83" s="153" t="s">
        <v>272</v>
      </c>
      <c r="D83" s="153" t="s">
        <v>105</v>
      </c>
      <c r="E83" s="151" t="s">
        <v>80</v>
      </c>
      <c r="F83" s="147" t="s">
        <v>265</v>
      </c>
      <c r="G83" s="152">
        <v>59.8</v>
      </c>
      <c r="H83" s="152">
        <v>11.05</v>
      </c>
      <c r="I83" s="152">
        <f t="shared" si="45"/>
        <v>660.79</v>
      </c>
      <c r="J83" s="202">
        <f t="shared" si="46"/>
        <v>0.23649999999999999</v>
      </c>
      <c r="K83" s="152">
        <f t="shared" si="44"/>
        <v>13.66</v>
      </c>
      <c r="L83" s="152">
        <f t="shared" si="47"/>
        <v>816.86</v>
      </c>
    </row>
    <row r="84" spans="2:12" x14ac:dyDescent="0.25">
      <c r="B84" s="153" t="s">
        <v>252</v>
      </c>
      <c r="C84" s="153" t="s">
        <v>274</v>
      </c>
      <c r="D84" s="153" t="s">
        <v>105</v>
      </c>
      <c r="E84" s="151" t="s">
        <v>81</v>
      </c>
      <c r="F84" s="147" t="s">
        <v>265</v>
      </c>
      <c r="G84" s="152">
        <v>576.5</v>
      </c>
      <c r="H84" s="152">
        <v>11.03</v>
      </c>
      <c r="I84" s="152">
        <f t="shared" si="45"/>
        <v>6358.79</v>
      </c>
      <c r="J84" s="202">
        <f t="shared" si="46"/>
        <v>0.23649999999999999</v>
      </c>
      <c r="K84" s="152">
        <f t="shared" si="44"/>
        <v>13.63</v>
      </c>
      <c r="L84" s="152">
        <f t="shared" si="47"/>
        <v>7857.69</v>
      </c>
    </row>
    <row r="85" spans="2:12" x14ac:dyDescent="0.25">
      <c r="B85" s="153" t="s">
        <v>253</v>
      </c>
      <c r="C85" s="153" t="s">
        <v>276</v>
      </c>
      <c r="D85" s="153" t="s">
        <v>105</v>
      </c>
      <c r="E85" s="151" t="s">
        <v>74</v>
      </c>
      <c r="F85" s="147" t="s">
        <v>265</v>
      </c>
      <c r="G85" s="152">
        <v>1189.2</v>
      </c>
      <c r="H85" s="152">
        <v>10.94</v>
      </c>
      <c r="I85" s="152">
        <f t="shared" si="45"/>
        <v>13009.84</v>
      </c>
      <c r="J85" s="202">
        <f t="shared" si="46"/>
        <v>0.23649999999999999</v>
      </c>
      <c r="K85" s="152">
        <f t="shared" si="44"/>
        <v>13.52</v>
      </c>
      <c r="L85" s="152">
        <f t="shared" si="47"/>
        <v>16077.98</v>
      </c>
    </row>
    <row r="86" spans="2:12" x14ac:dyDescent="0.25">
      <c r="B86" s="153" t="s">
        <v>255</v>
      </c>
      <c r="C86" s="153" t="s">
        <v>1116</v>
      </c>
      <c r="D86" s="153" t="s">
        <v>105</v>
      </c>
      <c r="E86" s="151" t="s">
        <v>1117</v>
      </c>
      <c r="F86" s="147" t="s">
        <v>265</v>
      </c>
      <c r="G86" s="152">
        <v>500.9</v>
      </c>
      <c r="H86" s="152">
        <v>11.87</v>
      </c>
      <c r="I86" s="152">
        <f t="shared" ref="I86:I88" si="48">TRUNC(G86 * H86, 2)</f>
        <v>5945.68</v>
      </c>
      <c r="J86" s="202">
        <f t="shared" si="46"/>
        <v>0.23649999999999999</v>
      </c>
      <c r="K86" s="152">
        <f t="shared" ref="K86:K88" si="49">TRUNC(H86 * (1 + J86), 2)</f>
        <v>14.67</v>
      </c>
      <c r="L86" s="152">
        <f t="shared" ref="L86" si="50">TRUNC(G86 * K86, 2)</f>
        <v>7348.2</v>
      </c>
    </row>
    <row r="87" spans="2:12" x14ac:dyDescent="0.25">
      <c r="B87" s="153" t="s">
        <v>256</v>
      </c>
      <c r="C87" s="153" t="s">
        <v>1118</v>
      </c>
      <c r="D87" s="153" t="s">
        <v>105</v>
      </c>
      <c r="E87" s="151" t="s">
        <v>1119</v>
      </c>
      <c r="F87" s="147" t="s">
        <v>265</v>
      </c>
      <c r="G87" s="152">
        <v>282.3</v>
      </c>
      <c r="H87" s="152">
        <v>11.84</v>
      </c>
      <c r="I87" s="152">
        <f t="shared" si="48"/>
        <v>3342.43</v>
      </c>
      <c r="J87" s="202">
        <f t="shared" si="46"/>
        <v>0.23649999999999999</v>
      </c>
      <c r="K87" s="152">
        <f t="shared" si="49"/>
        <v>14.64</v>
      </c>
      <c r="L87" s="152">
        <f>TRUNC(G87 * K87, 2)</f>
        <v>4132.87</v>
      </c>
    </row>
    <row r="88" spans="2:12" x14ac:dyDescent="0.25">
      <c r="B88" s="153" t="s">
        <v>257</v>
      </c>
      <c r="C88" s="153" t="s">
        <v>278</v>
      </c>
      <c r="D88" s="153" t="s">
        <v>105</v>
      </c>
      <c r="E88" s="151" t="s">
        <v>82</v>
      </c>
      <c r="F88" s="147" t="s">
        <v>265</v>
      </c>
      <c r="G88" s="152">
        <v>61</v>
      </c>
      <c r="H88" s="152">
        <v>11.81</v>
      </c>
      <c r="I88" s="152">
        <f t="shared" si="48"/>
        <v>720.41</v>
      </c>
      <c r="J88" s="202">
        <f t="shared" si="46"/>
        <v>0.23649999999999999</v>
      </c>
      <c r="K88" s="152">
        <f t="shared" si="49"/>
        <v>14.6</v>
      </c>
      <c r="L88" s="152">
        <f>TRUNC(G88 * K88, 2)</f>
        <v>890.6</v>
      </c>
    </row>
    <row r="89" spans="2:12" x14ac:dyDescent="0.25">
      <c r="B89" s="153" t="s">
        <v>258</v>
      </c>
      <c r="C89" s="153" t="s">
        <v>1120</v>
      </c>
      <c r="D89" s="153" t="s">
        <v>105</v>
      </c>
      <c r="E89" s="151" t="s">
        <v>1085</v>
      </c>
      <c r="F89" s="147" t="s">
        <v>25</v>
      </c>
      <c r="G89" s="152">
        <v>51.91</v>
      </c>
      <c r="H89" s="152">
        <v>616.91999999999996</v>
      </c>
      <c r="I89" s="152">
        <f t="shared" si="45"/>
        <v>32024.31</v>
      </c>
      <c r="J89" s="202">
        <f t="shared" si="46"/>
        <v>0.23649999999999999</v>
      </c>
      <c r="K89" s="152">
        <f t="shared" si="44"/>
        <v>762.82</v>
      </c>
      <c r="L89" s="152">
        <f t="shared" si="47"/>
        <v>39597.980000000003</v>
      </c>
    </row>
    <row r="90" spans="2:12" ht="25.5" x14ac:dyDescent="0.25">
      <c r="B90" s="153" t="s">
        <v>259</v>
      </c>
      <c r="C90" s="153" t="s">
        <v>1121</v>
      </c>
      <c r="D90" s="153" t="s">
        <v>105</v>
      </c>
      <c r="E90" s="151" t="s">
        <v>1122</v>
      </c>
      <c r="F90" s="147" t="s">
        <v>25</v>
      </c>
      <c r="G90" s="152">
        <v>51.91</v>
      </c>
      <c r="H90" s="152">
        <v>55.25</v>
      </c>
      <c r="I90" s="152">
        <f t="shared" ref="I90:I91" si="51">TRUNC(G90 * H90, 2)</f>
        <v>2868.02</v>
      </c>
      <c r="J90" s="202">
        <f t="shared" ref="J90:J91" si="52">+$L$5</f>
        <v>0.23649999999999999</v>
      </c>
      <c r="K90" s="152">
        <f t="shared" si="44"/>
        <v>68.31</v>
      </c>
      <c r="L90" s="152">
        <f>TRUNC(G90 * K90, 2)</f>
        <v>3545.97</v>
      </c>
    </row>
    <row r="91" spans="2:12" x14ac:dyDescent="0.25">
      <c r="B91" s="153" t="s">
        <v>260</v>
      </c>
      <c r="C91" s="153" t="s">
        <v>1123</v>
      </c>
      <c r="D91" s="153" t="s">
        <v>105</v>
      </c>
      <c r="E91" s="151" t="s">
        <v>1124</v>
      </c>
      <c r="F91" s="147" t="s">
        <v>25</v>
      </c>
      <c r="G91" s="152">
        <v>51.91</v>
      </c>
      <c r="H91" s="152">
        <v>57.5</v>
      </c>
      <c r="I91" s="152">
        <f t="shared" si="51"/>
        <v>2984.82</v>
      </c>
      <c r="J91" s="202">
        <f t="shared" si="52"/>
        <v>0.23649999999999999</v>
      </c>
      <c r="K91" s="152">
        <f t="shared" si="44"/>
        <v>71.09</v>
      </c>
      <c r="L91" s="152">
        <f>TRUNC(G91 * K91, 2)</f>
        <v>3690.28</v>
      </c>
    </row>
    <row r="92" spans="2:12" ht="25.5" x14ac:dyDescent="0.25">
      <c r="B92" s="153" t="s">
        <v>1125</v>
      </c>
      <c r="C92" s="153" t="s">
        <v>1126</v>
      </c>
      <c r="D92" s="153" t="s">
        <v>105</v>
      </c>
      <c r="E92" s="151" t="s">
        <v>1127</v>
      </c>
      <c r="F92" s="147" t="s">
        <v>19</v>
      </c>
      <c r="G92" s="152">
        <v>69.959999999999994</v>
      </c>
      <c r="H92" s="152">
        <v>140.6</v>
      </c>
      <c r="I92" s="152">
        <f>TRUNC(G92 * H92, 2)</f>
        <v>9836.3700000000008</v>
      </c>
      <c r="J92" s="202">
        <f>+$L$5</f>
        <v>0.23649999999999999</v>
      </c>
      <c r="K92" s="152">
        <f t="shared" si="44"/>
        <v>173.85</v>
      </c>
      <c r="L92" s="152">
        <f>TRUNC(G92 * K92, 2)</f>
        <v>12162.54</v>
      </c>
    </row>
    <row r="93" spans="2:12" x14ac:dyDescent="0.25">
      <c r="B93" s="149" t="s">
        <v>822</v>
      </c>
      <c r="C93" s="149" t="s">
        <v>1007</v>
      </c>
      <c r="D93" s="149"/>
      <c r="E93" s="148" t="s">
        <v>1128</v>
      </c>
      <c r="F93" s="150"/>
      <c r="G93" s="150"/>
      <c r="H93" s="148" t="s">
        <v>834</v>
      </c>
      <c r="I93" s="150">
        <f>SUBTOTAL(9,I94:I99)</f>
        <v>124578.63</v>
      </c>
      <c r="J93" s="148"/>
      <c r="K93" s="150"/>
      <c r="L93" s="150">
        <f>SUBTOTAL(9,L94:L99)</f>
        <v>154031.78</v>
      </c>
    </row>
    <row r="94" spans="2:12" x14ac:dyDescent="0.25">
      <c r="B94" s="153" t="s">
        <v>1129</v>
      </c>
      <c r="C94" s="153" t="s">
        <v>1130</v>
      </c>
      <c r="D94" s="153" t="s">
        <v>105</v>
      </c>
      <c r="E94" s="151" t="s">
        <v>1131</v>
      </c>
      <c r="F94" s="147" t="s">
        <v>19</v>
      </c>
      <c r="G94" s="152">
        <v>635.26</v>
      </c>
      <c r="H94" s="152">
        <v>57.57</v>
      </c>
      <c r="I94" s="152">
        <f t="shared" ref="I94:I99" si="53">TRUNC(G94 * H94, 2)</f>
        <v>36571.910000000003</v>
      </c>
      <c r="J94" s="202">
        <f t="shared" ref="J94:J99" si="54">+$L$5</f>
        <v>0.23649999999999999</v>
      </c>
      <c r="K94" s="152">
        <f t="shared" si="44"/>
        <v>71.180000000000007</v>
      </c>
      <c r="L94" s="152">
        <f>TRUNC(G94 * K94, 2)</f>
        <v>45217.8</v>
      </c>
    </row>
    <row r="95" spans="2:12" x14ac:dyDescent="0.25">
      <c r="B95" s="153" t="s">
        <v>1132</v>
      </c>
      <c r="C95" s="153" t="s">
        <v>1133</v>
      </c>
      <c r="D95" s="153" t="s">
        <v>105</v>
      </c>
      <c r="E95" s="151" t="s">
        <v>1134</v>
      </c>
      <c r="F95" s="147" t="s">
        <v>19</v>
      </c>
      <c r="G95" s="152">
        <v>245.23</v>
      </c>
      <c r="H95" s="152">
        <v>117.7</v>
      </c>
      <c r="I95" s="152">
        <f t="shared" ref="I95:I97" si="55">TRUNC(G95 * H95, 2)</f>
        <v>28863.57</v>
      </c>
      <c r="J95" s="202">
        <f t="shared" si="54"/>
        <v>0.23649999999999999</v>
      </c>
      <c r="K95" s="152">
        <f t="shared" ref="K95:K97" si="56">TRUNC(H95 * (1 + J95), 2)</f>
        <v>145.53</v>
      </c>
      <c r="L95" s="152">
        <f t="shared" ref="L95:L97" si="57">TRUNC(G95 * K95, 2)</f>
        <v>35688.32</v>
      </c>
    </row>
    <row r="96" spans="2:12" ht="51" x14ac:dyDescent="0.25">
      <c r="B96" s="153" t="s">
        <v>1135</v>
      </c>
      <c r="C96" s="153" t="s">
        <v>1136</v>
      </c>
      <c r="D96" s="153" t="s">
        <v>201</v>
      </c>
      <c r="E96" s="151" t="s">
        <v>1137</v>
      </c>
      <c r="F96" s="147" t="s">
        <v>19</v>
      </c>
      <c r="G96" s="152">
        <v>249.56</v>
      </c>
      <c r="H96" s="152">
        <v>73.44</v>
      </c>
      <c r="I96" s="152">
        <f t="shared" si="55"/>
        <v>18327.68</v>
      </c>
      <c r="J96" s="202">
        <f t="shared" si="54"/>
        <v>0.23649999999999999</v>
      </c>
      <c r="K96" s="152">
        <f t="shared" si="56"/>
        <v>90.8</v>
      </c>
      <c r="L96" s="152">
        <f t="shared" si="57"/>
        <v>22660.04</v>
      </c>
    </row>
    <row r="97" spans="2:12" x14ac:dyDescent="0.25">
      <c r="B97" s="153" t="s">
        <v>1138</v>
      </c>
      <c r="C97" s="153" t="s">
        <v>1139</v>
      </c>
      <c r="D97" s="153" t="s">
        <v>240</v>
      </c>
      <c r="E97" s="151" t="s">
        <v>1140</v>
      </c>
      <c r="F97" s="147" t="s">
        <v>19</v>
      </c>
      <c r="G97" s="152">
        <v>55.89</v>
      </c>
      <c r="H97" s="152">
        <v>635.30999999999995</v>
      </c>
      <c r="I97" s="152">
        <f t="shared" si="55"/>
        <v>35507.47</v>
      </c>
      <c r="J97" s="202">
        <f t="shared" si="54"/>
        <v>0.23649999999999999</v>
      </c>
      <c r="K97" s="152">
        <f t="shared" si="56"/>
        <v>785.56</v>
      </c>
      <c r="L97" s="152">
        <f t="shared" si="57"/>
        <v>43904.94</v>
      </c>
    </row>
    <row r="98" spans="2:12" x14ac:dyDescent="0.25">
      <c r="B98" s="153" t="s">
        <v>1141</v>
      </c>
      <c r="C98" s="153" t="s">
        <v>1142</v>
      </c>
      <c r="D98" s="153" t="s">
        <v>105</v>
      </c>
      <c r="E98" s="151" t="s">
        <v>1143</v>
      </c>
      <c r="F98" s="147" t="s">
        <v>25</v>
      </c>
      <c r="G98" s="152">
        <v>0.59</v>
      </c>
      <c r="H98" s="152">
        <v>2679.02</v>
      </c>
      <c r="I98" s="152">
        <f t="shared" si="53"/>
        <v>1580.62</v>
      </c>
      <c r="J98" s="202">
        <f t="shared" si="54"/>
        <v>0.23649999999999999</v>
      </c>
      <c r="K98" s="152">
        <f t="shared" si="44"/>
        <v>3312.6</v>
      </c>
      <c r="L98" s="152">
        <f>TRUNC(G98 * K98, 2)</f>
        <v>1954.43</v>
      </c>
    </row>
    <row r="99" spans="2:12" ht="25.5" x14ac:dyDescent="0.25">
      <c r="B99" s="153" t="s">
        <v>1144</v>
      </c>
      <c r="C99" s="153" t="s">
        <v>1145</v>
      </c>
      <c r="D99" s="153" t="s">
        <v>201</v>
      </c>
      <c r="E99" s="151" t="s">
        <v>1146</v>
      </c>
      <c r="F99" s="147" t="s">
        <v>58</v>
      </c>
      <c r="G99" s="152">
        <v>347.38</v>
      </c>
      <c r="H99" s="152">
        <v>10.73</v>
      </c>
      <c r="I99" s="152">
        <f t="shared" si="53"/>
        <v>3727.38</v>
      </c>
      <c r="J99" s="202">
        <f t="shared" si="54"/>
        <v>0.23649999999999999</v>
      </c>
      <c r="K99" s="152">
        <f t="shared" si="44"/>
        <v>13.26</v>
      </c>
      <c r="L99" s="152">
        <f>TRUNC(G99 * K99, 2)</f>
        <v>4606.25</v>
      </c>
    </row>
    <row r="100" spans="2:12" x14ac:dyDescent="0.25">
      <c r="B100" s="149" t="s">
        <v>823</v>
      </c>
      <c r="C100" s="149" t="s">
        <v>1007</v>
      </c>
      <c r="D100" s="149"/>
      <c r="E100" s="148" t="s">
        <v>30</v>
      </c>
      <c r="F100" s="150"/>
      <c r="G100" s="150"/>
      <c r="H100" s="148" t="s">
        <v>834</v>
      </c>
      <c r="I100" s="150">
        <f>SUBTOTAL(9,I101:I127)</f>
        <v>499976.05999999994</v>
      </c>
      <c r="J100" s="148"/>
      <c r="K100" s="150"/>
      <c r="L100" s="150">
        <f>SUBTOTAL(9,L101:L127)</f>
        <v>603242.7799999998</v>
      </c>
    </row>
    <row r="101" spans="2:12" x14ac:dyDescent="0.25">
      <c r="B101" s="149" t="s">
        <v>1147</v>
      </c>
      <c r="C101" s="149" t="s">
        <v>1007</v>
      </c>
      <c r="D101" s="149"/>
      <c r="E101" s="148" t="s">
        <v>1148</v>
      </c>
      <c r="F101" s="150"/>
      <c r="G101" s="150"/>
      <c r="H101" s="148" t="s">
        <v>834</v>
      </c>
      <c r="I101" s="150">
        <f>SUBTOTAL(9,I102:I104)</f>
        <v>75596.190000000017</v>
      </c>
      <c r="J101" s="148"/>
      <c r="K101" s="150"/>
      <c r="L101" s="150">
        <f>SUBTOTAL(9,L102:L104)</f>
        <v>93474.21</v>
      </c>
    </row>
    <row r="102" spans="2:12" ht="25.5" x14ac:dyDescent="0.25">
      <c r="B102" s="153" t="s">
        <v>270</v>
      </c>
      <c r="C102" s="153" t="s">
        <v>1149</v>
      </c>
      <c r="D102" s="153" t="s">
        <v>105</v>
      </c>
      <c r="E102" s="151" t="s">
        <v>1150</v>
      </c>
      <c r="F102" s="147" t="s">
        <v>19</v>
      </c>
      <c r="G102" s="152">
        <v>29.44</v>
      </c>
      <c r="H102" s="152">
        <v>872.91</v>
      </c>
      <c r="I102" s="152">
        <f t="shared" ref="I102:I113" si="58">TRUNC(G102 * H102, 2)</f>
        <v>25698.47</v>
      </c>
      <c r="J102" s="202">
        <f t="shared" ref="J102:J127" si="59">+$L$5</f>
        <v>0.23649999999999999</v>
      </c>
      <c r="K102" s="152">
        <f t="shared" si="44"/>
        <v>1079.3499999999999</v>
      </c>
      <c r="L102" s="152">
        <f t="shared" ref="L102:L113" si="60">TRUNC(G102 * K102, 2)</f>
        <v>31776.06</v>
      </c>
    </row>
    <row r="103" spans="2:12" ht="51" x14ac:dyDescent="0.25">
      <c r="B103" s="153" t="s">
        <v>1151</v>
      </c>
      <c r="C103" s="153" t="s">
        <v>1152</v>
      </c>
      <c r="D103" s="153" t="s">
        <v>1153</v>
      </c>
      <c r="E103" s="151" t="s">
        <v>1154</v>
      </c>
      <c r="F103" s="147" t="s">
        <v>19</v>
      </c>
      <c r="G103" s="152">
        <v>39.770000000000003</v>
      </c>
      <c r="H103" s="152">
        <v>1078.1300000000001</v>
      </c>
      <c r="I103" s="152">
        <f t="shared" si="58"/>
        <v>42877.23</v>
      </c>
      <c r="J103" s="202">
        <f t="shared" si="59"/>
        <v>0.23649999999999999</v>
      </c>
      <c r="K103" s="152">
        <f t="shared" si="44"/>
        <v>1333.1</v>
      </c>
      <c r="L103" s="152">
        <f t="shared" si="60"/>
        <v>53017.38</v>
      </c>
    </row>
    <row r="104" spans="2:12" ht="25.5" x14ac:dyDescent="0.25">
      <c r="B104" s="153" t="s">
        <v>1155</v>
      </c>
      <c r="C104" s="153" t="s">
        <v>1156</v>
      </c>
      <c r="D104" s="153" t="s">
        <v>1157</v>
      </c>
      <c r="E104" s="151" t="s">
        <v>1158</v>
      </c>
      <c r="F104" s="147" t="s">
        <v>19</v>
      </c>
      <c r="G104" s="152">
        <v>6.89</v>
      </c>
      <c r="H104" s="152">
        <v>1018.94</v>
      </c>
      <c r="I104" s="152">
        <f t="shared" si="58"/>
        <v>7020.49</v>
      </c>
      <c r="J104" s="202">
        <f t="shared" si="59"/>
        <v>0.23649999999999999</v>
      </c>
      <c r="K104" s="152">
        <f t="shared" si="44"/>
        <v>1259.9100000000001</v>
      </c>
      <c r="L104" s="152">
        <f t="shared" si="60"/>
        <v>8680.77</v>
      </c>
    </row>
    <row r="105" spans="2:12" x14ac:dyDescent="0.25">
      <c r="B105" s="149" t="s">
        <v>1159</v>
      </c>
      <c r="C105" s="149" t="s">
        <v>1007</v>
      </c>
      <c r="D105" s="149"/>
      <c r="E105" s="148" t="s">
        <v>1160</v>
      </c>
      <c r="F105" s="150"/>
      <c r="G105" s="150"/>
      <c r="H105" s="148" t="s">
        <v>834</v>
      </c>
      <c r="I105" s="150">
        <f>SUBTOTAL(9,I106:I109)</f>
        <v>18157.34</v>
      </c>
      <c r="J105" s="148"/>
      <c r="K105" s="150"/>
      <c r="L105" s="150">
        <f>SUBTOTAL(9,L106:L109)</f>
        <v>22451.360000000001</v>
      </c>
    </row>
    <row r="106" spans="2:12" x14ac:dyDescent="0.25">
      <c r="B106" s="153" t="s">
        <v>271</v>
      </c>
      <c r="C106" s="153" t="s">
        <v>1161</v>
      </c>
      <c r="D106" s="153" t="s">
        <v>105</v>
      </c>
      <c r="E106" s="151" t="s">
        <v>1162</v>
      </c>
      <c r="F106" s="147" t="s">
        <v>221</v>
      </c>
      <c r="G106" s="152">
        <v>5</v>
      </c>
      <c r="H106" s="152">
        <v>741.6</v>
      </c>
      <c r="I106" s="152">
        <f t="shared" ref="I106:I108" si="61">TRUNC(G106 * H106, 2)</f>
        <v>3708</v>
      </c>
      <c r="J106" s="202">
        <f t="shared" si="59"/>
        <v>0.23649999999999999</v>
      </c>
      <c r="K106" s="152">
        <f t="shared" ref="K105:K108" si="62">TRUNC(H106 * (1 + J106), 2)</f>
        <v>916.98</v>
      </c>
      <c r="L106" s="152">
        <f t="shared" ref="L106:L108" si="63">TRUNC(G106 * K106, 2)</f>
        <v>4584.8999999999996</v>
      </c>
    </row>
    <row r="107" spans="2:12" x14ac:dyDescent="0.25">
      <c r="B107" s="153" t="s">
        <v>273</v>
      </c>
      <c r="C107" s="153" t="s">
        <v>1163</v>
      </c>
      <c r="D107" s="153" t="s">
        <v>105</v>
      </c>
      <c r="E107" s="151" t="s">
        <v>1164</v>
      </c>
      <c r="F107" s="147" t="s">
        <v>28</v>
      </c>
      <c r="G107" s="152">
        <v>4</v>
      </c>
      <c r="H107" s="152">
        <v>762.19</v>
      </c>
      <c r="I107" s="152">
        <f t="shared" si="61"/>
        <v>3048.76</v>
      </c>
      <c r="J107" s="202">
        <f t="shared" si="59"/>
        <v>0.23649999999999999</v>
      </c>
      <c r="K107" s="152">
        <f t="shared" si="62"/>
        <v>942.44</v>
      </c>
      <c r="L107" s="152">
        <f t="shared" si="63"/>
        <v>3769.76</v>
      </c>
    </row>
    <row r="108" spans="2:12" x14ac:dyDescent="0.25">
      <c r="B108" s="153" t="s">
        <v>275</v>
      </c>
      <c r="C108" s="153" t="s">
        <v>1165</v>
      </c>
      <c r="D108" s="153" t="s">
        <v>105</v>
      </c>
      <c r="E108" s="151" t="s">
        <v>1166</v>
      </c>
      <c r="F108" s="147" t="s">
        <v>28</v>
      </c>
      <c r="G108" s="152">
        <v>14</v>
      </c>
      <c r="H108" s="152">
        <v>591.91</v>
      </c>
      <c r="I108" s="152">
        <f t="shared" si="61"/>
        <v>8286.74</v>
      </c>
      <c r="J108" s="202">
        <f t="shared" si="59"/>
        <v>0.23649999999999999</v>
      </c>
      <c r="K108" s="152">
        <f t="shared" si="62"/>
        <v>731.89</v>
      </c>
      <c r="L108" s="152">
        <f t="shared" si="63"/>
        <v>10246.459999999999</v>
      </c>
    </row>
    <row r="109" spans="2:12" ht="25.5" x14ac:dyDescent="0.25">
      <c r="B109" s="153" t="s">
        <v>277</v>
      </c>
      <c r="C109" s="153" t="s">
        <v>1167</v>
      </c>
      <c r="D109" s="153" t="s">
        <v>240</v>
      </c>
      <c r="E109" s="151" t="s">
        <v>1168</v>
      </c>
      <c r="F109" s="147" t="s">
        <v>28</v>
      </c>
      <c r="G109" s="152">
        <v>4</v>
      </c>
      <c r="H109" s="152">
        <v>778.46</v>
      </c>
      <c r="I109" s="152">
        <f t="shared" si="58"/>
        <v>3113.84</v>
      </c>
      <c r="J109" s="202">
        <f t="shared" si="59"/>
        <v>0.23649999999999999</v>
      </c>
      <c r="K109" s="152">
        <f t="shared" si="44"/>
        <v>962.56</v>
      </c>
      <c r="L109" s="152">
        <f t="shared" si="60"/>
        <v>3850.24</v>
      </c>
    </row>
    <row r="110" spans="2:12" x14ac:dyDescent="0.25">
      <c r="B110" s="149" t="s">
        <v>1169</v>
      </c>
      <c r="C110" s="149" t="s">
        <v>1007</v>
      </c>
      <c r="D110" s="149"/>
      <c r="E110" s="148" t="s">
        <v>1170</v>
      </c>
      <c r="F110" s="150"/>
      <c r="G110" s="150"/>
      <c r="H110" s="148" t="s">
        <v>834</v>
      </c>
      <c r="I110" s="150">
        <f>SUBTOTAL(9,I111:I113)</f>
        <v>11021.53</v>
      </c>
      <c r="J110" s="148"/>
      <c r="K110" s="150"/>
      <c r="L110" s="150">
        <f>SUBTOTAL(9,L111:L113)</f>
        <v>13628.02</v>
      </c>
    </row>
    <row r="111" spans="2:12" x14ac:dyDescent="0.25">
      <c r="B111" s="153" t="s">
        <v>280</v>
      </c>
      <c r="C111" s="153" t="s">
        <v>1171</v>
      </c>
      <c r="D111" s="153" t="s">
        <v>105</v>
      </c>
      <c r="E111" s="151" t="s">
        <v>1172</v>
      </c>
      <c r="F111" s="147" t="s">
        <v>23</v>
      </c>
      <c r="G111" s="152">
        <v>10.199999999999999</v>
      </c>
      <c r="H111" s="152">
        <v>217.69</v>
      </c>
      <c r="I111" s="152">
        <f t="shared" si="58"/>
        <v>2220.4299999999998</v>
      </c>
      <c r="J111" s="202">
        <f t="shared" si="59"/>
        <v>0.23649999999999999</v>
      </c>
      <c r="K111" s="152">
        <f t="shared" si="44"/>
        <v>269.17</v>
      </c>
      <c r="L111" s="152">
        <f t="shared" si="60"/>
        <v>2745.53</v>
      </c>
    </row>
    <row r="112" spans="2:12" x14ac:dyDescent="0.25">
      <c r="B112" s="153" t="s">
        <v>281</v>
      </c>
      <c r="C112" s="153" t="s">
        <v>1173</v>
      </c>
      <c r="D112" s="153" t="s">
        <v>105</v>
      </c>
      <c r="E112" s="151" t="s">
        <v>1174</v>
      </c>
      <c r="F112" s="147" t="s">
        <v>19</v>
      </c>
      <c r="G112" s="152">
        <v>3.39</v>
      </c>
      <c r="H112" s="152">
        <v>514.16</v>
      </c>
      <c r="I112" s="152">
        <f t="shared" ref="I112" si="64">TRUNC(G112 * H112, 2)</f>
        <v>1743</v>
      </c>
      <c r="J112" s="202">
        <f t="shared" si="59"/>
        <v>0.23649999999999999</v>
      </c>
      <c r="K112" s="152">
        <f t="shared" ref="K112" si="65">TRUNC(H112 * (1 + J112), 2)</f>
        <v>635.75</v>
      </c>
      <c r="L112" s="152">
        <f t="shared" ref="L112" si="66">TRUNC(G112 * K112, 2)</f>
        <v>2155.19</v>
      </c>
    </row>
    <row r="113" spans="2:12" x14ac:dyDescent="0.25">
      <c r="B113" s="153" t="s">
        <v>1175</v>
      </c>
      <c r="C113" s="153" t="s">
        <v>1176</v>
      </c>
      <c r="D113" s="153" t="s">
        <v>105</v>
      </c>
      <c r="E113" s="151" t="s">
        <v>1177</v>
      </c>
      <c r="F113" s="147" t="s">
        <v>19</v>
      </c>
      <c r="G113" s="152">
        <v>15</v>
      </c>
      <c r="H113" s="152">
        <v>470.54</v>
      </c>
      <c r="I113" s="152">
        <f t="shared" si="58"/>
        <v>7058.1</v>
      </c>
      <c r="J113" s="202">
        <f t="shared" si="59"/>
        <v>0.23649999999999999</v>
      </c>
      <c r="K113" s="152">
        <f t="shared" si="44"/>
        <v>581.82000000000005</v>
      </c>
      <c r="L113" s="152">
        <f t="shared" si="60"/>
        <v>8727.2999999999993</v>
      </c>
    </row>
    <row r="114" spans="2:12" x14ac:dyDescent="0.25">
      <c r="B114" s="149" t="s">
        <v>1178</v>
      </c>
      <c r="C114" s="149" t="s">
        <v>1007</v>
      </c>
      <c r="D114" s="149"/>
      <c r="E114" s="148" t="s">
        <v>1179</v>
      </c>
      <c r="F114" s="150"/>
      <c r="G114" s="150"/>
      <c r="H114" s="148" t="s">
        <v>834</v>
      </c>
      <c r="I114" s="150">
        <f>SUBTOTAL(9,I115)</f>
        <v>359121.1</v>
      </c>
      <c r="J114" s="148"/>
      <c r="K114" s="150"/>
      <c r="L114" s="150">
        <f>SUBTOTAL(9,L115)</f>
        <v>429077.73</v>
      </c>
    </row>
    <row r="115" spans="2:12" ht="25.5" x14ac:dyDescent="0.25">
      <c r="B115" s="153" t="s">
        <v>282</v>
      </c>
      <c r="C115" s="153" t="s">
        <v>1180</v>
      </c>
      <c r="D115" s="153" t="s">
        <v>86</v>
      </c>
      <c r="E115" s="151" t="s">
        <v>1181</v>
      </c>
      <c r="F115" s="147" t="s">
        <v>19</v>
      </c>
      <c r="G115" s="152">
        <v>205.32</v>
      </c>
      <c r="H115" s="152">
        <v>1749.08</v>
      </c>
      <c r="I115" s="152">
        <f t="shared" ref="I115" si="67">TRUNC(G115 * H115, 2)</f>
        <v>359121.1</v>
      </c>
      <c r="J115" s="399">
        <f>+$L$6</f>
        <v>0.1948</v>
      </c>
      <c r="K115" s="152">
        <f t="shared" ref="K114:K127" si="68">TRUNC(H115 * (1 + J115), 2)</f>
        <v>2089.8000000000002</v>
      </c>
      <c r="L115" s="152">
        <f t="shared" ref="L115" si="69">TRUNC(G115 * K115, 2)</f>
        <v>429077.73</v>
      </c>
    </row>
    <row r="116" spans="2:12" x14ac:dyDescent="0.25">
      <c r="B116" s="149" t="s">
        <v>1182</v>
      </c>
      <c r="C116" s="149" t="s">
        <v>1007</v>
      </c>
      <c r="D116" s="149"/>
      <c r="E116" s="148" t="s">
        <v>1183</v>
      </c>
      <c r="F116" s="150"/>
      <c r="G116" s="150"/>
      <c r="H116" s="148" t="s">
        <v>834</v>
      </c>
      <c r="I116" s="150">
        <f>SUBTOTAL(9,I117:I124)</f>
        <v>9528.2099999999991</v>
      </c>
      <c r="J116" s="148"/>
      <c r="K116" s="150"/>
      <c r="L116" s="150">
        <f>SUBTOTAL(9,L117:L124)</f>
        <v>11780.779999999999</v>
      </c>
    </row>
    <row r="117" spans="2:12" x14ac:dyDescent="0.25">
      <c r="B117" s="153" t="s">
        <v>1184</v>
      </c>
      <c r="C117" s="153" t="s">
        <v>1185</v>
      </c>
      <c r="D117" s="153" t="s">
        <v>105</v>
      </c>
      <c r="E117" s="151" t="s">
        <v>1186</v>
      </c>
      <c r="F117" s="147" t="s">
        <v>221</v>
      </c>
      <c r="G117" s="152">
        <v>5</v>
      </c>
      <c r="H117" s="152">
        <v>174.68</v>
      </c>
      <c r="I117" s="152">
        <f t="shared" ref="I117:I124" si="70">TRUNC(G117 * H117, 2)</f>
        <v>873.4</v>
      </c>
      <c r="J117" s="202">
        <f t="shared" si="59"/>
        <v>0.23649999999999999</v>
      </c>
      <c r="K117" s="152">
        <f t="shared" si="68"/>
        <v>215.99</v>
      </c>
      <c r="L117" s="152">
        <f t="shared" ref="L117:L124" si="71">TRUNC(G117 * K117, 2)</f>
        <v>1079.95</v>
      </c>
    </row>
    <row r="118" spans="2:12" x14ac:dyDescent="0.25">
      <c r="B118" s="153" t="s">
        <v>1187</v>
      </c>
      <c r="C118" s="153" t="s">
        <v>1188</v>
      </c>
      <c r="D118" s="153" t="s">
        <v>105</v>
      </c>
      <c r="E118" s="151" t="s">
        <v>1186</v>
      </c>
      <c r="F118" s="147" t="s">
        <v>221</v>
      </c>
      <c r="G118" s="152">
        <v>4</v>
      </c>
      <c r="H118" s="152">
        <v>119.36</v>
      </c>
      <c r="I118" s="152">
        <f t="shared" si="70"/>
        <v>477.44</v>
      </c>
      <c r="J118" s="202">
        <f t="shared" si="59"/>
        <v>0.23649999999999999</v>
      </c>
      <c r="K118" s="152">
        <f t="shared" si="68"/>
        <v>147.58000000000001</v>
      </c>
      <c r="L118" s="152">
        <f t="shared" si="71"/>
        <v>590.32000000000005</v>
      </c>
    </row>
    <row r="119" spans="2:12" x14ac:dyDescent="0.25">
      <c r="B119" s="153" t="s">
        <v>1189</v>
      </c>
      <c r="C119" s="153" t="s">
        <v>1190</v>
      </c>
      <c r="D119" s="153" t="s">
        <v>105</v>
      </c>
      <c r="E119" s="151" t="s">
        <v>1191</v>
      </c>
      <c r="F119" s="147" t="s">
        <v>221</v>
      </c>
      <c r="G119" s="152">
        <v>18</v>
      </c>
      <c r="H119" s="152">
        <v>57.03</v>
      </c>
      <c r="I119" s="152">
        <f t="shared" ref="I119:I121" si="72">TRUNC(G119 * H119, 2)</f>
        <v>1026.54</v>
      </c>
      <c r="J119" s="202">
        <f t="shared" si="59"/>
        <v>0.23649999999999999</v>
      </c>
      <c r="K119" s="152">
        <f t="shared" ref="K119:K121" si="73">TRUNC(H119 * (1 + J119), 2)</f>
        <v>70.510000000000005</v>
      </c>
      <c r="L119" s="152">
        <f t="shared" ref="L119:L121" si="74">TRUNC(G119 * K119, 2)</f>
        <v>1269.18</v>
      </c>
    </row>
    <row r="120" spans="2:12" x14ac:dyDescent="0.25">
      <c r="B120" s="153" t="s">
        <v>1192</v>
      </c>
      <c r="C120" s="153" t="s">
        <v>1193</v>
      </c>
      <c r="D120" s="153" t="s">
        <v>105</v>
      </c>
      <c r="E120" s="151" t="s">
        <v>1194</v>
      </c>
      <c r="F120" s="147" t="s">
        <v>28</v>
      </c>
      <c r="G120" s="152">
        <v>8</v>
      </c>
      <c r="H120" s="152">
        <v>85.53</v>
      </c>
      <c r="I120" s="152">
        <f t="shared" si="72"/>
        <v>684.24</v>
      </c>
      <c r="J120" s="202">
        <f t="shared" si="59"/>
        <v>0.23649999999999999</v>
      </c>
      <c r="K120" s="152">
        <f t="shared" si="73"/>
        <v>105.75</v>
      </c>
      <c r="L120" s="152">
        <f t="shared" si="74"/>
        <v>846</v>
      </c>
    </row>
    <row r="121" spans="2:12" x14ac:dyDescent="0.25">
      <c r="B121" s="153" t="s">
        <v>1195</v>
      </c>
      <c r="C121" s="153" t="s">
        <v>1196</v>
      </c>
      <c r="D121" s="153" t="s">
        <v>105</v>
      </c>
      <c r="E121" s="151" t="s">
        <v>1197</v>
      </c>
      <c r="F121" s="147" t="s">
        <v>221</v>
      </c>
      <c r="G121" s="152">
        <v>27</v>
      </c>
      <c r="H121" s="152">
        <v>20.07</v>
      </c>
      <c r="I121" s="152">
        <f t="shared" si="72"/>
        <v>541.89</v>
      </c>
      <c r="J121" s="202">
        <f t="shared" si="59"/>
        <v>0.23649999999999999</v>
      </c>
      <c r="K121" s="152">
        <f t="shared" si="73"/>
        <v>24.81</v>
      </c>
      <c r="L121" s="152">
        <f t="shared" si="74"/>
        <v>669.87</v>
      </c>
    </row>
    <row r="122" spans="2:12" x14ac:dyDescent="0.25">
      <c r="B122" s="153" t="s">
        <v>1198</v>
      </c>
      <c r="C122" s="153" t="s">
        <v>1199</v>
      </c>
      <c r="D122" s="153" t="s">
        <v>105</v>
      </c>
      <c r="E122" s="151" t="s">
        <v>1200</v>
      </c>
      <c r="F122" s="147" t="s">
        <v>221</v>
      </c>
      <c r="G122" s="152">
        <v>54</v>
      </c>
      <c r="H122" s="152">
        <v>70.760000000000005</v>
      </c>
      <c r="I122" s="152">
        <f t="shared" si="70"/>
        <v>3821.04</v>
      </c>
      <c r="J122" s="202">
        <f t="shared" si="59"/>
        <v>0.23649999999999999</v>
      </c>
      <c r="K122" s="152">
        <f t="shared" si="68"/>
        <v>87.49</v>
      </c>
      <c r="L122" s="152">
        <f t="shared" si="71"/>
        <v>4724.46</v>
      </c>
    </row>
    <row r="123" spans="2:12" x14ac:dyDescent="0.25">
      <c r="B123" s="153" t="s">
        <v>1201</v>
      </c>
      <c r="C123" s="153" t="s">
        <v>1202</v>
      </c>
      <c r="D123" s="153" t="s">
        <v>105</v>
      </c>
      <c r="E123" s="151" t="s">
        <v>1203</v>
      </c>
      <c r="F123" s="147" t="s">
        <v>221</v>
      </c>
      <c r="G123" s="152">
        <v>18</v>
      </c>
      <c r="H123" s="152">
        <v>64.86</v>
      </c>
      <c r="I123" s="152">
        <f t="shared" si="70"/>
        <v>1167.48</v>
      </c>
      <c r="J123" s="202">
        <f t="shared" si="59"/>
        <v>0.23649999999999999</v>
      </c>
      <c r="K123" s="152">
        <f t="shared" si="68"/>
        <v>80.19</v>
      </c>
      <c r="L123" s="152">
        <f t="shared" si="71"/>
        <v>1443.42</v>
      </c>
    </row>
    <row r="124" spans="2:12" x14ac:dyDescent="0.25">
      <c r="B124" s="153" t="s">
        <v>1204</v>
      </c>
      <c r="C124" s="153" t="s">
        <v>1205</v>
      </c>
      <c r="D124" s="153" t="s">
        <v>105</v>
      </c>
      <c r="E124" s="151" t="s">
        <v>1206</v>
      </c>
      <c r="F124" s="147" t="s">
        <v>221</v>
      </c>
      <c r="G124" s="152">
        <v>18</v>
      </c>
      <c r="H124" s="152">
        <v>52.01</v>
      </c>
      <c r="I124" s="152">
        <f t="shared" si="70"/>
        <v>936.18</v>
      </c>
      <c r="J124" s="202">
        <f t="shared" si="59"/>
        <v>0.23649999999999999</v>
      </c>
      <c r="K124" s="152">
        <f t="shared" si="68"/>
        <v>64.31</v>
      </c>
      <c r="L124" s="152">
        <f t="shared" si="71"/>
        <v>1157.58</v>
      </c>
    </row>
    <row r="125" spans="2:12" x14ac:dyDescent="0.25">
      <c r="B125" s="149" t="s">
        <v>1207</v>
      </c>
      <c r="C125" s="149" t="s">
        <v>1007</v>
      </c>
      <c r="D125" s="149"/>
      <c r="E125" s="148" t="s">
        <v>1208</v>
      </c>
      <c r="F125" s="150"/>
      <c r="G125" s="150"/>
      <c r="H125" s="148" t="s">
        <v>834</v>
      </c>
      <c r="I125" s="150">
        <f>SUBTOTAL(9,I126:I127)</f>
        <v>26551.69</v>
      </c>
      <c r="J125" s="148"/>
      <c r="K125" s="150"/>
      <c r="L125" s="150">
        <f>SUBTOTAL(9,L126:L127)</f>
        <v>32830.68</v>
      </c>
    </row>
    <row r="126" spans="2:12" x14ac:dyDescent="0.25">
      <c r="B126" s="153" t="s">
        <v>1209</v>
      </c>
      <c r="C126" s="153" t="s">
        <v>1210</v>
      </c>
      <c r="D126" s="153" t="s">
        <v>105</v>
      </c>
      <c r="E126" s="151" t="s">
        <v>1211</v>
      </c>
      <c r="F126" s="147" t="s">
        <v>19</v>
      </c>
      <c r="G126" s="152">
        <v>29.44</v>
      </c>
      <c r="H126" s="152">
        <v>222.99</v>
      </c>
      <c r="I126" s="152">
        <f t="shared" ref="I126:I127" si="75">TRUNC(G126 * H126, 2)</f>
        <v>6564.82</v>
      </c>
      <c r="J126" s="202">
        <f t="shared" si="59"/>
        <v>0.23649999999999999</v>
      </c>
      <c r="K126" s="152">
        <f t="shared" si="68"/>
        <v>275.72000000000003</v>
      </c>
      <c r="L126" s="152">
        <f t="shared" ref="L126:L127" si="76">TRUNC(G126 * K126, 2)</f>
        <v>8117.19</v>
      </c>
    </row>
    <row r="127" spans="2:12" x14ac:dyDescent="0.25">
      <c r="B127" s="153" t="s">
        <v>1212</v>
      </c>
      <c r="C127" s="153" t="s">
        <v>1213</v>
      </c>
      <c r="D127" s="153" t="s">
        <v>105</v>
      </c>
      <c r="E127" s="151" t="s">
        <v>1214</v>
      </c>
      <c r="F127" s="147" t="s">
        <v>19</v>
      </c>
      <c r="G127" s="152">
        <v>43.13</v>
      </c>
      <c r="H127" s="152">
        <v>463.41</v>
      </c>
      <c r="I127" s="152">
        <f t="shared" si="75"/>
        <v>19986.87</v>
      </c>
      <c r="J127" s="202">
        <f t="shared" si="59"/>
        <v>0.23649999999999999</v>
      </c>
      <c r="K127" s="152">
        <f t="shared" si="68"/>
        <v>573</v>
      </c>
      <c r="L127" s="152">
        <f t="shared" si="76"/>
        <v>24713.49</v>
      </c>
    </row>
    <row r="128" spans="2:12" x14ac:dyDescent="0.25">
      <c r="B128" s="149" t="s">
        <v>824</v>
      </c>
      <c r="C128" s="149" t="s">
        <v>1007</v>
      </c>
      <c r="D128" s="149"/>
      <c r="E128" s="148" t="s">
        <v>31</v>
      </c>
      <c r="F128" s="150"/>
      <c r="G128" s="150"/>
      <c r="H128" s="148" t="s">
        <v>834</v>
      </c>
      <c r="I128" s="150">
        <f>SUBTOTAL(9,I129:I129)</f>
        <v>9285.5400000000009</v>
      </c>
      <c r="J128" s="148"/>
      <c r="K128" s="150"/>
      <c r="L128" s="150">
        <f>SUBTOTAL(9,L129:L129)</f>
        <v>11480.35</v>
      </c>
    </row>
    <row r="129" spans="2:12" x14ac:dyDescent="0.25">
      <c r="B129" s="153" t="s">
        <v>284</v>
      </c>
      <c r="C129" s="153" t="s">
        <v>1215</v>
      </c>
      <c r="D129" s="153" t="s">
        <v>105</v>
      </c>
      <c r="E129" s="151" t="s">
        <v>1216</v>
      </c>
      <c r="F129" s="147" t="s">
        <v>19</v>
      </c>
      <c r="G129" s="152">
        <v>253.15</v>
      </c>
      <c r="H129" s="152">
        <v>36.68</v>
      </c>
      <c r="I129" s="152">
        <f t="shared" ref="I129" si="77">TRUNC(G129 * H129, 2)</f>
        <v>9285.5400000000009</v>
      </c>
      <c r="J129" s="202">
        <f t="shared" ref="J129" si="78">+$L$5</f>
        <v>0.23649999999999999</v>
      </c>
      <c r="K129" s="152">
        <f t="shared" si="44"/>
        <v>45.35</v>
      </c>
      <c r="L129" s="152">
        <f>TRUNC(G129 * K129, 2)</f>
        <v>11480.35</v>
      </c>
    </row>
    <row r="130" spans="2:12" x14ac:dyDescent="0.25">
      <c r="B130" s="149" t="s">
        <v>825</v>
      </c>
      <c r="C130" s="149" t="s">
        <v>1007</v>
      </c>
      <c r="D130" s="149"/>
      <c r="E130" s="148" t="s">
        <v>1217</v>
      </c>
      <c r="F130" s="150"/>
      <c r="G130" s="150"/>
      <c r="H130" s="148" t="s">
        <v>834</v>
      </c>
      <c r="I130" s="150">
        <f>SUBTOTAL(9,I131:I135)</f>
        <v>346852.07999999996</v>
      </c>
      <c r="J130" s="148"/>
      <c r="K130" s="150"/>
      <c r="L130" s="150">
        <f>SUBTOTAL(9,L131:L135)</f>
        <v>428830.93</v>
      </c>
    </row>
    <row r="131" spans="2:12" ht="25.5" x14ac:dyDescent="0.25">
      <c r="B131" s="153" t="s">
        <v>1218</v>
      </c>
      <c r="C131" s="153" t="s">
        <v>1219</v>
      </c>
      <c r="D131" s="153" t="s">
        <v>105</v>
      </c>
      <c r="E131" s="151" t="s">
        <v>1220</v>
      </c>
      <c r="F131" s="147" t="s">
        <v>265</v>
      </c>
      <c r="G131" s="152">
        <v>9212.7199999999993</v>
      </c>
      <c r="H131" s="152">
        <v>17.78</v>
      </c>
      <c r="I131" s="152">
        <f t="shared" ref="I131:I134" si="79">TRUNC(G131 * H131, 2)</f>
        <v>163802.16</v>
      </c>
      <c r="J131" s="202">
        <f t="shared" ref="J131:J143" si="80">+$L$5</f>
        <v>0.23649999999999999</v>
      </c>
      <c r="K131" s="152">
        <f t="shared" si="44"/>
        <v>21.98</v>
      </c>
      <c r="L131" s="152">
        <f>TRUNC(G131 * K131, 2)</f>
        <v>202495.58</v>
      </c>
    </row>
    <row r="132" spans="2:12" ht="25.5" x14ac:dyDescent="0.25">
      <c r="B132" s="153" t="s">
        <v>1221</v>
      </c>
      <c r="C132" s="153" t="s">
        <v>1222</v>
      </c>
      <c r="D132" s="153" t="s">
        <v>105</v>
      </c>
      <c r="E132" s="151" t="s">
        <v>1223</v>
      </c>
      <c r="F132" s="147" t="s">
        <v>19</v>
      </c>
      <c r="G132" s="152">
        <v>723.57</v>
      </c>
      <c r="H132" s="152">
        <v>226.62</v>
      </c>
      <c r="I132" s="152">
        <f t="shared" si="79"/>
        <v>163975.43</v>
      </c>
      <c r="J132" s="202">
        <f t="shared" si="80"/>
        <v>0.23649999999999999</v>
      </c>
      <c r="K132" s="152">
        <f t="shared" si="44"/>
        <v>280.20999999999998</v>
      </c>
      <c r="L132" s="152">
        <f>TRUNC(G132 * K132, 2)</f>
        <v>202751.54</v>
      </c>
    </row>
    <row r="133" spans="2:12" x14ac:dyDescent="0.25">
      <c r="B133" s="153" t="s">
        <v>1224</v>
      </c>
      <c r="C133" s="153" t="s">
        <v>1225</v>
      </c>
      <c r="D133" s="153" t="s">
        <v>105</v>
      </c>
      <c r="E133" s="151" t="s">
        <v>1226</v>
      </c>
      <c r="F133" s="147" t="s">
        <v>23</v>
      </c>
      <c r="G133" s="152">
        <v>170.7</v>
      </c>
      <c r="H133" s="152">
        <v>39.54</v>
      </c>
      <c r="I133" s="152">
        <f t="shared" ref="I133" si="81">TRUNC(G133 * H133, 2)</f>
        <v>6749.47</v>
      </c>
      <c r="J133" s="202">
        <f t="shared" si="80"/>
        <v>0.23649999999999999</v>
      </c>
      <c r="K133" s="152">
        <f t="shared" ref="K133" si="82">TRUNC(H133 * (1 + J133), 2)</f>
        <v>48.89</v>
      </c>
      <c r="L133" s="152">
        <f>TRUNC(G133 * K133, 2)</f>
        <v>8345.52</v>
      </c>
    </row>
    <row r="134" spans="2:12" x14ac:dyDescent="0.25">
      <c r="B134" s="153" t="s">
        <v>1227</v>
      </c>
      <c r="C134" s="153" t="s">
        <v>1228</v>
      </c>
      <c r="D134" s="153" t="s">
        <v>105</v>
      </c>
      <c r="E134" s="151" t="s">
        <v>1229</v>
      </c>
      <c r="F134" s="147" t="s">
        <v>23</v>
      </c>
      <c r="G134" s="152">
        <v>161.41</v>
      </c>
      <c r="H134" s="152">
        <v>63.46</v>
      </c>
      <c r="I134" s="152">
        <f t="shared" si="79"/>
        <v>10243.07</v>
      </c>
      <c r="J134" s="202">
        <f t="shared" si="80"/>
        <v>0.23649999999999999</v>
      </c>
      <c r="K134" s="152">
        <f t="shared" si="44"/>
        <v>78.459999999999994</v>
      </c>
      <c r="L134" s="152">
        <f>TRUNC(G134 * K134, 2)</f>
        <v>12664.22</v>
      </c>
    </row>
    <row r="135" spans="2:12" x14ac:dyDescent="0.25">
      <c r="B135" s="153" t="s">
        <v>1230</v>
      </c>
      <c r="C135" s="153" t="s">
        <v>1231</v>
      </c>
      <c r="D135" s="153" t="s">
        <v>105</v>
      </c>
      <c r="E135" s="151" t="s">
        <v>1232</v>
      </c>
      <c r="F135" s="147" t="s">
        <v>58</v>
      </c>
      <c r="G135" s="152">
        <v>53.03</v>
      </c>
      <c r="H135" s="152">
        <v>39.26</v>
      </c>
      <c r="I135" s="152">
        <f>TRUNC(G135 * H135, 2)</f>
        <v>2081.9499999999998</v>
      </c>
      <c r="J135" s="202">
        <f t="shared" si="80"/>
        <v>0.23649999999999999</v>
      </c>
      <c r="K135" s="152">
        <f t="shared" si="44"/>
        <v>48.54</v>
      </c>
      <c r="L135" s="152">
        <f>TRUNC(G135 * K135, 2)</f>
        <v>2574.0700000000002</v>
      </c>
    </row>
    <row r="136" spans="2:12" x14ac:dyDescent="0.25">
      <c r="B136" s="149" t="s">
        <v>826</v>
      </c>
      <c r="C136" s="149" t="s">
        <v>1007</v>
      </c>
      <c r="D136" s="149"/>
      <c r="E136" s="148" t="s">
        <v>1233</v>
      </c>
      <c r="F136" s="150"/>
      <c r="G136" s="150"/>
      <c r="H136" s="148" t="s">
        <v>834</v>
      </c>
      <c r="I136" s="150">
        <f>SUBTOTAL(9,I137:I138)</f>
        <v>67923.63</v>
      </c>
      <c r="J136" s="148"/>
      <c r="K136" s="150"/>
      <c r="L136" s="150">
        <f>SUBTOTAL(9,L137:L138)</f>
        <v>83983.650000000009</v>
      </c>
    </row>
    <row r="137" spans="2:12" ht="25.5" x14ac:dyDescent="0.25">
      <c r="B137" s="153" t="s">
        <v>1234</v>
      </c>
      <c r="C137" s="153" t="s">
        <v>1235</v>
      </c>
      <c r="D137" s="153" t="s">
        <v>201</v>
      </c>
      <c r="E137" s="151" t="s">
        <v>1236</v>
      </c>
      <c r="F137" s="147" t="s">
        <v>19</v>
      </c>
      <c r="G137" s="152">
        <v>475.79</v>
      </c>
      <c r="H137" s="152">
        <v>118.67</v>
      </c>
      <c r="I137" s="152">
        <f t="shared" ref="I137:I138" si="83">TRUNC(G137 * H137, 2)</f>
        <v>56461.99</v>
      </c>
      <c r="J137" s="202">
        <f t="shared" si="80"/>
        <v>0.23649999999999999</v>
      </c>
      <c r="K137" s="152">
        <f t="shared" ref="K137:K138" si="84">TRUNC(H137 * (1 + J137), 2)</f>
        <v>146.72999999999999</v>
      </c>
      <c r="L137" s="152">
        <f>TRUNC(G137 * K137, 2)</f>
        <v>69812.66</v>
      </c>
    </row>
    <row r="138" spans="2:12" x14ac:dyDescent="0.25">
      <c r="B138" s="153" t="s">
        <v>1237</v>
      </c>
      <c r="C138" s="153" t="s">
        <v>1238</v>
      </c>
      <c r="D138" s="153" t="s">
        <v>105</v>
      </c>
      <c r="E138" s="151" t="s">
        <v>1239</v>
      </c>
      <c r="F138" s="147" t="s">
        <v>19</v>
      </c>
      <c r="G138" s="152">
        <v>176.85</v>
      </c>
      <c r="H138" s="152">
        <v>64.81</v>
      </c>
      <c r="I138" s="152">
        <f t="shared" si="83"/>
        <v>11461.64</v>
      </c>
      <c r="J138" s="202">
        <f t="shared" si="80"/>
        <v>0.23649999999999999</v>
      </c>
      <c r="K138" s="152">
        <f t="shared" si="84"/>
        <v>80.13</v>
      </c>
      <c r="L138" s="152">
        <f>TRUNC(G138 * K138, 2)</f>
        <v>14170.99</v>
      </c>
    </row>
    <row r="139" spans="2:12" x14ac:dyDescent="0.25">
      <c r="B139" s="149" t="s">
        <v>827</v>
      </c>
      <c r="C139" s="149" t="s">
        <v>1007</v>
      </c>
      <c r="D139" s="149"/>
      <c r="E139" s="148" t="s">
        <v>97</v>
      </c>
      <c r="F139" s="150"/>
      <c r="G139" s="150"/>
      <c r="H139" s="148" t="s">
        <v>834</v>
      </c>
      <c r="I139" s="150">
        <f>SUBTOTAL(9,I140:I143)</f>
        <v>72105.59</v>
      </c>
      <c r="J139" s="148"/>
      <c r="K139" s="150"/>
      <c r="L139" s="150">
        <f>SUBTOTAL(9,L140:L143)</f>
        <v>89136.42</v>
      </c>
    </row>
    <row r="140" spans="2:12" x14ac:dyDescent="0.25">
      <c r="B140" s="153" t="s">
        <v>1240</v>
      </c>
      <c r="C140" s="153" t="s">
        <v>288</v>
      </c>
      <c r="D140" s="153" t="s">
        <v>105</v>
      </c>
      <c r="E140" s="151" t="s">
        <v>98</v>
      </c>
      <c r="F140" s="147" t="s">
        <v>19</v>
      </c>
      <c r="G140" s="152">
        <v>1731.09</v>
      </c>
      <c r="H140" s="152">
        <v>6.15</v>
      </c>
      <c r="I140" s="152">
        <f t="shared" ref="I140:I143" si="85">TRUNC(G140 * H140, 2)</f>
        <v>10646.2</v>
      </c>
      <c r="J140" s="202">
        <f t="shared" si="80"/>
        <v>0.23649999999999999</v>
      </c>
      <c r="K140" s="152">
        <f t="shared" ref="K140:K143" si="86">TRUNC(H140 * (1 + J140), 2)</f>
        <v>7.6</v>
      </c>
      <c r="L140" s="152">
        <f>TRUNC(G140 * K140, 2)</f>
        <v>13156.28</v>
      </c>
    </row>
    <row r="141" spans="2:12" x14ac:dyDescent="0.25">
      <c r="B141" s="153" t="s">
        <v>1241</v>
      </c>
      <c r="C141" s="153" t="s">
        <v>289</v>
      </c>
      <c r="D141" s="153" t="s">
        <v>105</v>
      </c>
      <c r="E141" s="151" t="s">
        <v>99</v>
      </c>
      <c r="F141" s="147" t="s">
        <v>19</v>
      </c>
      <c r="G141" s="152">
        <v>296.02999999999997</v>
      </c>
      <c r="H141" s="152">
        <v>24.64</v>
      </c>
      <c r="I141" s="152">
        <f t="shared" si="85"/>
        <v>7294.17</v>
      </c>
      <c r="J141" s="202">
        <f t="shared" si="80"/>
        <v>0.23649999999999999</v>
      </c>
      <c r="K141" s="152">
        <f t="shared" si="86"/>
        <v>30.46</v>
      </c>
      <c r="L141" s="152">
        <f>TRUNC(G141 * K141, 2)</f>
        <v>9017.07</v>
      </c>
    </row>
    <row r="142" spans="2:12" x14ac:dyDescent="0.25">
      <c r="B142" s="153" t="s">
        <v>1242</v>
      </c>
      <c r="C142" s="153" t="s">
        <v>1243</v>
      </c>
      <c r="D142" s="153" t="s">
        <v>105</v>
      </c>
      <c r="E142" s="151" t="s">
        <v>1244</v>
      </c>
      <c r="F142" s="147" t="s">
        <v>19</v>
      </c>
      <c r="G142" s="152">
        <v>1435.06</v>
      </c>
      <c r="H142" s="152">
        <v>19.27</v>
      </c>
      <c r="I142" s="152">
        <f t="shared" si="85"/>
        <v>27653.599999999999</v>
      </c>
      <c r="J142" s="202">
        <f t="shared" si="80"/>
        <v>0.23649999999999999</v>
      </c>
      <c r="K142" s="152">
        <f t="shared" si="86"/>
        <v>23.82</v>
      </c>
      <c r="L142" s="152">
        <f>TRUNC(G142 * K142, 2)</f>
        <v>34183.120000000003</v>
      </c>
    </row>
    <row r="143" spans="2:12" x14ac:dyDescent="0.25">
      <c r="B143" s="153" t="s">
        <v>1245</v>
      </c>
      <c r="C143" s="153" t="s">
        <v>1246</v>
      </c>
      <c r="D143" s="153" t="s">
        <v>105</v>
      </c>
      <c r="E143" s="151" t="s">
        <v>1247</v>
      </c>
      <c r="F143" s="147" t="s">
        <v>19</v>
      </c>
      <c r="G143" s="152">
        <v>306.67</v>
      </c>
      <c r="H143" s="152">
        <v>86.45</v>
      </c>
      <c r="I143" s="152">
        <f t="shared" si="85"/>
        <v>26511.62</v>
      </c>
      <c r="J143" s="202">
        <f t="shared" si="80"/>
        <v>0.23649999999999999</v>
      </c>
      <c r="K143" s="152">
        <f t="shared" si="86"/>
        <v>106.89</v>
      </c>
      <c r="L143" s="152">
        <f>TRUNC(G143 * K143, 2)</f>
        <v>32779.949999999997</v>
      </c>
    </row>
    <row r="144" spans="2:12" x14ac:dyDescent="0.25">
      <c r="B144" s="149" t="s">
        <v>828</v>
      </c>
      <c r="C144" s="149" t="s">
        <v>1007</v>
      </c>
      <c r="D144" s="149"/>
      <c r="E144" s="148" t="s">
        <v>83</v>
      </c>
      <c r="F144" s="150"/>
      <c r="G144" s="150"/>
      <c r="H144" s="148" t="s">
        <v>834</v>
      </c>
      <c r="I144" s="150">
        <f>SUBTOTAL(9,I145:I152)</f>
        <v>318467.12</v>
      </c>
      <c r="J144" s="148"/>
      <c r="K144" s="150"/>
      <c r="L144" s="150">
        <f>SUBTOTAL(9,L145:L152)</f>
        <v>393779.93</v>
      </c>
    </row>
    <row r="145" spans="2:12" x14ac:dyDescent="0.25">
      <c r="B145" s="153" t="s">
        <v>1248</v>
      </c>
      <c r="C145" s="153" t="s">
        <v>1249</v>
      </c>
      <c r="D145" s="153" t="s">
        <v>105</v>
      </c>
      <c r="E145" s="151" t="s">
        <v>1250</v>
      </c>
      <c r="F145" s="147" t="s">
        <v>19</v>
      </c>
      <c r="G145" s="152">
        <v>656.51</v>
      </c>
      <c r="H145" s="152">
        <v>39.07</v>
      </c>
      <c r="I145" s="152">
        <f t="shared" ref="I145:I147" si="87">TRUNC(G145 * H145, 2)</f>
        <v>25649.84</v>
      </c>
      <c r="J145" s="202">
        <f t="shared" ref="J145:J147" si="88">+$L$5</f>
        <v>0.23649999999999999</v>
      </c>
      <c r="K145" s="152">
        <f t="shared" si="44"/>
        <v>48.31</v>
      </c>
      <c r="L145" s="152">
        <f>TRUNC(G145 * K145, 2)</f>
        <v>31715.99</v>
      </c>
    </row>
    <row r="146" spans="2:12" ht="25.5" x14ac:dyDescent="0.25">
      <c r="B146" s="153" t="s">
        <v>1251</v>
      </c>
      <c r="C146" s="153" t="s">
        <v>1252</v>
      </c>
      <c r="D146" s="153" t="s">
        <v>105</v>
      </c>
      <c r="E146" s="151" t="s">
        <v>1253</v>
      </c>
      <c r="F146" s="147" t="s">
        <v>19</v>
      </c>
      <c r="G146" s="152">
        <v>498.74</v>
      </c>
      <c r="H146" s="152">
        <v>375.8</v>
      </c>
      <c r="I146" s="152">
        <f t="shared" si="87"/>
        <v>187426.49</v>
      </c>
      <c r="J146" s="202">
        <f t="shared" si="88"/>
        <v>0.23649999999999999</v>
      </c>
      <c r="K146" s="152">
        <f t="shared" si="44"/>
        <v>464.67</v>
      </c>
      <c r="L146" s="152">
        <f>TRUNC(G146 * K146, 2)</f>
        <v>231749.51</v>
      </c>
    </row>
    <row r="147" spans="2:12" ht="25.5" x14ac:dyDescent="0.25">
      <c r="B147" s="153" t="s">
        <v>1254</v>
      </c>
      <c r="C147" s="153" t="s">
        <v>1255</v>
      </c>
      <c r="D147" s="153" t="s">
        <v>240</v>
      </c>
      <c r="E147" s="151" t="s">
        <v>1256</v>
      </c>
      <c r="F147" s="147" t="s">
        <v>19</v>
      </c>
      <c r="G147" s="152">
        <v>54.94</v>
      </c>
      <c r="H147" s="152">
        <v>501.42</v>
      </c>
      <c r="I147" s="152">
        <f t="shared" si="87"/>
        <v>27548.01</v>
      </c>
      <c r="J147" s="202">
        <f t="shared" si="88"/>
        <v>0.23649999999999999</v>
      </c>
      <c r="K147" s="152">
        <f t="shared" si="44"/>
        <v>620</v>
      </c>
      <c r="L147" s="152">
        <f>TRUNC(G147 * K147, 2)</f>
        <v>34062.800000000003</v>
      </c>
    </row>
    <row r="148" spans="2:12" ht="25.5" x14ac:dyDescent="0.25">
      <c r="B148" s="153" t="s">
        <v>1257</v>
      </c>
      <c r="C148" s="153" t="s">
        <v>1258</v>
      </c>
      <c r="D148" s="153" t="s">
        <v>201</v>
      </c>
      <c r="E148" s="151" t="s">
        <v>1259</v>
      </c>
      <c r="F148" s="147" t="s">
        <v>19</v>
      </c>
      <c r="G148" s="152">
        <v>97.18</v>
      </c>
      <c r="H148" s="152">
        <v>112.4</v>
      </c>
      <c r="I148" s="152">
        <f t="shared" ref="I148:I152" si="89">TRUNC(G148 * H148, 2)</f>
        <v>10923.03</v>
      </c>
      <c r="J148" s="202">
        <f t="shared" ref="J148:J152" si="90">+$L$5</f>
        <v>0.23649999999999999</v>
      </c>
      <c r="K148" s="152">
        <f t="shared" si="44"/>
        <v>138.97999999999999</v>
      </c>
      <c r="L148" s="152">
        <f t="shared" ref="L148:L152" si="91">TRUNC(G148 * K148, 2)</f>
        <v>13506.07</v>
      </c>
    </row>
    <row r="149" spans="2:12" x14ac:dyDescent="0.25">
      <c r="B149" s="153" t="s">
        <v>1260</v>
      </c>
      <c r="C149" s="153" t="s">
        <v>1261</v>
      </c>
      <c r="D149" s="153" t="s">
        <v>105</v>
      </c>
      <c r="E149" s="151" t="s">
        <v>1262</v>
      </c>
      <c r="F149" s="147" t="s">
        <v>19</v>
      </c>
      <c r="G149" s="152">
        <v>824.85</v>
      </c>
      <c r="H149" s="152">
        <v>50.74</v>
      </c>
      <c r="I149" s="152">
        <f t="shared" si="89"/>
        <v>41852.879999999997</v>
      </c>
      <c r="J149" s="202">
        <f t="shared" si="90"/>
        <v>0.23649999999999999</v>
      </c>
      <c r="K149" s="152">
        <f t="shared" si="44"/>
        <v>62.74</v>
      </c>
      <c r="L149" s="152">
        <f t="shared" si="91"/>
        <v>51751.08</v>
      </c>
    </row>
    <row r="150" spans="2:12" x14ac:dyDescent="0.25">
      <c r="B150" s="153" t="s">
        <v>1263</v>
      </c>
      <c r="C150" s="153" t="s">
        <v>1264</v>
      </c>
      <c r="D150" s="153" t="s">
        <v>240</v>
      </c>
      <c r="E150" s="151" t="s">
        <v>1265</v>
      </c>
      <c r="F150" s="147" t="s">
        <v>23</v>
      </c>
      <c r="G150" s="152">
        <v>203.07</v>
      </c>
      <c r="H150" s="152">
        <v>44.32</v>
      </c>
      <c r="I150" s="152">
        <f t="shared" si="89"/>
        <v>9000.06</v>
      </c>
      <c r="J150" s="202">
        <f t="shared" si="90"/>
        <v>0.23649999999999999</v>
      </c>
      <c r="K150" s="152">
        <f t="shared" si="44"/>
        <v>54.8</v>
      </c>
      <c r="L150" s="152">
        <f t="shared" si="91"/>
        <v>11128.23</v>
      </c>
    </row>
    <row r="151" spans="2:12" x14ac:dyDescent="0.25">
      <c r="B151" s="153" t="s">
        <v>1266</v>
      </c>
      <c r="C151" s="153" t="s">
        <v>1267</v>
      </c>
      <c r="D151" s="153" t="s">
        <v>105</v>
      </c>
      <c r="E151" s="151" t="s">
        <v>1268</v>
      </c>
      <c r="F151" s="147" t="s">
        <v>19</v>
      </c>
      <c r="G151" s="152">
        <v>5.65</v>
      </c>
      <c r="H151" s="152">
        <v>412.57</v>
      </c>
      <c r="I151" s="152">
        <f t="shared" si="89"/>
        <v>2331.02</v>
      </c>
      <c r="J151" s="202">
        <f t="shared" si="90"/>
        <v>0.23649999999999999</v>
      </c>
      <c r="K151" s="152">
        <f t="shared" si="44"/>
        <v>510.14</v>
      </c>
      <c r="L151" s="152">
        <f t="shared" si="91"/>
        <v>2882.29</v>
      </c>
    </row>
    <row r="152" spans="2:12" ht="25.5" x14ac:dyDescent="0.25">
      <c r="B152" s="153" t="s">
        <v>1269</v>
      </c>
      <c r="C152" s="153" t="s">
        <v>1270</v>
      </c>
      <c r="D152" s="153" t="s">
        <v>105</v>
      </c>
      <c r="E152" s="151" t="s">
        <v>1271</v>
      </c>
      <c r="F152" s="147" t="s">
        <v>19</v>
      </c>
      <c r="G152" s="152">
        <v>61.01</v>
      </c>
      <c r="H152" s="152">
        <v>225.14</v>
      </c>
      <c r="I152" s="152">
        <f t="shared" si="89"/>
        <v>13735.79</v>
      </c>
      <c r="J152" s="202">
        <f t="shared" si="90"/>
        <v>0.23649999999999999</v>
      </c>
      <c r="K152" s="152">
        <f t="shared" si="44"/>
        <v>278.38</v>
      </c>
      <c r="L152" s="152">
        <f t="shared" si="91"/>
        <v>16983.96</v>
      </c>
    </row>
    <row r="153" spans="2:12" x14ac:dyDescent="0.25">
      <c r="B153" s="149" t="s">
        <v>829</v>
      </c>
      <c r="C153" s="149" t="s">
        <v>1007</v>
      </c>
      <c r="D153" s="149"/>
      <c r="E153" s="148" t="s">
        <v>32</v>
      </c>
      <c r="F153" s="150"/>
      <c r="G153" s="150"/>
      <c r="H153" s="148" t="s">
        <v>834</v>
      </c>
      <c r="I153" s="150">
        <f>SUBTOTAL(9,I154:I168)</f>
        <v>84954.91</v>
      </c>
      <c r="J153" s="148"/>
      <c r="K153" s="150"/>
      <c r="L153" s="150">
        <f>SUBTOTAL(9,L154:L168)</f>
        <v>105004.84</v>
      </c>
    </row>
    <row r="154" spans="2:12" x14ac:dyDescent="0.25">
      <c r="B154" s="149" t="s">
        <v>1272</v>
      </c>
      <c r="C154" s="149" t="s">
        <v>1007</v>
      </c>
      <c r="D154" s="149"/>
      <c r="E154" s="148" t="s">
        <v>1273</v>
      </c>
      <c r="F154" s="150"/>
      <c r="G154" s="150"/>
      <c r="H154" s="148" t="s">
        <v>834</v>
      </c>
      <c r="I154" s="150">
        <f>SUBTOTAL(9,I155:I158)</f>
        <v>49454.21</v>
      </c>
      <c r="J154" s="148"/>
      <c r="K154" s="150"/>
      <c r="L154" s="150">
        <f>SUBTOTAL(9,L155:L158)</f>
        <v>61119.73</v>
      </c>
    </row>
    <row r="155" spans="2:12" x14ac:dyDescent="0.25">
      <c r="B155" s="153" t="s">
        <v>292</v>
      </c>
      <c r="C155" s="153" t="s">
        <v>1274</v>
      </c>
      <c r="D155" s="153" t="s">
        <v>105</v>
      </c>
      <c r="E155" s="151" t="s">
        <v>1275</v>
      </c>
      <c r="F155" s="147" t="s">
        <v>19</v>
      </c>
      <c r="G155" s="152">
        <v>1345.49</v>
      </c>
      <c r="H155" s="152">
        <v>2.14</v>
      </c>
      <c r="I155" s="152">
        <f t="shared" ref="I155:I158" si="92">TRUNC(G155 * H155, 2)</f>
        <v>2879.34</v>
      </c>
      <c r="J155" s="202">
        <f t="shared" ref="J155:J166" si="93">+$L$5</f>
        <v>0.23649999999999999</v>
      </c>
      <c r="K155" s="152">
        <f t="shared" si="44"/>
        <v>2.64</v>
      </c>
      <c r="L155" s="152">
        <f>TRUNC(G155 * K155, 2)</f>
        <v>3552.09</v>
      </c>
    </row>
    <row r="156" spans="2:12" x14ac:dyDescent="0.25">
      <c r="B156" s="153" t="s">
        <v>294</v>
      </c>
      <c r="C156" s="153" t="s">
        <v>293</v>
      </c>
      <c r="D156" s="153" t="s">
        <v>105</v>
      </c>
      <c r="E156" s="151" t="s">
        <v>100</v>
      </c>
      <c r="F156" s="147" t="s">
        <v>19</v>
      </c>
      <c r="G156" s="152">
        <v>1345.49</v>
      </c>
      <c r="H156" s="152">
        <v>12.98</v>
      </c>
      <c r="I156" s="152">
        <f t="shared" si="92"/>
        <v>17464.46</v>
      </c>
      <c r="J156" s="202">
        <f t="shared" si="93"/>
        <v>0.23649999999999999</v>
      </c>
      <c r="K156" s="152">
        <f t="shared" si="44"/>
        <v>16.04</v>
      </c>
      <c r="L156" s="152">
        <f>TRUNC(G156 * K156, 2)</f>
        <v>21581.65</v>
      </c>
    </row>
    <row r="157" spans="2:12" x14ac:dyDescent="0.25">
      <c r="B157" s="153" t="s">
        <v>1276</v>
      </c>
      <c r="C157" s="153" t="s">
        <v>1277</v>
      </c>
      <c r="D157" s="153" t="s">
        <v>105</v>
      </c>
      <c r="E157" s="151" t="s">
        <v>1278</v>
      </c>
      <c r="F157" s="147" t="s">
        <v>19</v>
      </c>
      <c r="G157" s="152">
        <v>1345.49</v>
      </c>
      <c r="H157" s="152">
        <v>12.41</v>
      </c>
      <c r="I157" s="152">
        <f t="shared" ref="I157" si="94">TRUNC(G157 * H157, 2)</f>
        <v>16697.53</v>
      </c>
      <c r="J157" s="202">
        <f t="shared" si="93"/>
        <v>0.23649999999999999</v>
      </c>
      <c r="K157" s="152">
        <f t="shared" ref="K157" si="95">TRUNC(H157 * (1 + J157), 2)</f>
        <v>15.34</v>
      </c>
      <c r="L157" s="152">
        <f>TRUNC(G157 * K157, 2)</f>
        <v>20639.810000000001</v>
      </c>
    </row>
    <row r="158" spans="2:12" x14ac:dyDescent="0.25">
      <c r="B158" s="153" t="s">
        <v>1279</v>
      </c>
      <c r="C158" s="153" t="s">
        <v>1280</v>
      </c>
      <c r="D158" s="153" t="s">
        <v>105</v>
      </c>
      <c r="E158" s="151" t="s">
        <v>1281</v>
      </c>
      <c r="F158" s="147" t="s">
        <v>19</v>
      </c>
      <c r="G158" s="152">
        <v>894.3</v>
      </c>
      <c r="H158" s="152">
        <v>13.88</v>
      </c>
      <c r="I158" s="152">
        <f t="shared" si="92"/>
        <v>12412.88</v>
      </c>
      <c r="J158" s="202">
        <f t="shared" si="93"/>
        <v>0.23649999999999999</v>
      </c>
      <c r="K158" s="152">
        <f t="shared" si="44"/>
        <v>17.16</v>
      </c>
      <c r="L158" s="152">
        <f>TRUNC(G158 * K158, 2)</f>
        <v>15346.18</v>
      </c>
    </row>
    <row r="159" spans="2:12" x14ac:dyDescent="0.25">
      <c r="B159" s="149" t="s">
        <v>1282</v>
      </c>
      <c r="C159" s="149" t="s">
        <v>1007</v>
      </c>
      <c r="D159" s="149"/>
      <c r="E159" s="148" t="s">
        <v>1283</v>
      </c>
      <c r="F159" s="150"/>
      <c r="G159" s="150"/>
      <c r="H159" s="148" t="s">
        <v>834</v>
      </c>
      <c r="I159" s="150">
        <f>SUBTOTAL(9,I160:I161)</f>
        <v>6805.8600000000006</v>
      </c>
      <c r="J159" s="148"/>
      <c r="K159" s="150"/>
      <c r="L159" s="150">
        <f>SUBTOTAL(9,L160:L161)</f>
        <v>8410.59</v>
      </c>
    </row>
    <row r="160" spans="2:12" x14ac:dyDescent="0.25">
      <c r="B160" s="153" t="s">
        <v>295</v>
      </c>
      <c r="C160" s="153" t="s">
        <v>293</v>
      </c>
      <c r="D160" s="153" t="s">
        <v>105</v>
      </c>
      <c r="E160" s="151" t="s">
        <v>100</v>
      </c>
      <c r="F160" s="147" t="s">
        <v>19</v>
      </c>
      <c r="G160" s="152">
        <v>299.95</v>
      </c>
      <c r="H160" s="152">
        <v>12.98</v>
      </c>
      <c r="I160" s="152">
        <f t="shared" ref="I160:I161" si="96">TRUNC(G160 * H160, 2)</f>
        <v>3893.35</v>
      </c>
      <c r="J160" s="202">
        <f t="shared" si="93"/>
        <v>0.23649999999999999</v>
      </c>
      <c r="K160" s="152">
        <f t="shared" ref="K160:K166" si="97">TRUNC(H160 * (1 + J160), 2)</f>
        <v>16.04</v>
      </c>
      <c r="L160" s="152">
        <f>TRUNC(G160 * K160, 2)</f>
        <v>4811.1899999999996</v>
      </c>
    </row>
    <row r="161" spans="2:12" x14ac:dyDescent="0.25">
      <c r="B161" s="153" t="s">
        <v>1284</v>
      </c>
      <c r="C161" s="153" t="s">
        <v>1285</v>
      </c>
      <c r="D161" s="153" t="s">
        <v>105</v>
      </c>
      <c r="E161" s="151" t="s">
        <v>1286</v>
      </c>
      <c r="F161" s="147" t="s">
        <v>19</v>
      </c>
      <c r="G161" s="152">
        <v>299.95</v>
      </c>
      <c r="H161" s="152">
        <v>9.7100000000000009</v>
      </c>
      <c r="I161" s="152">
        <f t="shared" si="96"/>
        <v>2912.51</v>
      </c>
      <c r="J161" s="202">
        <f t="shared" si="93"/>
        <v>0.23649999999999999</v>
      </c>
      <c r="K161" s="152">
        <f t="shared" si="97"/>
        <v>12</v>
      </c>
      <c r="L161" s="152">
        <f>TRUNC(G161 * K161, 2)</f>
        <v>3599.4</v>
      </c>
    </row>
    <row r="162" spans="2:12" x14ac:dyDescent="0.25">
      <c r="B162" s="149" t="s">
        <v>1287</v>
      </c>
      <c r="C162" s="149" t="s">
        <v>1007</v>
      </c>
      <c r="D162" s="149"/>
      <c r="E162" s="148" t="s">
        <v>1288</v>
      </c>
      <c r="F162" s="150"/>
      <c r="G162" s="150"/>
      <c r="H162" s="148" t="s">
        <v>834</v>
      </c>
      <c r="I162" s="150">
        <f>SUBTOTAL(9,I163:I166)</f>
        <v>17810.629999999997</v>
      </c>
      <c r="J162" s="148"/>
      <c r="K162" s="150"/>
      <c r="L162" s="150">
        <f>SUBTOTAL(9,L163:L166)</f>
        <v>22018.3</v>
      </c>
    </row>
    <row r="163" spans="2:12" x14ac:dyDescent="0.25">
      <c r="B163" s="153" t="s">
        <v>1289</v>
      </c>
      <c r="C163" s="153" t="s">
        <v>1290</v>
      </c>
      <c r="D163" s="153" t="s">
        <v>105</v>
      </c>
      <c r="E163" s="151" t="s">
        <v>1291</v>
      </c>
      <c r="F163" s="147" t="s">
        <v>19</v>
      </c>
      <c r="G163" s="152">
        <v>884.91</v>
      </c>
      <c r="H163" s="152">
        <v>13.2</v>
      </c>
      <c r="I163" s="152">
        <f t="shared" ref="I163:I166" si="98">TRUNC(G163 * H163, 2)</f>
        <v>11680.81</v>
      </c>
      <c r="J163" s="202">
        <f t="shared" si="93"/>
        <v>0.23649999999999999</v>
      </c>
      <c r="K163" s="152">
        <f t="shared" si="97"/>
        <v>16.32</v>
      </c>
      <c r="L163" s="152">
        <f>TRUNC(G163 * K163, 2)</f>
        <v>14441.73</v>
      </c>
    </row>
    <row r="164" spans="2:12" x14ac:dyDescent="0.25">
      <c r="B164" s="153" t="s">
        <v>1292</v>
      </c>
      <c r="C164" s="153" t="s">
        <v>1293</v>
      </c>
      <c r="D164" s="153" t="s">
        <v>105</v>
      </c>
      <c r="E164" s="151" t="s">
        <v>1294</v>
      </c>
      <c r="F164" s="147" t="s">
        <v>23</v>
      </c>
      <c r="G164" s="152">
        <v>277.2</v>
      </c>
      <c r="H164" s="152">
        <v>11.41</v>
      </c>
      <c r="I164" s="152">
        <f t="shared" si="98"/>
        <v>3162.85</v>
      </c>
      <c r="J164" s="202">
        <f t="shared" si="93"/>
        <v>0.23649999999999999</v>
      </c>
      <c r="K164" s="152">
        <f t="shared" si="97"/>
        <v>14.1</v>
      </c>
      <c r="L164" s="152">
        <f>TRUNC(G164 * K164, 2)</f>
        <v>3908.52</v>
      </c>
    </row>
    <row r="165" spans="2:12" ht="25.5" x14ac:dyDescent="0.25">
      <c r="B165" s="153" t="s">
        <v>1295</v>
      </c>
      <c r="C165" s="153" t="s">
        <v>1296</v>
      </c>
      <c r="D165" s="153" t="s">
        <v>105</v>
      </c>
      <c r="E165" s="151" t="s">
        <v>1297</v>
      </c>
      <c r="F165" s="147" t="s">
        <v>28</v>
      </c>
      <c r="G165" s="152">
        <v>4</v>
      </c>
      <c r="H165" s="152">
        <v>47.24</v>
      </c>
      <c r="I165" s="152">
        <f t="shared" si="98"/>
        <v>188.96</v>
      </c>
      <c r="J165" s="202">
        <f t="shared" si="93"/>
        <v>0.23649999999999999</v>
      </c>
      <c r="K165" s="152">
        <f t="shared" si="97"/>
        <v>58.41</v>
      </c>
      <c r="L165" s="152">
        <f>TRUNC(G165 * K165, 2)</f>
        <v>233.64</v>
      </c>
    </row>
    <row r="166" spans="2:12" ht="25.5" x14ac:dyDescent="0.25">
      <c r="B166" s="153" t="s">
        <v>1298</v>
      </c>
      <c r="C166" s="153" t="s">
        <v>1299</v>
      </c>
      <c r="D166" s="153" t="s">
        <v>105</v>
      </c>
      <c r="E166" s="151" t="s">
        <v>1300</v>
      </c>
      <c r="F166" s="147" t="s">
        <v>19</v>
      </c>
      <c r="G166" s="152">
        <v>67.739999999999995</v>
      </c>
      <c r="H166" s="152">
        <v>41.01</v>
      </c>
      <c r="I166" s="152">
        <f t="shared" si="98"/>
        <v>2778.01</v>
      </c>
      <c r="J166" s="202">
        <f t="shared" si="93"/>
        <v>0.23649999999999999</v>
      </c>
      <c r="K166" s="152">
        <f t="shared" si="97"/>
        <v>50.7</v>
      </c>
      <c r="L166" s="152">
        <f>TRUNC(G166 * K166, 2)</f>
        <v>3434.41</v>
      </c>
    </row>
    <row r="167" spans="2:12" x14ac:dyDescent="0.25">
      <c r="B167" s="149" t="s">
        <v>1301</v>
      </c>
      <c r="C167" s="149" t="s">
        <v>1007</v>
      </c>
      <c r="D167" s="149"/>
      <c r="E167" s="148" t="s">
        <v>1302</v>
      </c>
      <c r="F167" s="150"/>
      <c r="G167" s="150"/>
      <c r="H167" s="148" t="s">
        <v>834</v>
      </c>
      <c r="I167" s="150">
        <f>SUBTOTAL(9,I168:I168)</f>
        <v>10884.21</v>
      </c>
      <c r="J167" s="148"/>
      <c r="K167" s="150"/>
      <c r="L167" s="150">
        <f>SUBTOTAL(9,L168:L168)</f>
        <v>13456.22</v>
      </c>
    </row>
    <row r="168" spans="2:12" x14ac:dyDescent="0.25">
      <c r="B168" s="153" t="s">
        <v>1303</v>
      </c>
      <c r="C168" s="153" t="s">
        <v>1304</v>
      </c>
      <c r="D168" s="153" t="s">
        <v>105</v>
      </c>
      <c r="E168" s="151" t="s">
        <v>1305</v>
      </c>
      <c r="F168" s="147" t="s">
        <v>19</v>
      </c>
      <c r="G168" s="152">
        <v>851.66</v>
      </c>
      <c r="H168" s="152">
        <v>12.78</v>
      </c>
      <c r="I168" s="152">
        <f>TRUNC(G168 * H168, 2)</f>
        <v>10884.21</v>
      </c>
      <c r="J168" s="202">
        <f>+$L$5</f>
        <v>0.23649999999999999</v>
      </c>
      <c r="K168" s="152">
        <f t="shared" si="44"/>
        <v>15.8</v>
      </c>
      <c r="L168" s="152">
        <f>TRUNC(G168 * K168, 2)</f>
        <v>13456.22</v>
      </c>
    </row>
    <row r="169" spans="2:12" x14ac:dyDescent="0.25">
      <c r="B169" s="149" t="s">
        <v>830</v>
      </c>
      <c r="C169" s="149" t="s">
        <v>1007</v>
      </c>
      <c r="D169" s="149"/>
      <c r="E169" s="148" t="s">
        <v>1306</v>
      </c>
      <c r="F169" s="150"/>
      <c r="G169" s="150"/>
      <c r="H169" s="148" t="s">
        <v>834</v>
      </c>
      <c r="I169" s="150">
        <f>SUBTOTAL(9,I170:I191)</f>
        <v>54797.78</v>
      </c>
      <c r="J169" s="148"/>
      <c r="K169" s="150"/>
      <c r="L169" s="150">
        <f>SUBTOTAL(9,L170:L191)</f>
        <v>67756.460000000006</v>
      </c>
    </row>
    <row r="170" spans="2:12" x14ac:dyDescent="0.25">
      <c r="B170" s="149" t="s">
        <v>1307</v>
      </c>
      <c r="C170" s="149" t="s">
        <v>1007</v>
      </c>
      <c r="D170" s="149"/>
      <c r="E170" s="148" t="s">
        <v>1308</v>
      </c>
      <c r="F170" s="150"/>
      <c r="G170" s="150"/>
      <c r="H170" s="148" t="s">
        <v>834</v>
      </c>
      <c r="I170" s="150">
        <f>SUBTOTAL(9,I171:I175)</f>
        <v>14712.740000000002</v>
      </c>
      <c r="J170" s="148"/>
      <c r="K170" s="150"/>
      <c r="L170" s="150">
        <f>SUBTOTAL(9,L171:L175)</f>
        <v>18192.060000000001</v>
      </c>
    </row>
    <row r="171" spans="2:12" x14ac:dyDescent="0.25">
      <c r="B171" s="153" t="s">
        <v>297</v>
      </c>
      <c r="C171" s="153" t="s">
        <v>1309</v>
      </c>
      <c r="D171" s="153" t="s">
        <v>105</v>
      </c>
      <c r="E171" s="151" t="s">
        <v>1310</v>
      </c>
      <c r="F171" s="147" t="s">
        <v>221</v>
      </c>
      <c r="G171" s="152">
        <v>14</v>
      </c>
      <c r="H171" s="152">
        <v>344.37</v>
      </c>
      <c r="I171" s="152">
        <f t="shared" ref="I171:I175" si="99">TRUNC(G171 * H171, 2)</f>
        <v>4821.18</v>
      </c>
      <c r="J171" s="202">
        <f t="shared" ref="J171:J189" si="100">+$L$5</f>
        <v>0.23649999999999999</v>
      </c>
      <c r="K171" s="152">
        <f t="shared" ref="K171:K175" si="101">TRUNC(H171 * (1 + J171), 2)</f>
        <v>425.81</v>
      </c>
      <c r="L171" s="152">
        <f>TRUNC(G171 * K171, 2)</f>
        <v>5961.34</v>
      </c>
    </row>
    <row r="172" spans="2:12" x14ac:dyDescent="0.25">
      <c r="B172" s="153" t="s">
        <v>298</v>
      </c>
      <c r="C172" s="153" t="s">
        <v>1311</v>
      </c>
      <c r="D172" s="153" t="s">
        <v>105</v>
      </c>
      <c r="E172" s="151" t="s">
        <v>1312</v>
      </c>
      <c r="F172" s="147" t="s">
        <v>221</v>
      </c>
      <c r="G172" s="152">
        <v>4</v>
      </c>
      <c r="H172" s="152">
        <v>919.32</v>
      </c>
      <c r="I172" s="152">
        <f t="shared" si="99"/>
        <v>3677.28</v>
      </c>
      <c r="J172" s="202">
        <f t="shared" si="100"/>
        <v>0.23649999999999999</v>
      </c>
      <c r="K172" s="152">
        <f t="shared" si="101"/>
        <v>1136.73</v>
      </c>
      <c r="L172" s="152">
        <f>TRUNC(G172 * K172, 2)</f>
        <v>4546.92</v>
      </c>
    </row>
    <row r="173" spans="2:12" x14ac:dyDescent="0.25">
      <c r="B173" s="153" t="s">
        <v>299</v>
      </c>
      <c r="C173" s="153" t="s">
        <v>1313</v>
      </c>
      <c r="D173" s="153" t="s">
        <v>105</v>
      </c>
      <c r="E173" s="151" t="s">
        <v>1314</v>
      </c>
      <c r="F173" s="147" t="s">
        <v>221</v>
      </c>
      <c r="G173" s="152">
        <v>16</v>
      </c>
      <c r="H173" s="152">
        <v>125.66</v>
      </c>
      <c r="I173" s="152">
        <f t="shared" ref="I173" si="102">TRUNC(G173 * H173, 2)</f>
        <v>2010.56</v>
      </c>
      <c r="J173" s="202">
        <f t="shared" si="100"/>
        <v>0.23649999999999999</v>
      </c>
      <c r="K173" s="152">
        <f t="shared" ref="K173" si="103">TRUNC(H173 * (1 + J173), 2)</f>
        <v>155.37</v>
      </c>
      <c r="L173" s="152">
        <f>TRUNC(G173 * K173, 2)</f>
        <v>2485.92</v>
      </c>
    </row>
    <row r="174" spans="2:12" x14ac:dyDescent="0.25">
      <c r="B174" s="153" t="s">
        <v>300</v>
      </c>
      <c r="C174" s="153" t="s">
        <v>1315</v>
      </c>
      <c r="D174" s="153" t="s">
        <v>105</v>
      </c>
      <c r="E174" s="151" t="s">
        <v>1316</v>
      </c>
      <c r="F174" s="147" t="s">
        <v>221</v>
      </c>
      <c r="G174" s="152">
        <v>4</v>
      </c>
      <c r="H174" s="152">
        <v>440.22</v>
      </c>
      <c r="I174" s="152">
        <f t="shared" si="99"/>
        <v>1760.88</v>
      </c>
      <c r="J174" s="202">
        <f t="shared" si="100"/>
        <v>0.23649999999999999</v>
      </c>
      <c r="K174" s="152">
        <f t="shared" si="101"/>
        <v>544.33000000000004</v>
      </c>
      <c r="L174" s="152">
        <f>TRUNC(G174 * K174, 2)</f>
        <v>2177.3200000000002</v>
      </c>
    </row>
    <row r="175" spans="2:12" x14ac:dyDescent="0.25">
      <c r="B175" s="153" t="s">
        <v>1317</v>
      </c>
      <c r="C175" s="153" t="s">
        <v>1318</v>
      </c>
      <c r="D175" s="153" t="s">
        <v>105</v>
      </c>
      <c r="E175" s="151" t="s">
        <v>1319</v>
      </c>
      <c r="F175" s="147" t="s">
        <v>221</v>
      </c>
      <c r="G175" s="152">
        <v>4</v>
      </c>
      <c r="H175" s="152">
        <v>610.71</v>
      </c>
      <c r="I175" s="152">
        <f t="shared" si="99"/>
        <v>2442.84</v>
      </c>
      <c r="J175" s="202">
        <f t="shared" si="100"/>
        <v>0.23649999999999999</v>
      </c>
      <c r="K175" s="152">
        <f t="shared" si="101"/>
        <v>755.14</v>
      </c>
      <c r="L175" s="152">
        <f>TRUNC(G175 * K175, 2)</f>
        <v>3020.56</v>
      </c>
    </row>
    <row r="176" spans="2:12" x14ac:dyDescent="0.25">
      <c r="B176" s="149" t="s">
        <v>1320</v>
      </c>
      <c r="C176" s="149" t="s">
        <v>1007</v>
      </c>
      <c r="D176" s="149"/>
      <c r="E176" s="148" t="s">
        <v>1321</v>
      </c>
      <c r="F176" s="150"/>
      <c r="G176" s="150"/>
      <c r="H176" s="148" t="s">
        <v>834</v>
      </c>
      <c r="I176" s="150">
        <f>SUBTOTAL(9,I177:I189)</f>
        <v>23977.059999999998</v>
      </c>
      <c r="J176" s="148"/>
      <c r="K176" s="150"/>
      <c r="L176" s="150">
        <f>SUBTOTAL(9,L177:L189)</f>
        <v>29647.039999999997</v>
      </c>
    </row>
    <row r="177" spans="2:12" ht="25.5" x14ac:dyDescent="0.25">
      <c r="B177" s="153" t="s">
        <v>301</v>
      </c>
      <c r="C177" s="153" t="s">
        <v>1322</v>
      </c>
      <c r="D177" s="153" t="s">
        <v>105</v>
      </c>
      <c r="E177" s="151" t="s">
        <v>1323</v>
      </c>
      <c r="F177" s="147" t="s">
        <v>28</v>
      </c>
      <c r="G177" s="152">
        <v>16</v>
      </c>
      <c r="H177" s="152">
        <v>161.29</v>
      </c>
      <c r="I177" s="152">
        <f t="shared" ref="I177:I189" si="104">TRUNC(G177 * H177, 2)</f>
        <v>2580.64</v>
      </c>
      <c r="J177" s="202">
        <f t="shared" si="100"/>
        <v>0.23649999999999999</v>
      </c>
      <c r="K177" s="152">
        <f t="shared" ref="K177:K189" si="105">TRUNC(H177 * (1 + J177), 2)</f>
        <v>199.43</v>
      </c>
      <c r="L177" s="152">
        <f>TRUNC(G177 * K177, 2)</f>
        <v>3190.88</v>
      </c>
    </row>
    <row r="178" spans="2:12" ht="25.5" x14ac:dyDescent="0.25">
      <c r="B178" s="153" t="s">
        <v>302</v>
      </c>
      <c r="C178" s="153" t="s">
        <v>1324</v>
      </c>
      <c r="D178" s="153" t="s">
        <v>105</v>
      </c>
      <c r="E178" s="151" t="s">
        <v>1325</v>
      </c>
      <c r="F178" s="147" t="s">
        <v>28</v>
      </c>
      <c r="G178" s="152">
        <v>4</v>
      </c>
      <c r="H178" s="152">
        <v>587.80999999999995</v>
      </c>
      <c r="I178" s="152">
        <f t="shared" ref="I178:I188" si="106">TRUNC(G178 * H178, 2)</f>
        <v>2351.2399999999998</v>
      </c>
      <c r="J178" s="202">
        <f t="shared" si="100"/>
        <v>0.23649999999999999</v>
      </c>
      <c r="K178" s="152">
        <f t="shared" ref="K178:K188" si="107">TRUNC(H178 * (1 + J178), 2)</f>
        <v>726.82</v>
      </c>
      <c r="L178" s="152">
        <f t="shared" ref="L178:L188" si="108">TRUNC(G178 * K178, 2)</f>
        <v>2907.28</v>
      </c>
    </row>
    <row r="179" spans="2:12" ht="25.5" x14ac:dyDescent="0.25">
      <c r="B179" s="153" t="s">
        <v>303</v>
      </c>
      <c r="C179" s="153" t="s">
        <v>1326</v>
      </c>
      <c r="D179" s="153" t="s">
        <v>105</v>
      </c>
      <c r="E179" s="151" t="s">
        <v>1327</v>
      </c>
      <c r="F179" s="147" t="s">
        <v>221</v>
      </c>
      <c r="G179" s="152">
        <v>14</v>
      </c>
      <c r="H179" s="152">
        <v>402.55</v>
      </c>
      <c r="I179" s="152">
        <f t="shared" si="106"/>
        <v>5635.7</v>
      </c>
      <c r="J179" s="202">
        <f t="shared" si="100"/>
        <v>0.23649999999999999</v>
      </c>
      <c r="K179" s="152">
        <f t="shared" si="107"/>
        <v>497.75</v>
      </c>
      <c r="L179" s="152">
        <f t="shared" si="108"/>
        <v>6968.5</v>
      </c>
    </row>
    <row r="180" spans="2:12" x14ac:dyDescent="0.25">
      <c r="B180" s="153" t="s">
        <v>304</v>
      </c>
      <c r="C180" s="153" t="s">
        <v>1328</v>
      </c>
      <c r="D180" s="153" t="s">
        <v>105</v>
      </c>
      <c r="E180" s="151" t="s">
        <v>1329</v>
      </c>
      <c r="F180" s="147" t="s">
        <v>28</v>
      </c>
      <c r="G180" s="152">
        <v>4</v>
      </c>
      <c r="H180" s="152">
        <v>491.07</v>
      </c>
      <c r="I180" s="152">
        <f t="shared" si="106"/>
        <v>1964.28</v>
      </c>
      <c r="J180" s="202">
        <f t="shared" si="100"/>
        <v>0.23649999999999999</v>
      </c>
      <c r="K180" s="152">
        <f t="shared" si="107"/>
        <v>607.20000000000005</v>
      </c>
      <c r="L180" s="152">
        <f t="shared" si="108"/>
        <v>2428.8000000000002</v>
      </c>
    </row>
    <row r="181" spans="2:12" x14ac:dyDescent="0.25">
      <c r="B181" s="153" t="s">
        <v>305</v>
      </c>
      <c r="C181" s="153" t="s">
        <v>1330</v>
      </c>
      <c r="D181" s="153" t="s">
        <v>105</v>
      </c>
      <c r="E181" s="151" t="s">
        <v>1331</v>
      </c>
      <c r="F181" s="147" t="s">
        <v>221</v>
      </c>
      <c r="G181" s="152">
        <v>20</v>
      </c>
      <c r="H181" s="152">
        <v>86.96</v>
      </c>
      <c r="I181" s="152">
        <f t="shared" si="106"/>
        <v>1739.2</v>
      </c>
      <c r="J181" s="202">
        <f t="shared" si="100"/>
        <v>0.23649999999999999</v>
      </c>
      <c r="K181" s="152">
        <f t="shared" si="107"/>
        <v>107.52</v>
      </c>
      <c r="L181" s="152">
        <f t="shared" si="108"/>
        <v>2150.4</v>
      </c>
    </row>
    <row r="182" spans="2:12" ht="25.5" x14ac:dyDescent="0.25">
      <c r="B182" s="153" t="s">
        <v>306</v>
      </c>
      <c r="C182" s="153" t="s">
        <v>1332</v>
      </c>
      <c r="D182" s="153" t="s">
        <v>105</v>
      </c>
      <c r="E182" s="151" t="s">
        <v>1333</v>
      </c>
      <c r="F182" s="147" t="s">
        <v>221</v>
      </c>
      <c r="G182" s="152">
        <v>4</v>
      </c>
      <c r="H182" s="152">
        <v>329.83</v>
      </c>
      <c r="I182" s="152">
        <f t="shared" si="106"/>
        <v>1319.32</v>
      </c>
      <c r="J182" s="202">
        <f t="shared" si="100"/>
        <v>0.23649999999999999</v>
      </c>
      <c r="K182" s="152">
        <f t="shared" si="107"/>
        <v>407.83</v>
      </c>
      <c r="L182" s="152">
        <f t="shared" si="108"/>
        <v>1631.32</v>
      </c>
    </row>
    <row r="183" spans="2:12" x14ac:dyDescent="0.25">
      <c r="B183" s="153" t="s">
        <v>307</v>
      </c>
      <c r="C183" s="153" t="s">
        <v>1334</v>
      </c>
      <c r="D183" s="153" t="s">
        <v>105</v>
      </c>
      <c r="E183" s="151" t="s">
        <v>1335</v>
      </c>
      <c r="F183" s="147" t="s">
        <v>221</v>
      </c>
      <c r="G183" s="152">
        <v>20</v>
      </c>
      <c r="H183" s="152">
        <v>197.5</v>
      </c>
      <c r="I183" s="152">
        <f t="shared" si="106"/>
        <v>3950</v>
      </c>
      <c r="J183" s="202">
        <f t="shared" si="100"/>
        <v>0.23649999999999999</v>
      </c>
      <c r="K183" s="152">
        <f t="shared" si="107"/>
        <v>244.2</v>
      </c>
      <c r="L183" s="152">
        <f t="shared" si="108"/>
        <v>4884</v>
      </c>
    </row>
    <row r="184" spans="2:12" x14ac:dyDescent="0.25">
      <c r="B184" s="153" t="s">
        <v>308</v>
      </c>
      <c r="C184" s="153" t="s">
        <v>1336</v>
      </c>
      <c r="D184" s="153" t="s">
        <v>105</v>
      </c>
      <c r="E184" s="151" t="s">
        <v>1337</v>
      </c>
      <c r="F184" s="147" t="s">
        <v>28</v>
      </c>
      <c r="G184" s="152">
        <v>8</v>
      </c>
      <c r="H184" s="152">
        <v>154.38</v>
      </c>
      <c r="I184" s="152">
        <f t="shared" si="106"/>
        <v>1235.04</v>
      </c>
      <c r="J184" s="202">
        <f t="shared" si="100"/>
        <v>0.23649999999999999</v>
      </c>
      <c r="K184" s="152">
        <f t="shared" si="107"/>
        <v>190.89</v>
      </c>
      <c r="L184" s="152">
        <f t="shared" si="108"/>
        <v>1527.12</v>
      </c>
    </row>
    <row r="185" spans="2:12" x14ac:dyDescent="0.25">
      <c r="B185" s="153" t="s">
        <v>309</v>
      </c>
      <c r="C185" s="153" t="s">
        <v>1338</v>
      </c>
      <c r="D185" s="153" t="s">
        <v>105</v>
      </c>
      <c r="E185" s="151" t="s">
        <v>1339</v>
      </c>
      <c r="F185" s="147" t="s">
        <v>28</v>
      </c>
      <c r="G185" s="152">
        <v>8</v>
      </c>
      <c r="H185" s="152">
        <v>164.06</v>
      </c>
      <c r="I185" s="152">
        <f t="shared" si="106"/>
        <v>1312.48</v>
      </c>
      <c r="J185" s="202">
        <f t="shared" si="100"/>
        <v>0.23649999999999999</v>
      </c>
      <c r="K185" s="152">
        <f t="shared" si="107"/>
        <v>202.86</v>
      </c>
      <c r="L185" s="152">
        <f t="shared" si="108"/>
        <v>1622.88</v>
      </c>
    </row>
    <row r="186" spans="2:12" x14ac:dyDescent="0.25">
      <c r="B186" s="153" t="s">
        <v>310</v>
      </c>
      <c r="C186" s="153" t="s">
        <v>1340</v>
      </c>
      <c r="D186" s="153" t="s">
        <v>105</v>
      </c>
      <c r="E186" s="151" t="s">
        <v>1341</v>
      </c>
      <c r="F186" s="147" t="s">
        <v>221</v>
      </c>
      <c r="G186" s="152">
        <v>3</v>
      </c>
      <c r="H186" s="152">
        <v>177.66</v>
      </c>
      <c r="I186" s="152">
        <f t="shared" si="106"/>
        <v>532.98</v>
      </c>
      <c r="J186" s="202">
        <f t="shared" si="100"/>
        <v>0.23649999999999999</v>
      </c>
      <c r="K186" s="152">
        <f t="shared" si="107"/>
        <v>219.67</v>
      </c>
      <c r="L186" s="152">
        <f t="shared" si="108"/>
        <v>659.01</v>
      </c>
    </row>
    <row r="187" spans="2:12" x14ac:dyDescent="0.25">
      <c r="B187" s="153" t="s">
        <v>311</v>
      </c>
      <c r="C187" s="153" t="s">
        <v>1342</v>
      </c>
      <c r="D187" s="153" t="s">
        <v>105</v>
      </c>
      <c r="E187" s="151" t="s">
        <v>1343</v>
      </c>
      <c r="F187" s="147" t="s">
        <v>28</v>
      </c>
      <c r="G187" s="152">
        <v>3</v>
      </c>
      <c r="H187" s="152">
        <v>151.77000000000001</v>
      </c>
      <c r="I187" s="152">
        <f t="shared" si="106"/>
        <v>455.31</v>
      </c>
      <c r="J187" s="202">
        <f t="shared" si="100"/>
        <v>0.23649999999999999</v>
      </c>
      <c r="K187" s="152">
        <f t="shared" si="107"/>
        <v>187.66</v>
      </c>
      <c r="L187" s="152">
        <f t="shared" si="108"/>
        <v>562.98</v>
      </c>
    </row>
    <row r="188" spans="2:12" x14ac:dyDescent="0.25">
      <c r="B188" s="153" t="s">
        <v>312</v>
      </c>
      <c r="C188" s="153" t="s">
        <v>1344</v>
      </c>
      <c r="D188" s="153" t="s">
        <v>105</v>
      </c>
      <c r="E188" s="151" t="s">
        <v>1345</v>
      </c>
      <c r="F188" s="147" t="s">
        <v>221</v>
      </c>
      <c r="G188" s="152">
        <v>3</v>
      </c>
      <c r="H188" s="152">
        <v>67.14</v>
      </c>
      <c r="I188" s="152">
        <f t="shared" si="106"/>
        <v>201.42</v>
      </c>
      <c r="J188" s="202">
        <f t="shared" si="100"/>
        <v>0.23649999999999999</v>
      </c>
      <c r="K188" s="152">
        <f t="shared" si="107"/>
        <v>83.01</v>
      </c>
      <c r="L188" s="152">
        <f t="shared" si="108"/>
        <v>249.03</v>
      </c>
    </row>
    <row r="189" spans="2:12" x14ac:dyDescent="0.25">
      <c r="B189" s="153" t="s">
        <v>313</v>
      </c>
      <c r="C189" s="153" t="s">
        <v>1346</v>
      </c>
      <c r="D189" s="153" t="s">
        <v>105</v>
      </c>
      <c r="E189" s="151" t="s">
        <v>1347</v>
      </c>
      <c r="F189" s="147" t="s">
        <v>221</v>
      </c>
      <c r="G189" s="152">
        <v>3</v>
      </c>
      <c r="H189" s="152">
        <v>233.15</v>
      </c>
      <c r="I189" s="152">
        <f t="shared" si="104"/>
        <v>699.45</v>
      </c>
      <c r="J189" s="202">
        <f t="shared" si="100"/>
        <v>0.23649999999999999</v>
      </c>
      <c r="K189" s="152">
        <f t="shared" si="105"/>
        <v>288.27999999999997</v>
      </c>
      <c r="L189" s="152">
        <f>TRUNC(G189 * K189, 2)</f>
        <v>864.84</v>
      </c>
    </row>
    <row r="190" spans="2:12" x14ac:dyDescent="0.25">
      <c r="B190" s="149" t="s">
        <v>1348</v>
      </c>
      <c r="C190" s="149" t="s">
        <v>1007</v>
      </c>
      <c r="D190" s="149"/>
      <c r="E190" s="148" t="s">
        <v>1349</v>
      </c>
      <c r="F190" s="150"/>
      <c r="G190" s="150"/>
      <c r="H190" s="148" t="s">
        <v>834</v>
      </c>
      <c r="I190" s="150">
        <f>SUBTOTAL(9,I191:I191)</f>
        <v>16107.98</v>
      </c>
      <c r="J190" s="148"/>
      <c r="K190" s="150"/>
      <c r="L190" s="150">
        <f>SUBTOTAL(9,L191:L191)</f>
        <v>19917.36</v>
      </c>
    </row>
    <row r="191" spans="2:12" x14ac:dyDescent="0.25">
      <c r="B191" s="153" t="s">
        <v>1350</v>
      </c>
      <c r="C191" s="153" t="s">
        <v>1351</v>
      </c>
      <c r="D191" s="153" t="s">
        <v>240</v>
      </c>
      <c r="E191" s="151" t="s">
        <v>1352</v>
      </c>
      <c r="F191" s="147" t="s">
        <v>19</v>
      </c>
      <c r="G191" s="152">
        <v>17.23</v>
      </c>
      <c r="H191" s="152">
        <v>934.88</v>
      </c>
      <c r="I191" s="152">
        <f>TRUNC(G191 * H191, 2)</f>
        <v>16107.98</v>
      </c>
      <c r="J191" s="202">
        <f>+$L$5</f>
        <v>0.23649999999999999</v>
      </c>
      <c r="K191" s="152">
        <f t="shared" ref="K191" si="109">TRUNC(H191 * (1 + J191), 2)</f>
        <v>1155.97</v>
      </c>
      <c r="L191" s="152">
        <f>TRUNC(G191 * K191, 2)</f>
        <v>19917.36</v>
      </c>
    </row>
    <row r="192" spans="2:12" x14ac:dyDescent="0.25">
      <c r="B192" s="149" t="s">
        <v>831</v>
      </c>
      <c r="C192" s="149" t="s">
        <v>1007</v>
      </c>
      <c r="D192" s="149"/>
      <c r="E192" s="148" t="s">
        <v>1353</v>
      </c>
      <c r="F192" s="150"/>
      <c r="G192" s="150"/>
      <c r="H192" s="148" t="s">
        <v>834</v>
      </c>
      <c r="I192" s="150">
        <f>SUBTOTAL(9,I194:I371)</f>
        <v>773140.16999999969</v>
      </c>
      <c r="J192" s="148"/>
      <c r="K192" s="150"/>
      <c r="L192" s="150">
        <f>SUBTOTAL(9,L194:L371)</f>
        <v>943436.02999999956</v>
      </c>
    </row>
    <row r="193" spans="2:12" x14ac:dyDescent="0.25">
      <c r="B193" s="149" t="s">
        <v>1354</v>
      </c>
      <c r="C193" s="149" t="s">
        <v>1007</v>
      </c>
      <c r="D193" s="149"/>
      <c r="E193" s="148" t="s">
        <v>1355</v>
      </c>
      <c r="F193" s="150"/>
      <c r="G193" s="150"/>
      <c r="H193" s="148" t="s">
        <v>834</v>
      </c>
      <c r="I193" s="150">
        <f>SUBTOTAL(9,I194:I265)</f>
        <v>288106.87999999995</v>
      </c>
      <c r="J193" s="148"/>
      <c r="K193" s="150"/>
      <c r="L193" s="150">
        <f>SUBTOTAL(9,L194:L265)</f>
        <v>356190.15999999992</v>
      </c>
    </row>
    <row r="194" spans="2:12" x14ac:dyDescent="0.25">
      <c r="B194" s="149" t="s">
        <v>326</v>
      </c>
      <c r="C194" s="149" t="s">
        <v>1007</v>
      </c>
      <c r="D194" s="149"/>
      <c r="E194" s="148" t="s">
        <v>1356</v>
      </c>
      <c r="F194" s="150"/>
      <c r="G194" s="150"/>
      <c r="H194" s="148" t="s">
        <v>834</v>
      </c>
      <c r="I194" s="150">
        <f>SUBTOTAL(9,I195:I239)</f>
        <v>150108.33999999997</v>
      </c>
      <c r="J194" s="148"/>
      <c r="K194" s="150"/>
      <c r="L194" s="150">
        <f>SUBTOTAL(9,L195:L239)</f>
        <v>185586.56999999998</v>
      </c>
    </row>
    <row r="195" spans="2:12" x14ac:dyDescent="0.25">
      <c r="B195" s="153" t="s">
        <v>1357</v>
      </c>
      <c r="C195" s="153" t="s">
        <v>1358</v>
      </c>
      <c r="D195" s="153" t="s">
        <v>105</v>
      </c>
      <c r="E195" s="151" t="s">
        <v>1359</v>
      </c>
      <c r="F195" s="147" t="s">
        <v>23</v>
      </c>
      <c r="G195" s="152">
        <v>3701.95</v>
      </c>
      <c r="H195" s="152">
        <v>5</v>
      </c>
      <c r="I195" s="152">
        <f t="shared" ref="I195:I198" si="110">TRUNC(G195 * H195, 2)</f>
        <v>18509.75</v>
      </c>
      <c r="J195" s="202">
        <f t="shared" ref="J195:J198" si="111">+$L$5</f>
        <v>0.23649999999999999</v>
      </c>
      <c r="K195" s="152">
        <f t="shared" si="44"/>
        <v>6.18</v>
      </c>
      <c r="L195" s="152">
        <f>TRUNC(G195 * K195, 2)</f>
        <v>22878.05</v>
      </c>
    </row>
    <row r="196" spans="2:12" x14ac:dyDescent="0.25">
      <c r="B196" s="153" t="s">
        <v>1360</v>
      </c>
      <c r="C196" s="153" t="s">
        <v>1361</v>
      </c>
      <c r="D196" s="153" t="s">
        <v>105</v>
      </c>
      <c r="E196" s="151" t="s">
        <v>1362</v>
      </c>
      <c r="F196" s="147" t="s">
        <v>58</v>
      </c>
      <c r="G196" s="152">
        <v>441.56</v>
      </c>
      <c r="H196" s="152">
        <v>12.35</v>
      </c>
      <c r="I196" s="152">
        <f t="shared" si="110"/>
        <v>5453.26</v>
      </c>
      <c r="J196" s="202">
        <f t="shared" si="111"/>
        <v>0.23649999999999999</v>
      </c>
      <c r="K196" s="152">
        <f t="shared" si="44"/>
        <v>15.27</v>
      </c>
      <c r="L196" s="152">
        <f>TRUNC(G196 * K196, 2)</f>
        <v>6742.62</v>
      </c>
    </row>
    <row r="197" spans="2:12" x14ac:dyDescent="0.25">
      <c r="B197" s="153" t="s">
        <v>1363</v>
      </c>
      <c r="C197" s="153" t="s">
        <v>1364</v>
      </c>
      <c r="D197" s="153" t="s">
        <v>105</v>
      </c>
      <c r="E197" s="151" t="s">
        <v>677</v>
      </c>
      <c r="F197" s="147" t="s">
        <v>58</v>
      </c>
      <c r="G197" s="152">
        <v>215.27</v>
      </c>
      <c r="H197" s="152">
        <v>18.63</v>
      </c>
      <c r="I197" s="152">
        <f t="shared" si="110"/>
        <v>4010.48</v>
      </c>
      <c r="J197" s="202">
        <f t="shared" si="111"/>
        <v>0.23649999999999999</v>
      </c>
      <c r="K197" s="152">
        <f t="shared" si="44"/>
        <v>23.03</v>
      </c>
      <c r="L197" s="152">
        <f>TRUNC(G197 * K197, 2)</f>
        <v>4957.66</v>
      </c>
    </row>
    <row r="198" spans="2:12" x14ac:dyDescent="0.25">
      <c r="B198" s="153" t="s">
        <v>1365</v>
      </c>
      <c r="C198" s="153" t="s">
        <v>1366</v>
      </c>
      <c r="D198" s="153" t="s">
        <v>105</v>
      </c>
      <c r="E198" s="151" t="s">
        <v>1367</v>
      </c>
      <c r="F198" s="147" t="s">
        <v>58</v>
      </c>
      <c r="G198" s="152">
        <v>43.01</v>
      </c>
      <c r="H198" s="152">
        <v>36.92</v>
      </c>
      <c r="I198" s="152">
        <f t="shared" si="110"/>
        <v>1587.92</v>
      </c>
      <c r="J198" s="202">
        <f t="shared" si="111"/>
        <v>0.23649999999999999</v>
      </c>
      <c r="K198" s="152">
        <f t="shared" si="44"/>
        <v>45.65</v>
      </c>
      <c r="L198" s="152">
        <f>TRUNC(G198 * K198, 2)</f>
        <v>1963.4</v>
      </c>
    </row>
    <row r="199" spans="2:12" x14ac:dyDescent="0.25">
      <c r="B199" s="153" t="s">
        <v>1368</v>
      </c>
      <c r="C199" s="153" t="s">
        <v>1369</v>
      </c>
      <c r="D199" s="153" t="s">
        <v>105</v>
      </c>
      <c r="E199" s="151" t="s">
        <v>1370</v>
      </c>
      <c r="F199" s="147" t="s">
        <v>58</v>
      </c>
      <c r="G199" s="152">
        <v>187.37</v>
      </c>
      <c r="H199" s="152">
        <v>76.03</v>
      </c>
      <c r="I199" s="152">
        <f t="shared" ref="I199:I239" si="112">TRUNC(G199 * H199, 2)</f>
        <v>14245.74</v>
      </c>
      <c r="J199" s="202">
        <f t="shared" ref="J199:J239" si="113">+$L$5</f>
        <v>0.23649999999999999</v>
      </c>
      <c r="K199" s="152">
        <f t="shared" ref="K199:K279" si="114">TRUNC(H199 * (1 + J199), 2)</f>
        <v>94.01</v>
      </c>
      <c r="L199" s="152">
        <f t="shared" ref="L199:L239" si="115">TRUNC(G199 * K199, 2)</f>
        <v>17614.650000000001</v>
      </c>
    </row>
    <row r="200" spans="2:12" x14ac:dyDescent="0.25">
      <c r="B200" s="153" t="s">
        <v>1371</v>
      </c>
      <c r="C200" s="153" t="s">
        <v>1372</v>
      </c>
      <c r="D200" s="153" t="s">
        <v>105</v>
      </c>
      <c r="E200" s="151" t="s">
        <v>1373</v>
      </c>
      <c r="F200" s="147" t="s">
        <v>58</v>
      </c>
      <c r="G200" s="152">
        <v>24</v>
      </c>
      <c r="H200" s="152">
        <v>15.98</v>
      </c>
      <c r="I200" s="152">
        <f t="shared" si="112"/>
        <v>383.52</v>
      </c>
      <c r="J200" s="202">
        <f t="shared" si="113"/>
        <v>0.23649999999999999</v>
      </c>
      <c r="K200" s="152">
        <f t="shared" si="114"/>
        <v>19.75</v>
      </c>
      <c r="L200" s="152">
        <f t="shared" si="115"/>
        <v>474</v>
      </c>
    </row>
    <row r="201" spans="2:12" x14ac:dyDescent="0.25">
      <c r="B201" s="153" t="s">
        <v>1374</v>
      </c>
      <c r="C201" s="153" t="s">
        <v>333</v>
      </c>
      <c r="D201" s="153" t="s">
        <v>105</v>
      </c>
      <c r="E201" s="151" t="s">
        <v>1375</v>
      </c>
      <c r="F201" s="147" t="s">
        <v>58</v>
      </c>
      <c r="G201" s="152">
        <v>11.4</v>
      </c>
      <c r="H201" s="152">
        <v>48.88</v>
      </c>
      <c r="I201" s="152">
        <f t="shared" si="112"/>
        <v>557.23</v>
      </c>
      <c r="J201" s="202">
        <f t="shared" si="113"/>
        <v>0.23649999999999999</v>
      </c>
      <c r="K201" s="152">
        <f t="shared" si="114"/>
        <v>60.44</v>
      </c>
      <c r="L201" s="152">
        <f t="shared" si="115"/>
        <v>689.01</v>
      </c>
    </row>
    <row r="202" spans="2:12" x14ac:dyDescent="0.25">
      <c r="B202" s="153" t="s">
        <v>1376</v>
      </c>
      <c r="C202" s="153" t="s">
        <v>1377</v>
      </c>
      <c r="D202" s="153" t="s">
        <v>105</v>
      </c>
      <c r="E202" s="151" t="s">
        <v>1378</v>
      </c>
      <c r="F202" s="147" t="s">
        <v>221</v>
      </c>
      <c r="G202" s="152">
        <v>3</v>
      </c>
      <c r="H202" s="152">
        <v>501.64</v>
      </c>
      <c r="I202" s="152">
        <f t="shared" si="112"/>
        <v>1504.92</v>
      </c>
      <c r="J202" s="202">
        <f t="shared" si="113"/>
        <v>0.23649999999999999</v>
      </c>
      <c r="K202" s="152">
        <f t="shared" si="114"/>
        <v>620.27</v>
      </c>
      <c r="L202" s="152">
        <f t="shared" si="115"/>
        <v>1860.81</v>
      </c>
    </row>
    <row r="203" spans="2:12" x14ac:dyDescent="0.25">
      <c r="B203" s="153" t="s">
        <v>1379</v>
      </c>
      <c r="C203" s="153" t="s">
        <v>315</v>
      </c>
      <c r="D203" s="153" t="s">
        <v>105</v>
      </c>
      <c r="E203" s="151" t="s">
        <v>316</v>
      </c>
      <c r="F203" s="147" t="s">
        <v>221</v>
      </c>
      <c r="G203" s="152">
        <v>46</v>
      </c>
      <c r="H203" s="152">
        <v>23.59</v>
      </c>
      <c r="I203" s="152">
        <f t="shared" si="112"/>
        <v>1085.1400000000001</v>
      </c>
      <c r="J203" s="202">
        <f t="shared" si="113"/>
        <v>0.23649999999999999</v>
      </c>
      <c r="K203" s="152">
        <f t="shared" si="114"/>
        <v>29.16</v>
      </c>
      <c r="L203" s="152">
        <f t="shared" si="115"/>
        <v>1341.36</v>
      </c>
    </row>
    <row r="204" spans="2:12" x14ac:dyDescent="0.25">
      <c r="B204" s="153" t="s">
        <v>1380</v>
      </c>
      <c r="C204" s="153" t="s">
        <v>317</v>
      </c>
      <c r="D204" s="153" t="s">
        <v>105</v>
      </c>
      <c r="E204" s="151" t="s">
        <v>318</v>
      </c>
      <c r="F204" s="147" t="s">
        <v>221</v>
      </c>
      <c r="G204" s="152">
        <v>6</v>
      </c>
      <c r="H204" s="152">
        <v>25.95</v>
      </c>
      <c r="I204" s="152">
        <f t="shared" si="112"/>
        <v>155.69999999999999</v>
      </c>
      <c r="J204" s="202">
        <f t="shared" si="113"/>
        <v>0.23649999999999999</v>
      </c>
      <c r="K204" s="152">
        <f t="shared" si="114"/>
        <v>32.08</v>
      </c>
      <c r="L204" s="152">
        <f t="shared" si="115"/>
        <v>192.48</v>
      </c>
    </row>
    <row r="205" spans="2:12" x14ac:dyDescent="0.25">
      <c r="B205" s="153" t="s">
        <v>1381</v>
      </c>
      <c r="C205" s="153" t="s">
        <v>1382</v>
      </c>
      <c r="D205" s="153" t="s">
        <v>105</v>
      </c>
      <c r="E205" s="151" t="s">
        <v>689</v>
      </c>
      <c r="F205" s="147" t="s">
        <v>221</v>
      </c>
      <c r="G205" s="152">
        <v>12</v>
      </c>
      <c r="H205" s="152">
        <v>91.56</v>
      </c>
      <c r="I205" s="152">
        <f t="shared" si="112"/>
        <v>1098.72</v>
      </c>
      <c r="J205" s="202">
        <f t="shared" si="113"/>
        <v>0.23649999999999999</v>
      </c>
      <c r="K205" s="152">
        <f t="shared" si="114"/>
        <v>113.21</v>
      </c>
      <c r="L205" s="152">
        <f t="shared" si="115"/>
        <v>1358.52</v>
      </c>
    </row>
    <row r="206" spans="2:12" x14ac:dyDescent="0.25">
      <c r="B206" s="153" t="s">
        <v>1383</v>
      </c>
      <c r="C206" s="153" t="s">
        <v>1384</v>
      </c>
      <c r="D206" s="153" t="s">
        <v>105</v>
      </c>
      <c r="E206" s="151" t="s">
        <v>687</v>
      </c>
      <c r="F206" s="147" t="s">
        <v>221</v>
      </c>
      <c r="G206" s="152">
        <v>2</v>
      </c>
      <c r="H206" s="152">
        <v>96.6</v>
      </c>
      <c r="I206" s="152">
        <f t="shared" si="112"/>
        <v>193.2</v>
      </c>
      <c r="J206" s="202">
        <f t="shared" si="113"/>
        <v>0.23649999999999999</v>
      </c>
      <c r="K206" s="152">
        <f t="shared" si="114"/>
        <v>119.44</v>
      </c>
      <c r="L206" s="152">
        <f t="shared" si="115"/>
        <v>238.88</v>
      </c>
    </row>
    <row r="207" spans="2:12" x14ac:dyDescent="0.25">
      <c r="B207" s="153" t="s">
        <v>1385</v>
      </c>
      <c r="C207" s="153" t="s">
        <v>1386</v>
      </c>
      <c r="D207" s="153" t="s">
        <v>105</v>
      </c>
      <c r="E207" s="151" t="s">
        <v>1387</v>
      </c>
      <c r="F207" s="147" t="s">
        <v>221</v>
      </c>
      <c r="G207" s="152">
        <v>2</v>
      </c>
      <c r="H207" s="152">
        <v>334.44</v>
      </c>
      <c r="I207" s="152">
        <f t="shared" si="112"/>
        <v>668.88</v>
      </c>
      <c r="J207" s="202">
        <f t="shared" si="113"/>
        <v>0.23649999999999999</v>
      </c>
      <c r="K207" s="152">
        <f t="shared" si="114"/>
        <v>413.53</v>
      </c>
      <c r="L207" s="152">
        <f t="shared" si="115"/>
        <v>827.06</v>
      </c>
    </row>
    <row r="208" spans="2:12" x14ac:dyDescent="0.25">
      <c r="B208" s="153" t="s">
        <v>1388</v>
      </c>
      <c r="C208" s="153" t="s">
        <v>1389</v>
      </c>
      <c r="D208" s="153" t="s">
        <v>105</v>
      </c>
      <c r="E208" s="151" t="s">
        <v>1390</v>
      </c>
      <c r="F208" s="147" t="s">
        <v>221</v>
      </c>
      <c r="G208" s="152">
        <v>1</v>
      </c>
      <c r="H208" s="152">
        <v>419.95</v>
      </c>
      <c r="I208" s="152">
        <f t="shared" si="112"/>
        <v>419.95</v>
      </c>
      <c r="J208" s="202">
        <f t="shared" si="113"/>
        <v>0.23649999999999999</v>
      </c>
      <c r="K208" s="152">
        <f t="shared" si="114"/>
        <v>519.26</v>
      </c>
      <c r="L208" s="152">
        <f t="shared" si="115"/>
        <v>519.26</v>
      </c>
    </row>
    <row r="209" spans="2:12" x14ac:dyDescent="0.25">
      <c r="B209" s="153" t="s">
        <v>1391</v>
      </c>
      <c r="C209" s="153" t="s">
        <v>1392</v>
      </c>
      <c r="D209" s="153" t="s">
        <v>105</v>
      </c>
      <c r="E209" s="151" t="s">
        <v>1393</v>
      </c>
      <c r="F209" s="147" t="s">
        <v>221</v>
      </c>
      <c r="G209" s="152">
        <v>1</v>
      </c>
      <c r="H209" s="152">
        <v>229.47</v>
      </c>
      <c r="I209" s="152">
        <f t="shared" si="112"/>
        <v>229.47</v>
      </c>
      <c r="J209" s="202">
        <f t="shared" si="113"/>
        <v>0.23649999999999999</v>
      </c>
      <c r="K209" s="152">
        <f t="shared" si="114"/>
        <v>283.73</v>
      </c>
      <c r="L209" s="152">
        <f t="shared" si="115"/>
        <v>283.73</v>
      </c>
    </row>
    <row r="210" spans="2:12" ht="25.5" x14ac:dyDescent="0.25">
      <c r="B210" s="153" t="s">
        <v>1394</v>
      </c>
      <c r="C210" s="153" t="s">
        <v>1395</v>
      </c>
      <c r="D210" s="153" t="s">
        <v>86</v>
      </c>
      <c r="E210" s="151" t="s">
        <v>1396</v>
      </c>
      <c r="F210" s="147" t="s">
        <v>28</v>
      </c>
      <c r="G210" s="152">
        <v>3</v>
      </c>
      <c r="H210" s="152">
        <v>69.25</v>
      </c>
      <c r="I210" s="152">
        <f t="shared" si="112"/>
        <v>207.75</v>
      </c>
      <c r="J210" s="202">
        <f t="shared" si="113"/>
        <v>0.23649999999999999</v>
      </c>
      <c r="K210" s="152">
        <f t="shared" si="114"/>
        <v>85.62</v>
      </c>
      <c r="L210" s="152">
        <f t="shared" si="115"/>
        <v>256.86</v>
      </c>
    </row>
    <row r="211" spans="2:12" x14ac:dyDescent="0.25">
      <c r="B211" s="153" t="s">
        <v>1397</v>
      </c>
      <c r="C211" s="153" t="s">
        <v>1398</v>
      </c>
      <c r="D211" s="153" t="s">
        <v>105</v>
      </c>
      <c r="E211" s="151" t="s">
        <v>1399</v>
      </c>
      <c r="F211" s="147" t="s">
        <v>58</v>
      </c>
      <c r="G211" s="152">
        <v>31.98</v>
      </c>
      <c r="H211" s="152">
        <v>10.85</v>
      </c>
      <c r="I211" s="152">
        <f t="shared" si="112"/>
        <v>346.98</v>
      </c>
      <c r="J211" s="202">
        <f t="shared" si="113"/>
        <v>0.23649999999999999</v>
      </c>
      <c r="K211" s="152">
        <f t="shared" si="114"/>
        <v>13.41</v>
      </c>
      <c r="L211" s="152">
        <f t="shared" si="115"/>
        <v>428.85</v>
      </c>
    </row>
    <row r="212" spans="2:12" x14ac:dyDescent="0.25">
      <c r="B212" s="153" t="s">
        <v>1400</v>
      </c>
      <c r="C212" s="153" t="s">
        <v>1401</v>
      </c>
      <c r="D212" s="153" t="s">
        <v>105</v>
      </c>
      <c r="E212" s="151" t="s">
        <v>1402</v>
      </c>
      <c r="F212" s="147" t="s">
        <v>58</v>
      </c>
      <c r="G212" s="152">
        <v>604.87</v>
      </c>
      <c r="H212" s="152">
        <v>8.94</v>
      </c>
      <c r="I212" s="152">
        <f t="shared" si="112"/>
        <v>5407.53</v>
      </c>
      <c r="J212" s="202">
        <f t="shared" si="113"/>
        <v>0.23649999999999999</v>
      </c>
      <c r="K212" s="152">
        <f t="shared" si="114"/>
        <v>11.05</v>
      </c>
      <c r="L212" s="152">
        <f t="shared" si="115"/>
        <v>6683.81</v>
      </c>
    </row>
    <row r="213" spans="2:12" x14ac:dyDescent="0.25">
      <c r="B213" s="153" t="s">
        <v>1403</v>
      </c>
      <c r="C213" s="153" t="s">
        <v>1404</v>
      </c>
      <c r="D213" s="153" t="s">
        <v>105</v>
      </c>
      <c r="E213" s="151" t="s">
        <v>1405</v>
      </c>
      <c r="F213" s="147" t="s">
        <v>58</v>
      </c>
      <c r="G213" s="152">
        <v>46.84</v>
      </c>
      <c r="H213" s="152">
        <v>24.35</v>
      </c>
      <c r="I213" s="152">
        <f t="shared" si="112"/>
        <v>1140.55</v>
      </c>
      <c r="J213" s="202">
        <f t="shared" si="113"/>
        <v>0.23649999999999999</v>
      </c>
      <c r="K213" s="152">
        <f t="shared" si="114"/>
        <v>30.1</v>
      </c>
      <c r="L213" s="152">
        <f t="shared" si="115"/>
        <v>1409.88</v>
      </c>
    </row>
    <row r="214" spans="2:12" x14ac:dyDescent="0.25">
      <c r="B214" s="153" t="s">
        <v>1406</v>
      </c>
      <c r="C214" s="153" t="s">
        <v>1407</v>
      </c>
      <c r="D214" s="153" t="s">
        <v>105</v>
      </c>
      <c r="E214" s="151" t="s">
        <v>1408</v>
      </c>
      <c r="F214" s="147" t="s">
        <v>58</v>
      </c>
      <c r="G214" s="152">
        <v>190.16</v>
      </c>
      <c r="H214" s="152">
        <v>10.81</v>
      </c>
      <c r="I214" s="152">
        <f t="shared" si="112"/>
        <v>2055.62</v>
      </c>
      <c r="J214" s="202">
        <f t="shared" si="113"/>
        <v>0.23649999999999999</v>
      </c>
      <c r="K214" s="152">
        <f t="shared" si="114"/>
        <v>13.36</v>
      </c>
      <c r="L214" s="152">
        <f t="shared" si="115"/>
        <v>2540.5300000000002</v>
      </c>
    </row>
    <row r="215" spans="2:12" x14ac:dyDescent="0.25">
      <c r="B215" s="153" t="s">
        <v>1409</v>
      </c>
      <c r="C215" s="153" t="s">
        <v>327</v>
      </c>
      <c r="D215" s="153" t="s">
        <v>105</v>
      </c>
      <c r="E215" s="151" t="s">
        <v>328</v>
      </c>
      <c r="F215" s="147" t="s">
        <v>58</v>
      </c>
      <c r="G215" s="152">
        <v>49.39</v>
      </c>
      <c r="H215" s="152">
        <v>16.88</v>
      </c>
      <c r="I215" s="152">
        <f t="shared" si="112"/>
        <v>833.7</v>
      </c>
      <c r="J215" s="202">
        <f t="shared" si="113"/>
        <v>0.23649999999999999</v>
      </c>
      <c r="K215" s="152">
        <f t="shared" si="114"/>
        <v>20.87</v>
      </c>
      <c r="L215" s="152">
        <f t="shared" si="115"/>
        <v>1030.76</v>
      </c>
    </row>
    <row r="216" spans="2:12" x14ac:dyDescent="0.25">
      <c r="B216" s="153" t="s">
        <v>1410</v>
      </c>
      <c r="C216" s="153" t="s">
        <v>1411</v>
      </c>
      <c r="D216" s="153" t="s">
        <v>105</v>
      </c>
      <c r="E216" s="151" t="s">
        <v>1412</v>
      </c>
      <c r="F216" s="147" t="s">
        <v>221</v>
      </c>
      <c r="G216" s="152">
        <v>1</v>
      </c>
      <c r="H216" s="152">
        <v>14.65</v>
      </c>
      <c r="I216" s="152">
        <f t="shared" si="112"/>
        <v>14.65</v>
      </c>
      <c r="J216" s="202">
        <f t="shared" si="113"/>
        <v>0.23649999999999999</v>
      </c>
      <c r="K216" s="152">
        <f t="shared" si="114"/>
        <v>18.11</v>
      </c>
      <c r="L216" s="152">
        <f t="shared" si="115"/>
        <v>18.11</v>
      </c>
    </row>
    <row r="217" spans="2:12" x14ac:dyDescent="0.25">
      <c r="B217" s="153" t="s">
        <v>1413</v>
      </c>
      <c r="C217" s="153" t="s">
        <v>1414</v>
      </c>
      <c r="D217" s="153" t="s">
        <v>105</v>
      </c>
      <c r="E217" s="151" t="s">
        <v>1415</v>
      </c>
      <c r="F217" s="147" t="s">
        <v>221</v>
      </c>
      <c r="G217" s="152">
        <v>1</v>
      </c>
      <c r="H217" s="152">
        <v>20.09</v>
      </c>
      <c r="I217" s="152">
        <f t="shared" si="112"/>
        <v>20.09</v>
      </c>
      <c r="J217" s="202">
        <f t="shared" si="113"/>
        <v>0.23649999999999999</v>
      </c>
      <c r="K217" s="152">
        <f t="shared" si="114"/>
        <v>24.84</v>
      </c>
      <c r="L217" s="152">
        <f t="shared" si="115"/>
        <v>24.84</v>
      </c>
    </row>
    <row r="218" spans="2:12" ht="25.5" x14ac:dyDescent="0.25">
      <c r="B218" s="153" t="s">
        <v>1416</v>
      </c>
      <c r="C218" s="153" t="s">
        <v>1417</v>
      </c>
      <c r="D218" s="153" t="s">
        <v>798</v>
      </c>
      <c r="E218" s="151" t="s">
        <v>1418</v>
      </c>
      <c r="F218" s="147" t="s">
        <v>58</v>
      </c>
      <c r="G218" s="152">
        <v>392.95</v>
      </c>
      <c r="H218" s="152">
        <v>60.38</v>
      </c>
      <c r="I218" s="152">
        <f t="shared" si="112"/>
        <v>23726.32</v>
      </c>
      <c r="J218" s="202">
        <f t="shared" si="113"/>
        <v>0.23649999999999999</v>
      </c>
      <c r="K218" s="152">
        <f t="shared" si="114"/>
        <v>74.650000000000006</v>
      </c>
      <c r="L218" s="152">
        <f t="shared" si="115"/>
        <v>29333.71</v>
      </c>
    </row>
    <row r="219" spans="2:12" x14ac:dyDescent="0.25">
      <c r="B219" s="153" t="s">
        <v>1419</v>
      </c>
      <c r="C219" s="153" t="s">
        <v>1420</v>
      </c>
      <c r="D219" s="153" t="s">
        <v>105</v>
      </c>
      <c r="E219" s="151" t="s">
        <v>1421</v>
      </c>
      <c r="F219" s="147" t="s">
        <v>221</v>
      </c>
      <c r="G219" s="152">
        <v>1</v>
      </c>
      <c r="H219" s="152">
        <v>1622.18</v>
      </c>
      <c r="I219" s="152">
        <f t="shared" si="112"/>
        <v>1622.18</v>
      </c>
      <c r="J219" s="202">
        <f t="shared" si="113"/>
        <v>0.23649999999999999</v>
      </c>
      <c r="K219" s="152">
        <f t="shared" si="114"/>
        <v>2005.82</v>
      </c>
      <c r="L219" s="152">
        <f t="shared" si="115"/>
        <v>2005.82</v>
      </c>
    </row>
    <row r="220" spans="2:12" x14ac:dyDescent="0.25">
      <c r="B220" s="153" t="s">
        <v>1422</v>
      </c>
      <c r="C220" s="153" t="s">
        <v>1423</v>
      </c>
      <c r="D220" s="153" t="s">
        <v>105</v>
      </c>
      <c r="E220" s="151" t="s">
        <v>1424</v>
      </c>
      <c r="F220" s="147" t="s">
        <v>221</v>
      </c>
      <c r="G220" s="152">
        <v>1</v>
      </c>
      <c r="H220" s="152">
        <v>150.79</v>
      </c>
      <c r="I220" s="152">
        <f t="shared" si="112"/>
        <v>150.79</v>
      </c>
      <c r="J220" s="202">
        <f t="shared" si="113"/>
        <v>0.23649999999999999</v>
      </c>
      <c r="K220" s="152">
        <f t="shared" si="114"/>
        <v>186.45</v>
      </c>
      <c r="L220" s="152">
        <f t="shared" si="115"/>
        <v>186.45</v>
      </c>
    </row>
    <row r="221" spans="2:12" x14ac:dyDescent="0.25">
      <c r="B221" s="153" t="s">
        <v>1425</v>
      </c>
      <c r="C221" s="153" t="s">
        <v>1426</v>
      </c>
      <c r="D221" s="153" t="s">
        <v>105</v>
      </c>
      <c r="E221" s="151" t="s">
        <v>1427</v>
      </c>
      <c r="F221" s="147" t="s">
        <v>221</v>
      </c>
      <c r="G221" s="152">
        <v>1</v>
      </c>
      <c r="H221" s="152">
        <v>1284.67</v>
      </c>
      <c r="I221" s="152">
        <f t="shared" si="112"/>
        <v>1284.67</v>
      </c>
      <c r="J221" s="202">
        <f t="shared" si="113"/>
        <v>0.23649999999999999</v>
      </c>
      <c r="K221" s="152">
        <f t="shared" si="114"/>
        <v>1588.49</v>
      </c>
      <c r="L221" s="152">
        <f t="shared" si="115"/>
        <v>1588.49</v>
      </c>
    </row>
    <row r="222" spans="2:12" x14ac:dyDescent="0.25">
      <c r="B222" s="153" t="s">
        <v>1428</v>
      </c>
      <c r="C222" s="153" t="s">
        <v>1429</v>
      </c>
      <c r="D222" s="153" t="s">
        <v>105</v>
      </c>
      <c r="E222" s="151" t="s">
        <v>1430</v>
      </c>
      <c r="F222" s="147" t="s">
        <v>221</v>
      </c>
      <c r="G222" s="152">
        <v>1</v>
      </c>
      <c r="H222" s="152">
        <v>1593.62</v>
      </c>
      <c r="I222" s="152">
        <f t="shared" ref="I222:I230" si="116">TRUNC(G222 * H222, 2)</f>
        <v>1593.62</v>
      </c>
      <c r="J222" s="202">
        <f t="shared" si="113"/>
        <v>0.23649999999999999</v>
      </c>
      <c r="K222" s="152">
        <f t="shared" ref="K222:K230" si="117">TRUNC(H222 * (1 + J222), 2)</f>
        <v>1970.51</v>
      </c>
      <c r="L222" s="152">
        <f t="shared" ref="L222:L230" si="118">TRUNC(G222 * K222, 2)</f>
        <v>1970.51</v>
      </c>
    </row>
    <row r="223" spans="2:12" x14ac:dyDescent="0.25">
      <c r="B223" s="153" t="s">
        <v>1431</v>
      </c>
      <c r="C223" s="153" t="s">
        <v>1432</v>
      </c>
      <c r="D223" s="153" t="s">
        <v>105</v>
      </c>
      <c r="E223" s="151" t="s">
        <v>1433</v>
      </c>
      <c r="F223" s="147" t="s">
        <v>221</v>
      </c>
      <c r="G223" s="152">
        <v>99</v>
      </c>
      <c r="H223" s="152">
        <v>20.51</v>
      </c>
      <c r="I223" s="152">
        <f t="shared" si="116"/>
        <v>2030.49</v>
      </c>
      <c r="J223" s="202">
        <f t="shared" si="113"/>
        <v>0.23649999999999999</v>
      </c>
      <c r="K223" s="152">
        <f t="shared" si="117"/>
        <v>25.36</v>
      </c>
      <c r="L223" s="152">
        <f t="shared" si="118"/>
        <v>2510.64</v>
      </c>
    </row>
    <row r="224" spans="2:12" x14ac:dyDescent="0.25">
      <c r="B224" s="153" t="s">
        <v>1434</v>
      </c>
      <c r="C224" s="153" t="s">
        <v>1435</v>
      </c>
      <c r="D224" s="153" t="s">
        <v>105</v>
      </c>
      <c r="E224" s="151" t="s">
        <v>1436</v>
      </c>
      <c r="F224" s="147" t="s">
        <v>28</v>
      </c>
      <c r="G224" s="152">
        <v>29</v>
      </c>
      <c r="H224" s="152">
        <v>26.27</v>
      </c>
      <c r="I224" s="152">
        <f t="shared" si="116"/>
        <v>761.83</v>
      </c>
      <c r="J224" s="202">
        <f t="shared" si="113"/>
        <v>0.23649999999999999</v>
      </c>
      <c r="K224" s="152">
        <f t="shared" si="117"/>
        <v>32.479999999999997</v>
      </c>
      <c r="L224" s="152">
        <f t="shared" si="118"/>
        <v>941.92</v>
      </c>
    </row>
    <row r="225" spans="2:12" x14ac:dyDescent="0.25">
      <c r="B225" s="153" t="s">
        <v>1437</v>
      </c>
      <c r="C225" s="153" t="s">
        <v>1438</v>
      </c>
      <c r="D225" s="153" t="s">
        <v>105</v>
      </c>
      <c r="E225" s="151" t="s">
        <v>1439</v>
      </c>
      <c r="F225" s="147" t="s">
        <v>221</v>
      </c>
      <c r="G225" s="152">
        <v>144</v>
      </c>
      <c r="H225" s="152">
        <v>8.8800000000000008</v>
      </c>
      <c r="I225" s="152">
        <f t="shared" si="116"/>
        <v>1278.72</v>
      </c>
      <c r="J225" s="202">
        <f t="shared" si="113"/>
        <v>0.23649999999999999</v>
      </c>
      <c r="K225" s="152">
        <f t="shared" si="117"/>
        <v>10.98</v>
      </c>
      <c r="L225" s="152">
        <f t="shared" si="118"/>
        <v>1581.12</v>
      </c>
    </row>
    <row r="226" spans="2:12" x14ac:dyDescent="0.25">
      <c r="B226" s="153" t="s">
        <v>1440</v>
      </c>
      <c r="C226" s="153" t="s">
        <v>1441</v>
      </c>
      <c r="D226" s="153" t="s">
        <v>105</v>
      </c>
      <c r="E226" s="151" t="s">
        <v>1442</v>
      </c>
      <c r="F226" s="147" t="s">
        <v>221</v>
      </c>
      <c r="G226" s="152">
        <v>102</v>
      </c>
      <c r="H226" s="152">
        <v>10.82</v>
      </c>
      <c r="I226" s="152">
        <f t="shared" si="116"/>
        <v>1103.6400000000001</v>
      </c>
      <c r="J226" s="202">
        <f t="shared" si="113"/>
        <v>0.23649999999999999</v>
      </c>
      <c r="K226" s="152">
        <f t="shared" si="117"/>
        <v>13.37</v>
      </c>
      <c r="L226" s="152">
        <f t="shared" si="118"/>
        <v>1363.74</v>
      </c>
    </row>
    <row r="227" spans="2:12" x14ac:dyDescent="0.25">
      <c r="B227" s="153" t="s">
        <v>1443</v>
      </c>
      <c r="C227" s="153" t="s">
        <v>1444</v>
      </c>
      <c r="D227" s="153" t="s">
        <v>105</v>
      </c>
      <c r="E227" s="151" t="s">
        <v>1445</v>
      </c>
      <c r="F227" s="147" t="s">
        <v>221</v>
      </c>
      <c r="G227" s="152">
        <v>1</v>
      </c>
      <c r="H227" s="152">
        <v>26160.76</v>
      </c>
      <c r="I227" s="152">
        <f t="shared" si="116"/>
        <v>26160.76</v>
      </c>
      <c r="J227" s="202">
        <f t="shared" si="113"/>
        <v>0.23649999999999999</v>
      </c>
      <c r="K227" s="152">
        <f t="shared" si="117"/>
        <v>32347.77</v>
      </c>
      <c r="L227" s="152">
        <f t="shared" si="118"/>
        <v>32347.77</v>
      </c>
    </row>
    <row r="228" spans="2:12" x14ac:dyDescent="0.25">
      <c r="B228" s="153" t="s">
        <v>1446</v>
      </c>
      <c r="C228" s="153" t="s">
        <v>1447</v>
      </c>
      <c r="D228" s="153" t="s">
        <v>105</v>
      </c>
      <c r="E228" s="151" t="s">
        <v>1448</v>
      </c>
      <c r="F228" s="147" t="s">
        <v>221</v>
      </c>
      <c r="G228" s="152">
        <v>15</v>
      </c>
      <c r="H228" s="152">
        <v>29.35</v>
      </c>
      <c r="I228" s="152">
        <f t="shared" si="116"/>
        <v>440.25</v>
      </c>
      <c r="J228" s="202">
        <f t="shared" si="113"/>
        <v>0.23649999999999999</v>
      </c>
      <c r="K228" s="152">
        <f t="shared" si="117"/>
        <v>36.29</v>
      </c>
      <c r="L228" s="152">
        <f t="shared" si="118"/>
        <v>544.35</v>
      </c>
    </row>
    <row r="229" spans="2:12" x14ac:dyDescent="0.25">
      <c r="B229" s="153" t="s">
        <v>1449</v>
      </c>
      <c r="C229" s="153" t="s">
        <v>1450</v>
      </c>
      <c r="D229" s="153" t="s">
        <v>105</v>
      </c>
      <c r="E229" s="151" t="s">
        <v>1451</v>
      </c>
      <c r="F229" s="147" t="s">
        <v>221</v>
      </c>
      <c r="G229" s="152">
        <v>1</v>
      </c>
      <c r="H229" s="152">
        <v>42.98</v>
      </c>
      <c r="I229" s="152">
        <f t="shared" si="116"/>
        <v>42.98</v>
      </c>
      <c r="J229" s="202">
        <f t="shared" si="113"/>
        <v>0.23649999999999999</v>
      </c>
      <c r="K229" s="152">
        <f t="shared" si="117"/>
        <v>53.14</v>
      </c>
      <c r="L229" s="152">
        <f t="shared" si="118"/>
        <v>53.14</v>
      </c>
    </row>
    <row r="230" spans="2:12" ht="25.5" x14ac:dyDescent="0.25">
      <c r="B230" s="153" t="s">
        <v>1452</v>
      </c>
      <c r="C230" s="153" t="s">
        <v>1453</v>
      </c>
      <c r="D230" s="153" t="s">
        <v>105</v>
      </c>
      <c r="E230" s="151" t="s">
        <v>1454</v>
      </c>
      <c r="F230" s="147" t="s">
        <v>28</v>
      </c>
      <c r="G230" s="152">
        <v>62</v>
      </c>
      <c r="H230" s="152">
        <v>218.18</v>
      </c>
      <c r="I230" s="152">
        <f t="shared" si="116"/>
        <v>13527.16</v>
      </c>
      <c r="J230" s="202">
        <f t="shared" si="113"/>
        <v>0.23649999999999999</v>
      </c>
      <c r="K230" s="152">
        <f t="shared" si="117"/>
        <v>269.77</v>
      </c>
      <c r="L230" s="152">
        <f t="shared" si="118"/>
        <v>16725.740000000002</v>
      </c>
    </row>
    <row r="231" spans="2:12" ht="25.5" x14ac:dyDescent="0.25">
      <c r="B231" s="153" t="s">
        <v>1455</v>
      </c>
      <c r="C231" s="153" t="s">
        <v>1456</v>
      </c>
      <c r="D231" s="153" t="s">
        <v>105</v>
      </c>
      <c r="E231" s="151" t="s">
        <v>1457</v>
      </c>
      <c r="F231" s="147" t="s">
        <v>28</v>
      </c>
      <c r="G231" s="152">
        <v>8</v>
      </c>
      <c r="H231" s="152">
        <v>209.68</v>
      </c>
      <c r="I231" s="152">
        <f t="shared" si="112"/>
        <v>1677.44</v>
      </c>
      <c r="J231" s="202">
        <f t="shared" si="113"/>
        <v>0.23649999999999999</v>
      </c>
      <c r="K231" s="152">
        <f t="shared" si="114"/>
        <v>259.26</v>
      </c>
      <c r="L231" s="152">
        <f t="shared" si="115"/>
        <v>2074.08</v>
      </c>
    </row>
    <row r="232" spans="2:12" x14ac:dyDescent="0.25">
      <c r="B232" s="153" t="s">
        <v>1458</v>
      </c>
      <c r="C232" s="153" t="s">
        <v>1459</v>
      </c>
      <c r="D232" s="153" t="s">
        <v>105</v>
      </c>
      <c r="E232" s="151" t="s">
        <v>1460</v>
      </c>
      <c r="F232" s="147" t="s">
        <v>221</v>
      </c>
      <c r="G232" s="152">
        <v>3</v>
      </c>
      <c r="H232" s="152">
        <v>913.35</v>
      </c>
      <c r="I232" s="152">
        <f t="shared" si="112"/>
        <v>2740.05</v>
      </c>
      <c r="J232" s="202">
        <f t="shared" si="113"/>
        <v>0.23649999999999999</v>
      </c>
      <c r="K232" s="152">
        <f t="shared" si="114"/>
        <v>1129.3499999999999</v>
      </c>
      <c r="L232" s="152">
        <f t="shared" si="115"/>
        <v>3388.05</v>
      </c>
    </row>
    <row r="233" spans="2:12" ht="25.5" x14ac:dyDescent="0.25">
      <c r="B233" s="153" t="s">
        <v>1461</v>
      </c>
      <c r="C233" s="153" t="s">
        <v>1462</v>
      </c>
      <c r="D233" s="153" t="s">
        <v>105</v>
      </c>
      <c r="E233" s="151" t="s">
        <v>1463</v>
      </c>
      <c r="F233" s="147" t="s">
        <v>28</v>
      </c>
      <c r="G233" s="152">
        <v>24</v>
      </c>
      <c r="H233" s="152">
        <v>44.95</v>
      </c>
      <c r="I233" s="152">
        <f t="shared" si="112"/>
        <v>1078.8</v>
      </c>
      <c r="J233" s="202">
        <f t="shared" si="113"/>
        <v>0.23649999999999999</v>
      </c>
      <c r="K233" s="152">
        <f t="shared" si="114"/>
        <v>55.58</v>
      </c>
      <c r="L233" s="152">
        <f t="shared" si="115"/>
        <v>1333.92</v>
      </c>
    </row>
    <row r="234" spans="2:12" ht="25.5" x14ac:dyDescent="0.25">
      <c r="B234" s="153" t="s">
        <v>1464</v>
      </c>
      <c r="C234" s="153" t="s">
        <v>1465</v>
      </c>
      <c r="D234" s="153" t="s">
        <v>105</v>
      </c>
      <c r="E234" s="151" t="s">
        <v>1466</v>
      </c>
      <c r="F234" s="147" t="s">
        <v>28</v>
      </c>
      <c r="G234" s="152">
        <v>5</v>
      </c>
      <c r="H234" s="152">
        <v>175.45</v>
      </c>
      <c r="I234" s="152">
        <f t="shared" si="112"/>
        <v>877.25</v>
      </c>
      <c r="J234" s="202">
        <f t="shared" si="113"/>
        <v>0.23649999999999999</v>
      </c>
      <c r="K234" s="152">
        <f t="shared" si="114"/>
        <v>216.94</v>
      </c>
      <c r="L234" s="152">
        <f t="shared" si="115"/>
        <v>1084.7</v>
      </c>
    </row>
    <row r="235" spans="2:12" x14ac:dyDescent="0.25">
      <c r="B235" s="153" t="s">
        <v>1467</v>
      </c>
      <c r="C235" s="153" t="s">
        <v>340</v>
      </c>
      <c r="D235" s="153" t="s">
        <v>105</v>
      </c>
      <c r="E235" s="151" t="s">
        <v>341</v>
      </c>
      <c r="F235" s="147" t="s">
        <v>221</v>
      </c>
      <c r="G235" s="152">
        <v>5</v>
      </c>
      <c r="H235" s="152">
        <v>151.13999999999999</v>
      </c>
      <c r="I235" s="152">
        <f t="shared" si="112"/>
        <v>755.7</v>
      </c>
      <c r="J235" s="202">
        <f t="shared" si="113"/>
        <v>0.23649999999999999</v>
      </c>
      <c r="K235" s="152">
        <f t="shared" si="114"/>
        <v>186.88</v>
      </c>
      <c r="L235" s="152">
        <f t="shared" si="115"/>
        <v>934.4</v>
      </c>
    </row>
    <row r="236" spans="2:12" ht="25.5" x14ac:dyDescent="0.25">
      <c r="B236" s="153" t="s">
        <v>1468</v>
      </c>
      <c r="C236" s="153" t="s">
        <v>1469</v>
      </c>
      <c r="D236" s="153" t="s">
        <v>1157</v>
      </c>
      <c r="E236" s="151" t="s">
        <v>1470</v>
      </c>
      <c r="F236" s="147" t="s">
        <v>28</v>
      </c>
      <c r="G236" s="152">
        <v>1</v>
      </c>
      <c r="H236" s="152">
        <v>27.74</v>
      </c>
      <c r="I236" s="152">
        <f t="shared" si="112"/>
        <v>27.74</v>
      </c>
      <c r="J236" s="202">
        <f t="shared" si="113"/>
        <v>0.23649999999999999</v>
      </c>
      <c r="K236" s="152">
        <f t="shared" si="114"/>
        <v>34.299999999999997</v>
      </c>
      <c r="L236" s="152">
        <f t="shared" si="115"/>
        <v>34.299999999999997</v>
      </c>
    </row>
    <row r="237" spans="2:12" ht="25.5" x14ac:dyDescent="0.25">
      <c r="B237" s="153" t="s">
        <v>1471</v>
      </c>
      <c r="C237" s="153" t="s">
        <v>1472</v>
      </c>
      <c r="D237" s="153" t="s">
        <v>105</v>
      </c>
      <c r="E237" s="151" t="s">
        <v>1473</v>
      </c>
      <c r="F237" s="147" t="s">
        <v>221</v>
      </c>
      <c r="G237" s="152">
        <v>5</v>
      </c>
      <c r="H237" s="152">
        <v>367.45</v>
      </c>
      <c r="I237" s="152">
        <f t="shared" si="112"/>
        <v>1837.25</v>
      </c>
      <c r="J237" s="202">
        <f t="shared" si="113"/>
        <v>0.23649999999999999</v>
      </c>
      <c r="K237" s="152">
        <f t="shared" si="114"/>
        <v>454.35</v>
      </c>
      <c r="L237" s="152">
        <f t="shared" si="115"/>
        <v>2271.75</v>
      </c>
    </row>
    <row r="238" spans="2:12" x14ac:dyDescent="0.25">
      <c r="B238" s="153" t="s">
        <v>1474</v>
      </c>
      <c r="C238" s="153" t="s">
        <v>1475</v>
      </c>
      <c r="D238" s="153" t="s">
        <v>105</v>
      </c>
      <c r="E238" s="151" t="s">
        <v>1476</v>
      </c>
      <c r="F238" s="147" t="s">
        <v>221</v>
      </c>
      <c r="G238" s="152">
        <v>5</v>
      </c>
      <c r="H238" s="152">
        <v>279.44</v>
      </c>
      <c r="I238" s="152">
        <f t="shared" si="112"/>
        <v>1397.2</v>
      </c>
      <c r="J238" s="202">
        <f t="shared" si="113"/>
        <v>0.23649999999999999</v>
      </c>
      <c r="K238" s="152">
        <f t="shared" si="114"/>
        <v>345.52</v>
      </c>
      <c r="L238" s="152">
        <f t="shared" si="115"/>
        <v>1727.6</v>
      </c>
    </row>
    <row r="239" spans="2:12" ht="25.5" x14ac:dyDescent="0.25">
      <c r="B239" s="153" t="s">
        <v>1477</v>
      </c>
      <c r="C239" s="153" t="s">
        <v>1478</v>
      </c>
      <c r="D239" s="153" t="s">
        <v>1157</v>
      </c>
      <c r="E239" s="151" t="s">
        <v>1479</v>
      </c>
      <c r="F239" s="147" t="s">
        <v>23</v>
      </c>
      <c r="G239" s="152">
        <v>66.98</v>
      </c>
      <c r="H239" s="152">
        <v>87.53</v>
      </c>
      <c r="I239" s="152">
        <f t="shared" si="112"/>
        <v>5862.75</v>
      </c>
      <c r="J239" s="202">
        <f t="shared" si="113"/>
        <v>0.23649999999999999</v>
      </c>
      <c r="K239" s="152">
        <f t="shared" si="114"/>
        <v>108.23</v>
      </c>
      <c r="L239" s="152">
        <f t="shared" si="115"/>
        <v>7249.24</v>
      </c>
    </row>
    <row r="240" spans="2:12" x14ac:dyDescent="0.25">
      <c r="B240" s="149" t="s">
        <v>329</v>
      </c>
      <c r="C240" s="149" t="s">
        <v>1007</v>
      </c>
      <c r="D240" s="149"/>
      <c r="E240" s="148" t="s">
        <v>1480</v>
      </c>
      <c r="F240" s="150"/>
      <c r="G240" s="150"/>
      <c r="H240" s="148" t="s">
        <v>834</v>
      </c>
      <c r="I240" s="150">
        <f>SUBTOTAL(9,I241:I255)</f>
        <v>114481.26999999999</v>
      </c>
      <c r="J240" s="148"/>
      <c r="K240" s="150"/>
      <c r="L240" s="150">
        <f>SUBTOTAL(9,L241:L255)</f>
        <v>141525.43</v>
      </c>
    </row>
    <row r="241" spans="2:12" x14ac:dyDescent="0.25">
      <c r="B241" s="153" t="s">
        <v>1481</v>
      </c>
      <c r="C241" s="153" t="s">
        <v>1358</v>
      </c>
      <c r="D241" s="153" t="s">
        <v>105</v>
      </c>
      <c r="E241" s="151" t="s">
        <v>1359</v>
      </c>
      <c r="F241" s="147" t="s">
        <v>23</v>
      </c>
      <c r="G241" s="152">
        <v>3.49</v>
      </c>
      <c r="H241" s="152">
        <v>5</v>
      </c>
      <c r="I241" s="152">
        <f t="shared" ref="I241:I255" si="119">TRUNC(G241 * H241, 2)</f>
        <v>17.45</v>
      </c>
      <c r="J241" s="202">
        <f t="shared" ref="J241:J255" si="120">+$L$5</f>
        <v>0.23649999999999999</v>
      </c>
      <c r="K241" s="152">
        <f t="shared" si="114"/>
        <v>6.18</v>
      </c>
      <c r="L241" s="152">
        <f>TRUNC(G241 * K241, 2)</f>
        <v>21.56</v>
      </c>
    </row>
    <row r="242" spans="2:12" x14ac:dyDescent="0.25">
      <c r="B242" s="153" t="s">
        <v>1482</v>
      </c>
      <c r="C242" s="153" t="s">
        <v>1483</v>
      </c>
      <c r="D242" s="153" t="s">
        <v>105</v>
      </c>
      <c r="E242" s="151" t="s">
        <v>1484</v>
      </c>
      <c r="F242" s="147" t="s">
        <v>58</v>
      </c>
      <c r="G242" s="152">
        <v>6832.71</v>
      </c>
      <c r="H242" s="152">
        <v>5.59</v>
      </c>
      <c r="I242" s="152">
        <f t="shared" si="119"/>
        <v>38194.839999999997</v>
      </c>
      <c r="J242" s="202">
        <f t="shared" si="120"/>
        <v>0.23649999999999999</v>
      </c>
      <c r="K242" s="152">
        <f t="shared" si="114"/>
        <v>6.91</v>
      </c>
      <c r="L242" s="152">
        <f>TRUNC(G242 * K242, 2)</f>
        <v>47214.02</v>
      </c>
    </row>
    <row r="243" spans="2:12" ht="25.5" x14ac:dyDescent="0.25">
      <c r="B243" s="153" t="s">
        <v>1485</v>
      </c>
      <c r="C243" s="153" t="s">
        <v>1486</v>
      </c>
      <c r="D243" s="153" t="s">
        <v>86</v>
      </c>
      <c r="E243" s="151" t="s">
        <v>1487</v>
      </c>
      <c r="F243" s="147" t="s">
        <v>23</v>
      </c>
      <c r="G243" s="152">
        <v>121.5</v>
      </c>
      <c r="H243" s="152">
        <v>10.53</v>
      </c>
      <c r="I243" s="152">
        <f t="shared" si="119"/>
        <v>1279.3900000000001</v>
      </c>
      <c r="J243" s="202">
        <f t="shared" si="120"/>
        <v>0.23649999999999999</v>
      </c>
      <c r="K243" s="152">
        <f t="shared" si="114"/>
        <v>13.02</v>
      </c>
      <c r="L243" s="152">
        <f>TRUNC(G243 * K243, 2)</f>
        <v>1581.93</v>
      </c>
    </row>
    <row r="244" spans="2:12" ht="25.5" x14ac:dyDescent="0.25">
      <c r="B244" s="153" t="s">
        <v>1488</v>
      </c>
      <c r="C244" s="153" t="s">
        <v>1489</v>
      </c>
      <c r="D244" s="153" t="s">
        <v>86</v>
      </c>
      <c r="E244" s="151" t="s">
        <v>1490</v>
      </c>
      <c r="F244" s="147" t="s">
        <v>28</v>
      </c>
      <c r="G244" s="152">
        <v>17</v>
      </c>
      <c r="H244" s="152">
        <v>396.91</v>
      </c>
      <c r="I244" s="152">
        <f t="shared" si="119"/>
        <v>6747.47</v>
      </c>
      <c r="J244" s="202">
        <f t="shared" si="120"/>
        <v>0.23649999999999999</v>
      </c>
      <c r="K244" s="152">
        <f t="shared" si="114"/>
        <v>490.77</v>
      </c>
      <c r="L244" s="152">
        <f>TRUNC(G244 * K244, 2)</f>
        <v>8343.09</v>
      </c>
    </row>
    <row r="245" spans="2:12" x14ac:dyDescent="0.25">
      <c r="B245" s="153" t="s">
        <v>1491</v>
      </c>
      <c r="C245" s="153" t="s">
        <v>1401</v>
      </c>
      <c r="D245" s="153" t="s">
        <v>105</v>
      </c>
      <c r="E245" s="151" t="s">
        <v>1402</v>
      </c>
      <c r="F245" s="147" t="s">
        <v>58</v>
      </c>
      <c r="G245" s="152">
        <v>3328.32</v>
      </c>
      <c r="H245" s="152">
        <v>8.94</v>
      </c>
      <c r="I245" s="152">
        <f t="shared" si="119"/>
        <v>29755.18</v>
      </c>
      <c r="J245" s="202">
        <f t="shared" si="120"/>
        <v>0.23649999999999999</v>
      </c>
      <c r="K245" s="152">
        <f t="shared" ref="K245:K255" si="121">TRUNC(H245 * (1 + J245), 2)</f>
        <v>11.05</v>
      </c>
      <c r="L245" s="152">
        <f t="shared" ref="L245:L255" si="122">TRUNC(G245 * K245, 2)</f>
        <v>36777.93</v>
      </c>
    </row>
    <row r="246" spans="2:12" x14ac:dyDescent="0.25">
      <c r="B246" s="153" t="s">
        <v>1492</v>
      </c>
      <c r="C246" s="153" t="s">
        <v>1493</v>
      </c>
      <c r="D246" s="153" t="s">
        <v>105</v>
      </c>
      <c r="E246" s="151" t="s">
        <v>1494</v>
      </c>
      <c r="F246" s="147" t="s">
        <v>221</v>
      </c>
      <c r="G246" s="152">
        <v>1</v>
      </c>
      <c r="H246" s="152">
        <v>811.9</v>
      </c>
      <c r="I246" s="152">
        <f t="shared" si="119"/>
        <v>811.9</v>
      </c>
      <c r="J246" s="202">
        <f t="shared" si="120"/>
        <v>0.23649999999999999</v>
      </c>
      <c r="K246" s="152">
        <f t="shared" si="121"/>
        <v>1003.91</v>
      </c>
      <c r="L246" s="152">
        <f t="shared" si="122"/>
        <v>1003.91</v>
      </c>
    </row>
    <row r="247" spans="2:12" ht="25.5" x14ac:dyDescent="0.25">
      <c r="B247" s="153" t="s">
        <v>1495</v>
      </c>
      <c r="C247" s="153" t="s">
        <v>1496</v>
      </c>
      <c r="D247" s="153" t="s">
        <v>201</v>
      </c>
      <c r="E247" s="151" t="s">
        <v>1497</v>
      </c>
      <c r="F247" s="147" t="s">
        <v>21</v>
      </c>
      <c r="G247" s="152">
        <v>2</v>
      </c>
      <c r="H247" s="152">
        <v>3908.67</v>
      </c>
      <c r="I247" s="152">
        <f t="shared" si="119"/>
        <v>7817.34</v>
      </c>
      <c r="J247" s="202">
        <f t="shared" si="120"/>
        <v>0.23649999999999999</v>
      </c>
      <c r="K247" s="152">
        <f t="shared" si="121"/>
        <v>4833.07</v>
      </c>
      <c r="L247" s="152">
        <f t="shared" si="122"/>
        <v>9666.14</v>
      </c>
    </row>
    <row r="248" spans="2:12" x14ac:dyDescent="0.25">
      <c r="B248" s="153" t="s">
        <v>1498</v>
      </c>
      <c r="C248" s="153" t="s">
        <v>1499</v>
      </c>
      <c r="D248" s="153" t="s">
        <v>105</v>
      </c>
      <c r="E248" s="151" t="s">
        <v>1500</v>
      </c>
      <c r="F248" s="147" t="s">
        <v>221</v>
      </c>
      <c r="G248" s="152">
        <v>1</v>
      </c>
      <c r="H248" s="152">
        <v>34.71</v>
      </c>
      <c r="I248" s="152">
        <f t="shared" si="119"/>
        <v>34.71</v>
      </c>
      <c r="J248" s="202">
        <f t="shared" si="120"/>
        <v>0.23649999999999999</v>
      </c>
      <c r="K248" s="152">
        <f t="shared" si="121"/>
        <v>42.91</v>
      </c>
      <c r="L248" s="152">
        <f t="shared" si="122"/>
        <v>42.91</v>
      </c>
    </row>
    <row r="249" spans="2:12" ht="25.5" x14ac:dyDescent="0.25">
      <c r="B249" s="153" t="s">
        <v>1501</v>
      </c>
      <c r="C249" s="153" t="s">
        <v>1417</v>
      </c>
      <c r="D249" s="153" t="s">
        <v>798</v>
      </c>
      <c r="E249" s="151" t="s">
        <v>1418</v>
      </c>
      <c r="F249" s="147" t="s">
        <v>58</v>
      </c>
      <c r="G249" s="152">
        <v>137.72999999999999</v>
      </c>
      <c r="H249" s="152">
        <v>60.38</v>
      </c>
      <c r="I249" s="152">
        <f t="shared" si="119"/>
        <v>8316.1299999999992</v>
      </c>
      <c r="J249" s="202">
        <f t="shared" si="120"/>
        <v>0.23649999999999999</v>
      </c>
      <c r="K249" s="152">
        <f t="shared" si="121"/>
        <v>74.650000000000006</v>
      </c>
      <c r="L249" s="152">
        <f t="shared" si="122"/>
        <v>10281.540000000001</v>
      </c>
    </row>
    <row r="250" spans="2:12" x14ac:dyDescent="0.25">
      <c r="B250" s="153" t="s">
        <v>1502</v>
      </c>
      <c r="C250" s="153" t="s">
        <v>1503</v>
      </c>
      <c r="D250" s="153" t="s">
        <v>1504</v>
      </c>
      <c r="E250" s="151" t="s">
        <v>1505</v>
      </c>
      <c r="F250" s="147" t="s">
        <v>28</v>
      </c>
      <c r="G250" s="152">
        <v>5</v>
      </c>
      <c r="H250" s="152">
        <v>1606.75</v>
      </c>
      <c r="I250" s="152">
        <f t="shared" si="119"/>
        <v>8033.75</v>
      </c>
      <c r="J250" s="202">
        <f t="shared" si="120"/>
        <v>0.23649999999999999</v>
      </c>
      <c r="K250" s="152">
        <f t="shared" si="121"/>
        <v>1986.74</v>
      </c>
      <c r="L250" s="152">
        <f t="shared" si="122"/>
        <v>9933.7000000000007</v>
      </c>
    </row>
    <row r="251" spans="2:12" ht="25.5" x14ac:dyDescent="0.25">
      <c r="B251" s="153" t="s">
        <v>1506</v>
      </c>
      <c r="C251" s="153" t="s">
        <v>1507</v>
      </c>
      <c r="D251" s="153" t="s">
        <v>240</v>
      </c>
      <c r="E251" s="151" t="s">
        <v>1508</v>
      </c>
      <c r="F251" s="147" t="s">
        <v>21</v>
      </c>
      <c r="G251" s="152">
        <v>44</v>
      </c>
      <c r="H251" s="152">
        <v>69.52</v>
      </c>
      <c r="I251" s="152">
        <f t="shared" si="119"/>
        <v>3058.88</v>
      </c>
      <c r="J251" s="202">
        <f t="shared" si="120"/>
        <v>0.23649999999999999</v>
      </c>
      <c r="K251" s="152">
        <f t="shared" si="121"/>
        <v>85.96</v>
      </c>
      <c r="L251" s="152">
        <f t="shared" si="122"/>
        <v>3782.24</v>
      </c>
    </row>
    <row r="252" spans="2:12" x14ac:dyDescent="0.25">
      <c r="B252" s="153" t="s">
        <v>1509</v>
      </c>
      <c r="C252" s="153" t="s">
        <v>1510</v>
      </c>
      <c r="D252" s="153" t="s">
        <v>105</v>
      </c>
      <c r="E252" s="151" t="s">
        <v>1511</v>
      </c>
      <c r="F252" s="147" t="s">
        <v>221</v>
      </c>
      <c r="G252" s="152">
        <v>33</v>
      </c>
      <c r="H252" s="152">
        <v>38.07</v>
      </c>
      <c r="I252" s="152">
        <f t="shared" si="119"/>
        <v>1256.31</v>
      </c>
      <c r="J252" s="202">
        <f t="shared" si="120"/>
        <v>0.23649999999999999</v>
      </c>
      <c r="K252" s="152">
        <f t="shared" si="121"/>
        <v>47.07</v>
      </c>
      <c r="L252" s="152">
        <f t="shared" si="122"/>
        <v>1553.31</v>
      </c>
    </row>
    <row r="253" spans="2:12" x14ac:dyDescent="0.25">
      <c r="B253" s="153" t="s">
        <v>1512</v>
      </c>
      <c r="C253" s="153" t="s">
        <v>1438</v>
      </c>
      <c r="D253" s="153" t="s">
        <v>105</v>
      </c>
      <c r="E253" s="151" t="s">
        <v>1439</v>
      </c>
      <c r="F253" s="147" t="s">
        <v>221</v>
      </c>
      <c r="G253" s="152">
        <v>77</v>
      </c>
      <c r="H253" s="152">
        <v>8.8800000000000008</v>
      </c>
      <c r="I253" s="152">
        <f t="shared" si="119"/>
        <v>683.76</v>
      </c>
      <c r="J253" s="202">
        <f t="shared" si="120"/>
        <v>0.23649999999999999</v>
      </c>
      <c r="K253" s="152">
        <f t="shared" si="121"/>
        <v>10.98</v>
      </c>
      <c r="L253" s="152">
        <f t="shared" si="122"/>
        <v>845.46</v>
      </c>
    </row>
    <row r="254" spans="2:12" x14ac:dyDescent="0.25">
      <c r="B254" s="153" t="s">
        <v>1513</v>
      </c>
      <c r="C254" s="153" t="s">
        <v>1514</v>
      </c>
      <c r="D254" s="153" t="s">
        <v>795</v>
      </c>
      <c r="E254" s="151" t="s">
        <v>1515</v>
      </c>
      <c r="F254" s="147" t="s">
        <v>21</v>
      </c>
      <c r="G254" s="152">
        <v>1</v>
      </c>
      <c r="H254" s="152">
        <v>2424.16</v>
      </c>
      <c r="I254" s="152">
        <f t="shared" si="119"/>
        <v>2424.16</v>
      </c>
      <c r="J254" s="202">
        <f t="shared" si="120"/>
        <v>0.23649999999999999</v>
      </c>
      <c r="K254" s="152">
        <f t="shared" si="121"/>
        <v>2997.47</v>
      </c>
      <c r="L254" s="152">
        <f t="shared" si="122"/>
        <v>2997.47</v>
      </c>
    </row>
    <row r="255" spans="2:12" x14ac:dyDescent="0.25">
      <c r="B255" s="153" t="s">
        <v>1516</v>
      </c>
      <c r="C255" s="153" t="s">
        <v>1517</v>
      </c>
      <c r="D255" s="153" t="s">
        <v>105</v>
      </c>
      <c r="E255" s="151" t="s">
        <v>1518</v>
      </c>
      <c r="F255" s="147" t="s">
        <v>221</v>
      </c>
      <c r="G255" s="152">
        <v>121</v>
      </c>
      <c r="H255" s="152">
        <v>50</v>
      </c>
      <c r="I255" s="152">
        <f t="shared" si="119"/>
        <v>6050</v>
      </c>
      <c r="J255" s="202">
        <f t="shared" si="120"/>
        <v>0.23649999999999999</v>
      </c>
      <c r="K255" s="152">
        <f t="shared" si="121"/>
        <v>61.82</v>
      </c>
      <c r="L255" s="152">
        <f t="shared" si="122"/>
        <v>7480.22</v>
      </c>
    </row>
    <row r="256" spans="2:12" x14ac:dyDescent="0.25">
      <c r="B256" s="149" t="s">
        <v>330</v>
      </c>
      <c r="C256" s="149" t="s">
        <v>1007</v>
      </c>
      <c r="D256" s="149"/>
      <c r="E256" s="148" t="s">
        <v>1519</v>
      </c>
      <c r="F256" s="150"/>
      <c r="G256" s="150"/>
      <c r="H256" s="148" t="s">
        <v>834</v>
      </c>
      <c r="I256" s="150">
        <f>SUBTOTAL(9,I257:I265)</f>
        <v>23517.27</v>
      </c>
      <c r="J256" s="148"/>
      <c r="K256" s="150"/>
      <c r="L256" s="150">
        <f>SUBTOTAL(9,L257:L265)</f>
        <v>29078.160000000003</v>
      </c>
    </row>
    <row r="257" spans="2:12" x14ac:dyDescent="0.25">
      <c r="B257" s="153" t="s">
        <v>1520</v>
      </c>
      <c r="C257" s="153" t="s">
        <v>327</v>
      </c>
      <c r="D257" s="153" t="s">
        <v>105</v>
      </c>
      <c r="E257" s="151" t="s">
        <v>328</v>
      </c>
      <c r="F257" s="147" t="s">
        <v>58</v>
      </c>
      <c r="G257" s="152">
        <v>71.5</v>
      </c>
      <c r="H257" s="152">
        <v>16.88</v>
      </c>
      <c r="I257" s="152">
        <f t="shared" ref="I257:I260" si="123">TRUNC(G257 * H257, 2)</f>
        <v>1206.92</v>
      </c>
      <c r="J257" s="202">
        <f t="shared" ref="J257:J260" si="124">+$L$5</f>
        <v>0.23649999999999999</v>
      </c>
      <c r="K257" s="152">
        <f t="shared" si="114"/>
        <v>20.87</v>
      </c>
      <c r="L257" s="152">
        <f>TRUNC(G257 * K257, 2)</f>
        <v>1492.2</v>
      </c>
    </row>
    <row r="258" spans="2:12" x14ac:dyDescent="0.25">
      <c r="B258" s="153" t="s">
        <v>1521</v>
      </c>
      <c r="C258" s="153" t="s">
        <v>331</v>
      </c>
      <c r="D258" s="153" t="s">
        <v>105</v>
      </c>
      <c r="E258" s="151" t="s">
        <v>1522</v>
      </c>
      <c r="F258" s="147" t="s">
        <v>58</v>
      </c>
      <c r="G258" s="152">
        <v>205.2</v>
      </c>
      <c r="H258" s="152">
        <v>41.74</v>
      </c>
      <c r="I258" s="152">
        <f t="shared" si="123"/>
        <v>8565.0400000000009</v>
      </c>
      <c r="J258" s="202">
        <f t="shared" si="124"/>
        <v>0.23649999999999999</v>
      </c>
      <c r="K258" s="152">
        <f t="shared" si="114"/>
        <v>51.61</v>
      </c>
      <c r="L258" s="152">
        <f>TRUNC(G258 * K258, 2)</f>
        <v>10590.37</v>
      </c>
    </row>
    <row r="259" spans="2:12" x14ac:dyDescent="0.25">
      <c r="B259" s="153" t="s">
        <v>1523</v>
      </c>
      <c r="C259" s="153" t="s">
        <v>333</v>
      </c>
      <c r="D259" s="153" t="s">
        <v>105</v>
      </c>
      <c r="E259" s="151" t="s">
        <v>1375</v>
      </c>
      <c r="F259" s="147" t="s">
        <v>58</v>
      </c>
      <c r="G259" s="152">
        <v>185.42</v>
      </c>
      <c r="H259" s="152">
        <v>48.88</v>
      </c>
      <c r="I259" s="152">
        <f t="shared" si="123"/>
        <v>9063.32</v>
      </c>
      <c r="J259" s="202">
        <f t="shared" si="124"/>
        <v>0.23649999999999999</v>
      </c>
      <c r="K259" s="152">
        <f t="shared" si="114"/>
        <v>60.44</v>
      </c>
      <c r="L259" s="152">
        <f>TRUNC(G259 * K259, 2)</f>
        <v>11206.78</v>
      </c>
    </row>
    <row r="260" spans="2:12" x14ac:dyDescent="0.25">
      <c r="B260" s="153" t="s">
        <v>1524</v>
      </c>
      <c r="C260" s="153" t="s">
        <v>1525</v>
      </c>
      <c r="D260" s="153" t="s">
        <v>105</v>
      </c>
      <c r="E260" s="151" t="s">
        <v>1526</v>
      </c>
      <c r="F260" s="147" t="s">
        <v>221</v>
      </c>
      <c r="G260" s="152">
        <v>4</v>
      </c>
      <c r="H260" s="152">
        <v>185.18</v>
      </c>
      <c r="I260" s="152">
        <f t="shared" si="123"/>
        <v>740.72</v>
      </c>
      <c r="J260" s="202">
        <f t="shared" si="124"/>
        <v>0.23649999999999999</v>
      </c>
      <c r="K260" s="152">
        <f t="shared" si="114"/>
        <v>228.97</v>
      </c>
      <c r="L260" s="152">
        <f>TRUNC(G260 * K260, 2)</f>
        <v>915.88</v>
      </c>
    </row>
    <row r="261" spans="2:12" ht="25.5" x14ac:dyDescent="0.25">
      <c r="B261" s="153" t="s">
        <v>1527</v>
      </c>
      <c r="C261" s="153" t="s">
        <v>1528</v>
      </c>
      <c r="D261" s="153" t="s">
        <v>201</v>
      </c>
      <c r="E261" s="151" t="s">
        <v>1529</v>
      </c>
      <c r="F261" s="147" t="s">
        <v>21</v>
      </c>
      <c r="G261" s="152">
        <v>4</v>
      </c>
      <c r="H261" s="152">
        <v>171.96</v>
      </c>
      <c r="I261" s="152">
        <f t="shared" ref="I261:I265" si="125">TRUNC(G261 * H261, 2)</f>
        <v>687.84</v>
      </c>
      <c r="J261" s="202">
        <f t="shared" ref="J261:J265" si="126">+$L$5</f>
        <v>0.23649999999999999</v>
      </c>
      <c r="K261" s="152">
        <f t="shared" si="114"/>
        <v>212.62</v>
      </c>
      <c r="L261" s="152">
        <f t="shared" ref="L261:L265" si="127">TRUNC(G261 * K261, 2)</f>
        <v>850.48</v>
      </c>
    </row>
    <row r="262" spans="2:12" x14ac:dyDescent="0.25">
      <c r="B262" s="153" t="s">
        <v>1530</v>
      </c>
      <c r="C262" s="153" t="s">
        <v>1531</v>
      </c>
      <c r="D262" s="153" t="s">
        <v>105</v>
      </c>
      <c r="E262" s="151" t="s">
        <v>1532</v>
      </c>
      <c r="F262" s="147" t="s">
        <v>221</v>
      </c>
      <c r="G262" s="152">
        <v>13</v>
      </c>
      <c r="H262" s="152">
        <v>134.21</v>
      </c>
      <c r="I262" s="152">
        <f t="shared" si="125"/>
        <v>1744.73</v>
      </c>
      <c r="J262" s="202">
        <f t="shared" si="126"/>
        <v>0.23649999999999999</v>
      </c>
      <c r="K262" s="152">
        <f t="shared" si="114"/>
        <v>165.95</v>
      </c>
      <c r="L262" s="152">
        <f t="shared" si="127"/>
        <v>2157.35</v>
      </c>
    </row>
    <row r="263" spans="2:12" ht="25.5" x14ac:dyDescent="0.25">
      <c r="B263" s="153" t="s">
        <v>1533</v>
      </c>
      <c r="C263" s="153" t="s">
        <v>1469</v>
      </c>
      <c r="D263" s="153" t="s">
        <v>1157</v>
      </c>
      <c r="E263" s="151" t="s">
        <v>1470</v>
      </c>
      <c r="F263" s="147" t="s">
        <v>28</v>
      </c>
      <c r="G263" s="152">
        <v>13</v>
      </c>
      <c r="H263" s="152">
        <v>27.74</v>
      </c>
      <c r="I263" s="152">
        <f t="shared" si="125"/>
        <v>360.62</v>
      </c>
      <c r="J263" s="202">
        <f t="shared" si="126"/>
        <v>0.23649999999999999</v>
      </c>
      <c r="K263" s="152">
        <f t="shared" si="114"/>
        <v>34.299999999999997</v>
      </c>
      <c r="L263" s="152">
        <f t="shared" si="127"/>
        <v>445.9</v>
      </c>
    </row>
    <row r="264" spans="2:12" ht="25.5" x14ac:dyDescent="0.25">
      <c r="B264" s="153" t="s">
        <v>1534</v>
      </c>
      <c r="C264" s="153" t="s">
        <v>1535</v>
      </c>
      <c r="D264" s="153" t="s">
        <v>1157</v>
      </c>
      <c r="E264" s="151" t="s">
        <v>1536</v>
      </c>
      <c r="F264" s="147" t="s">
        <v>28</v>
      </c>
      <c r="G264" s="152">
        <v>46</v>
      </c>
      <c r="H264" s="152">
        <v>17.2</v>
      </c>
      <c r="I264" s="152">
        <f t="shared" si="125"/>
        <v>791.2</v>
      </c>
      <c r="J264" s="202">
        <f t="shared" si="126"/>
        <v>0.23649999999999999</v>
      </c>
      <c r="K264" s="152">
        <f t="shared" si="114"/>
        <v>21.26</v>
      </c>
      <c r="L264" s="152">
        <f t="shared" si="127"/>
        <v>977.96</v>
      </c>
    </row>
    <row r="265" spans="2:12" x14ac:dyDescent="0.25">
      <c r="B265" s="153" t="s">
        <v>1537</v>
      </c>
      <c r="C265" s="153" t="s">
        <v>338</v>
      </c>
      <c r="D265" s="153" t="s">
        <v>105</v>
      </c>
      <c r="E265" s="151" t="s">
        <v>339</v>
      </c>
      <c r="F265" s="147" t="s">
        <v>28</v>
      </c>
      <c r="G265" s="152">
        <v>12</v>
      </c>
      <c r="H265" s="152">
        <v>29.74</v>
      </c>
      <c r="I265" s="152">
        <f t="shared" si="125"/>
        <v>356.88</v>
      </c>
      <c r="J265" s="202">
        <f t="shared" si="126"/>
        <v>0.23649999999999999</v>
      </c>
      <c r="K265" s="152">
        <f t="shared" si="114"/>
        <v>36.770000000000003</v>
      </c>
      <c r="L265" s="152">
        <f t="shared" si="127"/>
        <v>441.24</v>
      </c>
    </row>
    <row r="266" spans="2:12" x14ac:dyDescent="0.25">
      <c r="B266" s="149" t="s">
        <v>1538</v>
      </c>
      <c r="C266" s="149" t="s">
        <v>1007</v>
      </c>
      <c r="D266" s="149"/>
      <c r="E266" s="148" t="s">
        <v>1539</v>
      </c>
      <c r="F266" s="150"/>
      <c r="G266" s="150"/>
      <c r="H266" s="148" t="s">
        <v>834</v>
      </c>
      <c r="I266" s="150">
        <f>SUBTOTAL(9,I268:I338)</f>
        <v>73227.10000000002</v>
      </c>
      <c r="J266" s="148"/>
      <c r="K266" s="150"/>
      <c r="L266" s="150">
        <f>SUBTOTAL(9,L268:L338)</f>
        <v>90533.569999999978</v>
      </c>
    </row>
    <row r="267" spans="2:12" x14ac:dyDescent="0.25">
      <c r="B267" s="149" t="s">
        <v>335</v>
      </c>
      <c r="C267" s="149" t="s">
        <v>1007</v>
      </c>
      <c r="D267" s="149"/>
      <c r="E267" s="148" t="s">
        <v>1540</v>
      </c>
      <c r="F267" s="150"/>
      <c r="G267" s="150"/>
      <c r="H267" s="148" t="s">
        <v>834</v>
      </c>
      <c r="I267" s="150">
        <f>SUBTOTAL(9,I269:I285)</f>
        <v>16452.080000000002</v>
      </c>
      <c r="J267" s="148"/>
      <c r="K267" s="150"/>
      <c r="L267" s="150">
        <f>SUBTOTAL(9,L269:L285)</f>
        <v>20338.419999999998</v>
      </c>
    </row>
    <row r="268" spans="2:12" ht="25.5" x14ac:dyDescent="0.25">
      <c r="B268" s="153" t="s">
        <v>1541</v>
      </c>
      <c r="C268" s="153" t="s">
        <v>1542</v>
      </c>
      <c r="D268" s="153" t="s">
        <v>105</v>
      </c>
      <c r="E268" s="151" t="s">
        <v>1543</v>
      </c>
      <c r="F268" s="147" t="s">
        <v>221</v>
      </c>
      <c r="G268" s="152">
        <v>3</v>
      </c>
      <c r="H268" s="152">
        <v>18.079999999999998</v>
      </c>
      <c r="I268" s="152">
        <f t="shared" ref="I268:I332" si="128">TRUNC(G268 * H268, 2)</f>
        <v>54.24</v>
      </c>
      <c r="J268" s="202">
        <f t="shared" ref="J268:J332" si="129">+$L$5</f>
        <v>0.23649999999999999</v>
      </c>
      <c r="K268" s="152">
        <f t="shared" si="114"/>
        <v>22.35</v>
      </c>
      <c r="L268" s="152">
        <f t="shared" ref="L268:L332" si="130">TRUNC(G268 * K268, 2)</f>
        <v>67.05</v>
      </c>
    </row>
    <row r="269" spans="2:12" ht="25.5" x14ac:dyDescent="0.25">
      <c r="B269" s="153" t="s">
        <v>1544</v>
      </c>
      <c r="C269" s="153" t="s">
        <v>1545</v>
      </c>
      <c r="D269" s="153" t="s">
        <v>105</v>
      </c>
      <c r="E269" s="151" t="s">
        <v>1546</v>
      </c>
      <c r="F269" s="147" t="s">
        <v>221</v>
      </c>
      <c r="G269" s="152">
        <v>5</v>
      </c>
      <c r="H269" s="152">
        <v>34.869999999999997</v>
      </c>
      <c r="I269" s="152">
        <f t="shared" si="128"/>
        <v>174.35</v>
      </c>
      <c r="J269" s="202">
        <f t="shared" si="129"/>
        <v>0.23649999999999999</v>
      </c>
      <c r="K269" s="152">
        <f t="shared" si="114"/>
        <v>43.11</v>
      </c>
      <c r="L269" s="152">
        <f t="shared" si="130"/>
        <v>215.55</v>
      </c>
    </row>
    <row r="270" spans="2:12" x14ac:dyDescent="0.25">
      <c r="B270" s="153" t="s">
        <v>1547</v>
      </c>
      <c r="C270" s="153" t="s">
        <v>1548</v>
      </c>
      <c r="D270" s="153" t="s">
        <v>105</v>
      </c>
      <c r="E270" s="151" t="s">
        <v>1549</v>
      </c>
      <c r="F270" s="147" t="s">
        <v>221</v>
      </c>
      <c r="G270" s="152">
        <v>10</v>
      </c>
      <c r="H270" s="152">
        <v>10.76</v>
      </c>
      <c r="I270" s="152">
        <f t="shared" si="128"/>
        <v>107.6</v>
      </c>
      <c r="J270" s="202">
        <f t="shared" si="129"/>
        <v>0.23649999999999999</v>
      </c>
      <c r="K270" s="152">
        <f t="shared" si="114"/>
        <v>13.3</v>
      </c>
      <c r="L270" s="152">
        <f t="shared" si="130"/>
        <v>133</v>
      </c>
    </row>
    <row r="271" spans="2:12" x14ac:dyDescent="0.25">
      <c r="B271" s="153" t="s">
        <v>1550</v>
      </c>
      <c r="C271" s="153" t="s">
        <v>349</v>
      </c>
      <c r="D271" s="153" t="s">
        <v>105</v>
      </c>
      <c r="E271" s="151" t="s">
        <v>350</v>
      </c>
      <c r="F271" s="147" t="s">
        <v>221</v>
      </c>
      <c r="G271" s="152">
        <v>79</v>
      </c>
      <c r="H271" s="152">
        <v>8.2200000000000006</v>
      </c>
      <c r="I271" s="152">
        <f t="shared" si="128"/>
        <v>649.38</v>
      </c>
      <c r="J271" s="202">
        <f t="shared" si="129"/>
        <v>0.23649999999999999</v>
      </c>
      <c r="K271" s="152">
        <f t="shared" si="114"/>
        <v>10.16</v>
      </c>
      <c r="L271" s="152">
        <f t="shared" si="130"/>
        <v>802.64</v>
      </c>
    </row>
    <row r="272" spans="2:12" x14ac:dyDescent="0.25">
      <c r="B272" s="153" t="s">
        <v>1551</v>
      </c>
      <c r="C272" s="153" t="s">
        <v>1552</v>
      </c>
      <c r="D272" s="153" t="s">
        <v>105</v>
      </c>
      <c r="E272" s="151" t="s">
        <v>1553</v>
      </c>
      <c r="F272" s="147" t="s">
        <v>221</v>
      </c>
      <c r="G272" s="152">
        <v>9</v>
      </c>
      <c r="H272" s="152">
        <v>17.510000000000002</v>
      </c>
      <c r="I272" s="152">
        <f t="shared" si="128"/>
        <v>157.59</v>
      </c>
      <c r="J272" s="202">
        <f t="shared" si="129"/>
        <v>0.23649999999999999</v>
      </c>
      <c r="K272" s="152">
        <f t="shared" si="114"/>
        <v>21.65</v>
      </c>
      <c r="L272" s="152">
        <f t="shared" si="130"/>
        <v>194.85</v>
      </c>
    </row>
    <row r="273" spans="2:12" x14ac:dyDescent="0.25">
      <c r="B273" s="153" t="s">
        <v>1554</v>
      </c>
      <c r="C273" s="153" t="s">
        <v>1555</v>
      </c>
      <c r="D273" s="153" t="s">
        <v>105</v>
      </c>
      <c r="E273" s="151" t="s">
        <v>1556</v>
      </c>
      <c r="F273" s="147" t="s">
        <v>221</v>
      </c>
      <c r="G273" s="152">
        <v>43</v>
      </c>
      <c r="H273" s="152">
        <v>11.68</v>
      </c>
      <c r="I273" s="152">
        <f t="shared" si="128"/>
        <v>502.24</v>
      </c>
      <c r="J273" s="202">
        <f t="shared" si="129"/>
        <v>0.23649999999999999</v>
      </c>
      <c r="K273" s="152">
        <f t="shared" si="114"/>
        <v>14.44</v>
      </c>
      <c r="L273" s="152">
        <f t="shared" si="130"/>
        <v>620.91999999999996</v>
      </c>
    </row>
    <row r="274" spans="2:12" x14ac:dyDescent="0.25">
      <c r="B274" s="153" t="s">
        <v>1557</v>
      </c>
      <c r="C274" s="153" t="s">
        <v>1558</v>
      </c>
      <c r="D274" s="153" t="s">
        <v>105</v>
      </c>
      <c r="E274" s="151" t="s">
        <v>1559</v>
      </c>
      <c r="F274" s="147" t="s">
        <v>221</v>
      </c>
      <c r="G274" s="152">
        <v>25</v>
      </c>
      <c r="H274" s="152">
        <v>4.6900000000000004</v>
      </c>
      <c r="I274" s="152">
        <f t="shared" si="128"/>
        <v>117.25</v>
      </c>
      <c r="J274" s="202">
        <f t="shared" si="129"/>
        <v>0.23649999999999999</v>
      </c>
      <c r="K274" s="152">
        <f t="shared" si="114"/>
        <v>5.79</v>
      </c>
      <c r="L274" s="152">
        <f t="shared" si="130"/>
        <v>144.75</v>
      </c>
    </row>
    <row r="275" spans="2:12" x14ac:dyDescent="0.25">
      <c r="B275" s="153" t="s">
        <v>1560</v>
      </c>
      <c r="C275" s="153" t="s">
        <v>1561</v>
      </c>
      <c r="D275" s="153" t="s">
        <v>105</v>
      </c>
      <c r="E275" s="151" t="s">
        <v>1562</v>
      </c>
      <c r="F275" s="147" t="s">
        <v>221</v>
      </c>
      <c r="G275" s="152">
        <v>8</v>
      </c>
      <c r="H275" s="152">
        <v>11.32</v>
      </c>
      <c r="I275" s="152">
        <f t="shared" si="128"/>
        <v>90.56</v>
      </c>
      <c r="J275" s="202">
        <f t="shared" si="129"/>
        <v>0.23649999999999999</v>
      </c>
      <c r="K275" s="152">
        <f t="shared" si="114"/>
        <v>13.99</v>
      </c>
      <c r="L275" s="152">
        <f t="shared" si="130"/>
        <v>111.92</v>
      </c>
    </row>
    <row r="276" spans="2:12" x14ac:dyDescent="0.25">
      <c r="B276" s="153" t="s">
        <v>1563</v>
      </c>
      <c r="C276" s="153" t="s">
        <v>1564</v>
      </c>
      <c r="D276" s="153" t="s">
        <v>105</v>
      </c>
      <c r="E276" s="151" t="s">
        <v>1565</v>
      </c>
      <c r="F276" s="147" t="s">
        <v>221</v>
      </c>
      <c r="G276" s="152">
        <v>2</v>
      </c>
      <c r="H276" s="152">
        <v>21.93</v>
      </c>
      <c r="I276" s="152">
        <f t="shared" si="128"/>
        <v>43.86</v>
      </c>
      <c r="J276" s="202">
        <f t="shared" si="129"/>
        <v>0.23649999999999999</v>
      </c>
      <c r="K276" s="152">
        <f t="shared" si="114"/>
        <v>27.11</v>
      </c>
      <c r="L276" s="152">
        <f t="shared" si="130"/>
        <v>54.22</v>
      </c>
    </row>
    <row r="277" spans="2:12" x14ac:dyDescent="0.25">
      <c r="B277" s="153" t="s">
        <v>1566</v>
      </c>
      <c r="C277" s="153" t="s">
        <v>347</v>
      </c>
      <c r="D277" s="153" t="s">
        <v>105</v>
      </c>
      <c r="E277" s="151" t="s">
        <v>348</v>
      </c>
      <c r="F277" s="147" t="s">
        <v>221</v>
      </c>
      <c r="G277" s="152">
        <v>44</v>
      </c>
      <c r="H277" s="152">
        <v>9.2200000000000006</v>
      </c>
      <c r="I277" s="152">
        <f t="shared" si="128"/>
        <v>405.68</v>
      </c>
      <c r="J277" s="202">
        <f t="shared" si="129"/>
        <v>0.23649999999999999</v>
      </c>
      <c r="K277" s="152">
        <f t="shared" si="114"/>
        <v>11.4</v>
      </c>
      <c r="L277" s="152">
        <f t="shared" si="130"/>
        <v>501.6</v>
      </c>
    </row>
    <row r="278" spans="2:12" x14ac:dyDescent="0.25">
      <c r="B278" s="153" t="s">
        <v>1567</v>
      </c>
      <c r="C278" s="153" t="s">
        <v>1568</v>
      </c>
      <c r="D278" s="153" t="s">
        <v>105</v>
      </c>
      <c r="E278" s="151" t="s">
        <v>1569</v>
      </c>
      <c r="F278" s="147" t="s">
        <v>221</v>
      </c>
      <c r="G278" s="152">
        <v>7</v>
      </c>
      <c r="H278" s="152">
        <v>25.44</v>
      </c>
      <c r="I278" s="152">
        <f t="shared" si="128"/>
        <v>178.08</v>
      </c>
      <c r="J278" s="202">
        <f t="shared" si="129"/>
        <v>0.23649999999999999</v>
      </c>
      <c r="K278" s="152">
        <f t="shared" si="114"/>
        <v>31.45</v>
      </c>
      <c r="L278" s="152">
        <f t="shared" si="130"/>
        <v>220.15</v>
      </c>
    </row>
    <row r="279" spans="2:12" x14ac:dyDescent="0.25">
      <c r="B279" s="153" t="s">
        <v>1570</v>
      </c>
      <c r="C279" s="153" t="s">
        <v>1571</v>
      </c>
      <c r="D279" s="153" t="s">
        <v>105</v>
      </c>
      <c r="E279" s="151" t="s">
        <v>1572</v>
      </c>
      <c r="F279" s="147" t="s">
        <v>221</v>
      </c>
      <c r="G279" s="152">
        <v>15</v>
      </c>
      <c r="H279" s="152">
        <v>110.98</v>
      </c>
      <c r="I279" s="152">
        <f t="shared" si="128"/>
        <v>1664.7</v>
      </c>
      <c r="J279" s="202">
        <f t="shared" si="129"/>
        <v>0.23649999999999999</v>
      </c>
      <c r="K279" s="152">
        <f t="shared" si="114"/>
        <v>137.22</v>
      </c>
      <c r="L279" s="152">
        <f t="shared" si="130"/>
        <v>2058.3000000000002</v>
      </c>
    </row>
    <row r="280" spans="2:12" ht="25.5" x14ac:dyDescent="0.25">
      <c r="B280" s="153" t="s">
        <v>1573</v>
      </c>
      <c r="C280" s="153" t="s">
        <v>1574</v>
      </c>
      <c r="D280" s="153" t="s">
        <v>201</v>
      </c>
      <c r="E280" s="151" t="s">
        <v>1575</v>
      </c>
      <c r="F280" s="147" t="s">
        <v>21</v>
      </c>
      <c r="G280" s="152">
        <v>3</v>
      </c>
      <c r="H280" s="152">
        <v>19.54</v>
      </c>
      <c r="I280" s="152">
        <f t="shared" si="128"/>
        <v>58.62</v>
      </c>
      <c r="J280" s="202">
        <f t="shared" si="129"/>
        <v>0.23649999999999999</v>
      </c>
      <c r="K280" s="152">
        <f t="shared" ref="K280:K342" si="131">TRUNC(H280 * (1 + J280), 2)</f>
        <v>24.16</v>
      </c>
      <c r="L280" s="152">
        <f t="shared" si="130"/>
        <v>72.48</v>
      </c>
    </row>
    <row r="281" spans="2:12" ht="25.5" x14ac:dyDescent="0.25">
      <c r="B281" s="153" t="s">
        <v>1576</v>
      </c>
      <c r="C281" s="153" t="s">
        <v>1577</v>
      </c>
      <c r="D281" s="153" t="s">
        <v>201</v>
      </c>
      <c r="E281" s="151" t="s">
        <v>1578</v>
      </c>
      <c r="F281" s="147" t="s">
        <v>21</v>
      </c>
      <c r="G281" s="152">
        <v>5</v>
      </c>
      <c r="H281" s="152">
        <v>40.11</v>
      </c>
      <c r="I281" s="152">
        <f t="shared" si="128"/>
        <v>200.55</v>
      </c>
      <c r="J281" s="202">
        <f t="shared" si="129"/>
        <v>0.23649999999999999</v>
      </c>
      <c r="K281" s="152">
        <f t="shared" si="131"/>
        <v>49.59</v>
      </c>
      <c r="L281" s="152">
        <f t="shared" si="130"/>
        <v>247.95</v>
      </c>
    </row>
    <row r="282" spans="2:12" ht="25.5" x14ac:dyDescent="0.25">
      <c r="B282" s="153" t="s">
        <v>1579</v>
      </c>
      <c r="C282" s="153" t="s">
        <v>1580</v>
      </c>
      <c r="D282" s="153" t="s">
        <v>201</v>
      </c>
      <c r="E282" s="151" t="s">
        <v>1581</v>
      </c>
      <c r="F282" s="147" t="s">
        <v>21</v>
      </c>
      <c r="G282" s="152">
        <v>1</v>
      </c>
      <c r="H282" s="152">
        <v>967.89</v>
      </c>
      <c r="I282" s="152">
        <f t="shared" si="128"/>
        <v>967.89</v>
      </c>
      <c r="J282" s="202">
        <f t="shared" si="129"/>
        <v>0.23649999999999999</v>
      </c>
      <c r="K282" s="152">
        <f t="shared" si="131"/>
        <v>1196.79</v>
      </c>
      <c r="L282" s="152">
        <f t="shared" si="130"/>
        <v>1196.79</v>
      </c>
    </row>
    <row r="283" spans="2:12" x14ac:dyDescent="0.25">
      <c r="B283" s="153" t="s">
        <v>1582</v>
      </c>
      <c r="C283" s="153" t="s">
        <v>351</v>
      </c>
      <c r="D283" s="153" t="s">
        <v>105</v>
      </c>
      <c r="E283" s="151" t="s">
        <v>352</v>
      </c>
      <c r="F283" s="147" t="s">
        <v>58</v>
      </c>
      <c r="G283" s="152">
        <v>288.31</v>
      </c>
      <c r="H283" s="152">
        <v>8.7899999999999991</v>
      </c>
      <c r="I283" s="152">
        <f t="shared" si="128"/>
        <v>2534.2399999999998</v>
      </c>
      <c r="J283" s="202">
        <f t="shared" si="129"/>
        <v>0.23649999999999999</v>
      </c>
      <c r="K283" s="152">
        <f t="shared" si="131"/>
        <v>10.86</v>
      </c>
      <c r="L283" s="152">
        <f t="shared" si="130"/>
        <v>3131.04</v>
      </c>
    </row>
    <row r="284" spans="2:12" x14ac:dyDescent="0.25">
      <c r="B284" s="153" t="s">
        <v>1583</v>
      </c>
      <c r="C284" s="153" t="s">
        <v>1584</v>
      </c>
      <c r="D284" s="153" t="s">
        <v>105</v>
      </c>
      <c r="E284" s="151" t="s">
        <v>1585</v>
      </c>
      <c r="F284" s="147" t="s">
        <v>23</v>
      </c>
      <c r="G284" s="152">
        <v>102.85</v>
      </c>
      <c r="H284" s="152">
        <v>23.17</v>
      </c>
      <c r="I284" s="152">
        <f t="shared" si="128"/>
        <v>2383.0300000000002</v>
      </c>
      <c r="J284" s="202">
        <f t="shared" si="129"/>
        <v>0.23649999999999999</v>
      </c>
      <c r="K284" s="152">
        <f t="shared" si="131"/>
        <v>28.64</v>
      </c>
      <c r="L284" s="152">
        <f t="shared" si="130"/>
        <v>2945.62</v>
      </c>
    </row>
    <row r="285" spans="2:12" ht="38.25" x14ac:dyDescent="0.25">
      <c r="B285" s="153" t="s">
        <v>1586</v>
      </c>
      <c r="C285" s="153" t="s">
        <v>1587</v>
      </c>
      <c r="D285" s="153" t="s">
        <v>201</v>
      </c>
      <c r="E285" s="151" t="s">
        <v>1588</v>
      </c>
      <c r="F285" s="147" t="s">
        <v>21</v>
      </c>
      <c r="G285" s="152">
        <v>2</v>
      </c>
      <c r="H285" s="152">
        <v>3108.23</v>
      </c>
      <c r="I285" s="152">
        <f t="shared" si="128"/>
        <v>6216.46</v>
      </c>
      <c r="J285" s="202">
        <f t="shared" si="129"/>
        <v>0.23649999999999999</v>
      </c>
      <c r="K285" s="152">
        <f t="shared" si="131"/>
        <v>3843.32</v>
      </c>
      <c r="L285" s="152">
        <f t="shared" si="130"/>
        <v>7686.64</v>
      </c>
    </row>
    <row r="286" spans="2:12" x14ac:dyDescent="0.25">
      <c r="B286" s="149" t="s">
        <v>336</v>
      </c>
      <c r="C286" s="149" t="s">
        <v>1007</v>
      </c>
      <c r="D286" s="149"/>
      <c r="E286" s="148" t="s">
        <v>1589</v>
      </c>
      <c r="F286" s="150"/>
      <c r="G286" s="150"/>
      <c r="H286" s="148" t="s">
        <v>834</v>
      </c>
      <c r="I286" s="150">
        <f>SUBTOTAL(9,I288:I325)</f>
        <v>30484.210000000003</v>
      </c>
      <c r="J286" s="148"/>
      <c r="K286" s="150"/>
      <c r="L286" s="150">
        <f>SUBTOTAL(9,L288:L325)</f>
        <v>37688.710000000006</v>
      </c>
    </row>
    <row r="287" spans="2:12" ht="25.5" x14ac:dyDescent="0.25">
      <c r="B287" s="153" t="s">
        <v>1590</v>
      </c>
      <c r="C287" s="153" t="s">
        <v>1591</v>
      </c>
      <c r="D287" s="153" t="s">
        <v>105</v>
      </c>
      <c r="E287" s="151" t="s">
        <v>1592</v>
      </c>
      <c r="F287" s="147" t="s">
        <v>28</v>
      </c>
      <c r="G287" s="152">
        <v>1</v>
      </c>
      <c r="H287" s="152">
        <v>326.61</v>
      </c>
      <c r="I287" s="152">
        <f t="shared" si="128"/>
        <v>326.61</v>
      </c>
      <c r="J287" s="202">
        <f t="shared" si="129"/>
        <v>0.23649999999999999</v>
      </c>
      <c r="K287" s="152">
        <f t="shared" si="131"/>
        <v>403.85</v>
      </c>
      <c r="L287" s="152">
        <f t="shared" si="130"/>
        <v>403.85</v>
      </c>
    </row>
    <row r="288" spans="2:12" x14ac:dyDescent="0.25">
      <c r="B288" s="153" t="s">
        <v>1593</v>
      </c>
      <c r="C288" s="153" t="s">
        <v>1594</v>
      </c>
      <c r="D288" s="153" t="s">
        <v>105</v>
      </c>
      <c r="E288" s="151" t="s">
        <v>1595</v>
      </c>
      <c r="F288" s="147" t="s">
        <v>221</v>
      </c>
      <c r="G288" s="152">
        <v>9</v>
      </c>
      <c r="H288" s="152">
        <v>45.72</v>
      </c>
      <c r="I288" s="152">
        <f t="shared" si="128"/>
        <v>411.48</v>
      </c>
      <c r="J288" s="202">
        <f t="shared" si="129"/>
        <v>0.23649999999999999</v>
      </c>
      <c r="K288" s="152">
        <f t="shared" si="131"/>
        <v>56.53</v>
      </c>
      <c r="L288" s="152">
        <f t="shared" si="130"/>
        <v>508.77</v>
      </c>
    </row>
    <row r="289" spans="2:12" x14ac:dyDescent="0.25">
      <c r="B289" s="153" t="s">
        <v>1596</v>
      </c>
      <c r="C289" s="153" t="s">
        <v>1597</v>
      </c>
      <c r="D289" s="153" t="s">
        <v>105</v>
      </c>
      <c r="E289" s="151" t="s">
        <v>1598</v>
      </c>
      <c r="F289" s="147" t="s">
        <v>221</v>
      </c>
      <c r="G289" s="152">
        <v>9</v>
      </c>
      <c r="H289" s="152">
        <v>12.23</v>
      </c>
      <c r="I289" s="152">
        <f t="shared" si="128"/>
        <v>110.07</v>
      </c>
      <c r="J289" s="202">
        <f t="shared" si="129"/>
        <v>0.23649999999999999</v>
      </c>
      <c r="K289" s="152">
        <f t="shared" si="131"/>
        <v>15.12</v>
      </c>
      <c r="L289" s="152">
        <f t="shared" si="130"/>
        <v>136.08000000000001</v>
      </c>
    </row>
    <row r="290" spans="2:12" x14ac:dyDescent="0.25">
      <c r="B290" s="153" t="s">
        <v>1599</v>
      </c>
      <c r="C290" s="153" t="s">
        <v>1600</v>
      </c>
      <c r="D290" s="153" t="s">
        <v>105</v>
      </c>
      <c r="E290" s="151" t="s">
        <v>1601</v>
      </c>
      <c r="F290" s="147" t="s">
        <v>221</v>
      </c>
      <c r="G290" s="152">
        <v>9</v>
      </c>
      <c r="H290" s="152">
        <v>49.99</v>
      </c>
      <c r="I290" s="152">
        <f t="shared" si="128"/>
        <v>449.91</v>
      </c>
      <c r="J290" s="202">
        <f t="shared" si="129"/>
        <v>0.23649999999999999</v>
      </c>
      <c r="K290" s="152">
        <f t="shared" si="131"/>
        <v>61.81</v>
      </c>
      <c r="L290" s="152">
        <f t="shared" si="130"/>
        <v>556.29</v>
      </c>
    </row>
    <row r="291" spans="2:12" x14ac:dyDescent="0.25">
      <c r="B291" s="153" t="s">
        <v>1602</v>
      </c>
      <c r="C291" s="153" t="s">
        <v>1603</v>
      </c>
      <c r="D291" s="153" t="s">
        <v>105</v>
      </c>
      <c r="E291" s="151" t="s">
        <v>1604</v>
      </c>
      <c r="F291" s="147" t="s">
        <v>58</v>
      </c>
      <c r="G291" s="152">
        <v>1.8</v>
      </c>
      <c r="H291" s="152">
        <v>63.21</v>
      </c>
      <c r="I291" s="152">
        <f t="shared" si="128"/>
        <v>113.77</v>
      </c>
      <c r="J291" s="202">
        <f t="shared" si="129"/>
        <v>0.23649999999999999</v>
      </c>
      <c r="K291" s="152">
        <f t="shared" si="131"/>
        <v>78.150000000000006</v>
      </c>
      <c r="L291" s="152">
        <f t="shared" si="130"/>
        <v>140.66999999999999</v>
      </c>
    </row>
    <row r="292" spans="2:12" x14ac:dyDescent="0.25">
      <c r="B292" s="153" t="s">
        <v>1605</v>
      </c>
      <c r="C292" s="153" t="s">
        <v>1606</v>
      </c>
      <c r="D292" s="153" t="s">
        <v>105</v>
      </c>
      <c r="E292" s="151" t="s">
        <v>537</v>
      </c>
      <c r="F292" s="147" t="s">
        <v>23</v>
      </c>
      <c r="G292" s="152">
        <v>34.369999999999997</v>
      </c>
      <c r="H292" s="152">
        <v>16.579999999999998</v>
      </c>
      <c r="I292" s="152">
        <f t="shared" si="128"/>
        <v>569.85</v>
      </c>
      <c r="J292" s="202">
        <f t="shared" si="129"/>
        <v>0.23649999999999999</v>
      </c>
      <c r="K292" s="152">
        <f t="shared" si="131"/>
        <v>20.5</v>
      </c>
      <c r="L292" s="152">
        <f t="shared" si="130"/>
        <v>704.58</v>
      </c>
    </row>
    <row r="293" spans="2:12" x14ac:dyDescent="0.25">
      <c r="B293" s="153" t="s">
        <v>1607</v>
      </c>
      <c r="C293" s="153" t="s">
        <v>1608</v>
      </c>
      <c r="D293" s="153" t="s">
        <v>105</v>
      </c>
      <c r="E293" s="151" t="s">
        <v>539</v>
      </c>
      <c r="F293" s="147" t="s">
        <v>23</v>
      </c>
      <c r="G293" s="152">
        <v>142.13</v>
      </c>
      <c r="H293" s="152">
        <v>22.76</v>
      </c>
      <c r="I293" s="152">
        <f t="shared" si="128"/>
        <v>3234.87</v>
      </c>
      <c r="J293" s="202">
        <f t="shared" si="129"/>
        <v>0.23649999999999999</v>
      </c>
      <c r="K293" s="152">
        <f t="shared" si="131"/>
        <v>28.14</v>
      </c>
      <c r="L293" s="152">
        <f t="shared" si="130"/>
        <v>3999.53</v>
      </c>
    </row>
    <row r="294" spans="2:12" x14ac:dyDescent="0.25">
      <c r="B294" s="153" t="s">
        <v>1609</v>
      </c>
      <c r="C294" s="153" t="s">
        <v>1610</v>
      </c>
      <c r="D294" s="153" t="s">
        <v>105</v>
      </c>
      <c r="E294" s="151" t="s">
        <v>1611</v>
      </c>
      <c r="F294" s="147" t="s">
        <v>23</v>
      </c>
      <c r="G294" s="152">
        <v>41.08</v>
      </c>
      <c r="H294" s="152">
        <v>34.33</v>
      </c>
      <c r="I294" s="152">
        <f t="shared" si="128"/>
        <v>1410.27</v>
      </c>
      <c r="J294" s="202">
        <f t="shared" si="129"/>
        <v>0.23649999999999999</v>
      </c>
      <c r="K294" s="152">
        <f t="shared" si="131"/>
        <v>42.44</v>
      </c>
      <c r="L294" s="152">
        <f t="shared" si="130"/>
        <v>1743.43</v>
      </c>
    </row>
    <row r="295" spans="2:12" x14ac:dyDescent="0.25">
      <c r="B295" s="153" t="s">
        <v>1612</v>
      </c>
      <c r="C295" s="153" t="s">
        <v>1613</v>
      </c>
      <c r="D295" s="153" t="s">
        <v>105</v>
      </c>
      <c r="E295" s="151" t="s">
        <v>526</v>
      </c>
      <c r="F295" s="147" t="s">
        <v>23</v>
      </c>
      <c r="G295" s="152">
        <v>130.35</v>
      </c>
      <c r="H295" s="152">
        <v>37.33</v>
      </c>
      <c r="I295" s="152">
        <f t="shared" si="128"/>
        <v>4865.96</v>
      </c>
      <c r="J295" s="202">
        <f t="shared" si="129"/>
        <v>0.23649999999999999</v>
      </c>
      <c r="K295" s="152">
        <f t="shared" si="131"/>
        <v>46.15</v>
      </c>
      <c r="L295" s="152">
        <f t="shared" si="130"/>
        <v>6015.65</v>
      </c>
    </row>
    <row r="296" spans="2:12" x14ac:dyDescent="0.25">
      <c r="B296" s="153" t="s">
        <v>1614</v>
      </c>
      <c r="C296" s="153" t="s">
        <v>1615</v>
      </c>
      <c r="D296" s="153" t="s">
        <v>105</v>
      </c>
      <c r="E296" s="151" t="s">
        <v>448</v>
      </c>
      <c r="F296" s="147" t="s">
        <v>221</v>
      </c>
      <c r="G296" s="152">
        <v>18</v>
      </c>
      <c r="H296" s="152">
        <v>18.079999999999998</v>
      </c>
      <c r="I296" s="152">
        <f t="shared" si="128"/>
        <v>325.44</v>
      </c>
      <c r="J296" s="202">
        <f t="shared" si="129"/>
        <v>0.23649999999999999</v>
      </c>
      <c r="K296" s="152">
        <f t="shared" si="131"/>
        <v>22.35</v>
      </c>
      <c r="L296" s="152">
        <f t="shared" si="130"/>
        <v>402.3</v>
      </c>
    </row>
    <row r="297" spans="2:12" x14ac:dyDescent="0.25">
      <c r="B297" s="153" t="s">
        <v>1616</v>
      </c>
      <c r="C297" s="153" t="s">
        <v>1617</v>
      </c>
      <c r="D297" s="153" t="s">
        <v>105</v>
      </c>
      <c r="E297" s="151" t="s">
        <v>1618</v>
      </c>
      <c r="F297" s="147" t="s">
        <v>1619</v>
      </c>
      <c r="G297" s="152">
        <v>18</v>
      </c>
      <c r="H297" s="152">
        <v>19.78</v>
      </c>
      <c r="I297" s="152">
        <f t="shared" si="128"/>
        <v>356.04</v>
      </c>
      <c r="J297" s="202">
        <f t="shared" si="129"/>
        <v>0.23649999999999999</v>
      </c>
      <c r="K297" s="152">
        <f t="shared" si="131"/>
        <v>24.45</v>
      </c>
      <c r="L297" s="152">
        <f t="shared" si="130"/>
        <v>440.1</v>
      </c>
    </row>
    <row r="298" spans="2:12" x14ac:dyDescent="0.25">
      <c r="B298" s="153" t="s">
        <v>1620</v>
      </c>
      <c r="C298" s="153" t="s">
        <v>1621</v>
      </c>
      <c r="D298" s="153" t="s">
        <v>105</v>
      </c>
      <c r="E298" s="151" t="s">
        <v>1622</v>
      </c>
      <c r="F298" s="147" t="s">
        <v>1623</v>
      </c>
      <c r="G298" s="152">
        <v>4</v>
      </c>
      <c r="H298" s="152">
        <v>17.18</v>
      </c>
      <c r="I298" s="152">
        <f t="shared" si="128"/>
        <v>68.72</v>
      </c>
      <c r="J298" s="202">
        <f t="shared" si="129"/>
        <v>0.23649999999999999</v>
      </c>
      <c r="K298" s="152">
        <f t="shared" si="131"/>
        <v>21.24</v>
      </c>
      <c r="L298" s="152">
        <f t="shared" si="130"/>
        <v>84.96</v>
      </c>
    </row>
    <row r="299" spans="2:12" x14ac:dyDescent="0.25">
      <c r="B299" s="153" t="s">
        <v>1624</v>
      </c>
      <c r="C299" s="153" t="s">
        <v>1625</v>
      </c>
      <c r="D299" s="153" t="s">
        <v>105</v>
      </c>
      <c r="E299" s="151" t="s">
        <v>1626</v>
      </c>
      <c r="F299" s="147" t="s">
        <v>221</v>
      </c>
      <c r="G299" s="152">
        <v>4</v>
      </c>
      <c r="H299" s="152">
        <v>181.06</v>
      </c>
      <c r="I299" s="152">
        <f t="shared" si="128"/>
        <v>724.24</v>
      </c>
      <c r="J299" s="202">
        <f t="shared" si="129"/>
        <v>0.23649999999999999</v>
      </c>
      <c r="K299" s="152">
        <f t="shared" si="131"/>
        <v>223.88</v>
      </c>
      <c r="L299" s="152">
        <f t="shared" si="130"/>
        <v>895.52</v>
      </c>
    </row>
    <row r="300" spans="2:12" x14ac:dyDescent="0.25">
      <c r="B300" s="153" t="s">
        <v>1627</v>
      </c>
      <c r="C300" s="153" t="s">
        <v>1628</v>
      </c>
      <c r="D300" s="153" t="s">
        <v>105</v>
      </c>
      <c r="E300" s="151" t="s">
        <v>1629</v>
      </c>
      <c r="F300" s="147" t="s">
        <v>221</v>
      </c>
      <c r="G300" s="152">
        <v>2</v>
      </c>
      <c r="H300" s="152">
        <v>8.3699999999999992</v>
      </c>
      <c r="I300" s="152">
        <f t="shared" si="128"/>
        <v>16.739999999999998</v>
      </c>
      <c r="J300" s="202">
        <f t="shared" si="129"/>
        <v>0.23649999999999999</v>
      </c>
      <c r="K300" s="152">
        <f t="shared" si="131"/>
        <v>10.34</v>
      </c>
      <c r="L300" s="152">
        <f t="shared" si="130"/>
        <v>20.68</v>
      </c>
    </row>
    <row r="301" spans="2:12" x14ac:dyDescent="0.25">
      <c r="B301" s="153" t="s">
        <v>1630</v>
      </c>
      <c r="C301" s="153" t="s">
        <v>1631</v>
      </c>
      <c r="D301" s="153" t="s">
        <v>105</v>
      </c>
      <c r="E301" s="151" t="s">
        <v>1632</v>
      </c>
      <c r="F301" s="147" t="s">
        <v>221</v>
      </c>
      <c r="G301" s="152">
        <v>20</v>
      </c>
      <c r="H301" s="152">
        <v>13.62</v>
      </c>
      <c r="I301" s="152">
        <f t="shared" si="128"/>
        <v>272.39999999999998</v>
      </c>
      <c r="J301" s="202">
        <f t="shared" si="129"/>
        <v>0.23649999999999999</v>
      </c>
      <c r="K301" s="152">
        <f t="shared" si="131"/>
        <v>16.84</v>
      </c>
      <c r="L301" s="152">
        <f t="shared" si="130"/>
        <v>336.8</v>
      </c>
    </row>
    <row r="302" spans="2:12" x14ac:dyDescent="0.25">
      <c r="B302" s="153" t="s">
        <v>1633</v>
      </c>
      <c r="C302" s="153" t="s">
        <v>1634</v>
      </c>
      <c r="D302" s="153" t="s">
        <v>105</v>
      </c>
      <c r="E302" s="151" t="s">
        <v>1635</v>
      </c>
      <c r="F302" s="147" t="s">
        <v>221</v>
      </c>
      <c r="G302" s="152">
        <v>8</v>
      </c>
      <c r="H302" s="152">
        <v>15.06</v>
      </c>
      <c r="I302" s="152">
        <f t="shared" si="128"/>
        <v>120.48</v>
      </c>
      <c r="J302" s="202">
        <f t="shared" si="129"/>
        <v>0.23649999999999999</v>
      </c>
      <c r="K302" s="152">
        <f t="shared" si="131"/>
        <v>18.62</v>
      </c>
      <c r="L302" s="152">
        <f t="shared" si="130"/>
        <v>148.96</v>
      </c>
    </row>
    <row r="303" spans="2:12" x14ac:dyDescent="0.25">
      <c r="B303" s="153" t="s">
        <v>1636</v>
      </c>
      <c r="C303" s="153" t="s">
        <v>1637</v>
      </c>
      <c r="D303" s="153" t="s">
        <v>105</v>
      </c>
      <c r="E303" s="151" t="s">
        <v>1638</v>
      </c>
      <c r="F303" s="147" t="s">
        <v>221</v>
      </c>
      <c r="G303" s="152">
        <v>13</v>
      </c>
      <c r="H303" s="152">
        <v>22.61</v>
      </c>
      <c r="I303" s="152">
        <f t="shared" si="128"/>
        <v>293.93</v>
      </c>
      <c r="J303" s="202">
        <f t="shared" si="129"/>
        <v>0.23649999999999999</v>
      </c>
      <c r="K303" s="152">
        <f t="shared" si="131"/>
        <v>27.95</v>
      </c>
      <c r="L303" s="152">
        <f t="shared" si="130"/>
        <v>363.35</v>
      </c>
    </row>
    <row r="304" spans="2:12" x14ac:dyDescent="0.25">
      <c r="B304" s="153" t="s">
        <v>1639</v>
      </c>
      <c r="C304" s="153" t="s">
        <v>1640</v>
      </c>
      <c r="D304" s="153" t="s">
        <v>105</v>
      </c>
      <c r="E304" s="151" t="s">
        <v>1641</v>
      </c>
      <c r="F304" s="147" t="s">
        <v>221</v>
      </c>
      <c r="G304" s="152">
        <v>10</v>
      </c>
      <c r="H304" s="152">
        <v>26.99</v>
      </c>
      <c r="I304" s="152">
        <f t="shared" si="128"/>
        <v>269.89999999999998</v>
      </c>
      <c r="J304" s="202">
        <f t="shared" si="129"/>
        <v>0.23649999999999999</v>
      </c>
      <c r="K304" s="152">
        <f t="shared" si="131"/>
        <v>33.369999999999997</v>
      </c>
      <c r="L304" s="152">
        <f t="shared" si="130"/>
        <v>333.7</v>
      </c>
    </row>
    <row r="305" spans="2:12" x14ac:dyDescent="0.25">
      <c r="B305" s="153" t="s">
        <v>1642</v>
      </c>
      <c r="C305" s="153" t="s">
        <v>1643</v>
      </c>
      <c r="D305" s="153" t="s">
        <v>105</v>
      </c>
      <c r="E305" s="151" t="s">
        <v>1644</v>
      </c>
      <c r="F305" s="147" t="s">
        <v>221</v>
      </c>
      <c r="G305" s="152">
        <v>37</v>
      </c>
      <c r="H305" s="152">
        <v>14.23</v>
      </c>
      <c r="I305" s="152">
        <f t="shared" si="128"/>
        <v>526.51</v>
      </c>
      <c r="J305" s="202">
        <f t="shared" si="129"/>
        <v>0.23649999999999999</v>
      </c>
      <c r="K305" s="152">
        <f t="shared" si="131"/>
        <v>17.59</v>
      </c>
      <c r="L305" s="152">
        <f t="shared" si="130"/>
        <v>650.83000000000004</v>
      </c>
    </row>
    <row r="306" spans="2:12" x14ac:dyDescent="0.25">
      <c r="B306" s="153" t="s">
        <v>1645</v>
      </c>
      <c r="C306" s="153" t="s">
        <v>1646</v>
      </c>
      <c r="D306" s="153" t="s">
        <v>105</v>
      </c>
      <c r="E306" s="151" t="s">
        <v>1647</v>
      </c>
      <c r="F306" s="147" t="s">
        <v>221</v>
      </c>
      <c r="G306" s="152">
        <v>65</v>
      </c>
      <c r="H306" s="152">
        <v>14.79</v>
      </c>
      <c r="I306" s="152">
        <f t="shared" si="128"/>
        <v>961.35</v>
      </c>
      <c r="J306" s="202">
        <f t="shared" si="129"/>
        <v>0.23649999999999999</v>
      </c>
      <c r="K306" s="152">
        <f t="shared" si="131"/>
        <v>18.28</v>
      </c>
      <c r="L306" s="152">
        <f t="shared" si="130"/>
        <v>1188.2</v>
      </c>
    </row>
    <row r="307" spans="2:12" x14ac:dyDescent="0.25">
      <c r="B307" s="153" t="s">
        <v>1648</v>
      </c>
      <c r="C307" s="153" t="s">
        <v>1649</v>
      </c>
      <c r="D307" s="153" t="s">
        <v>105</v>
      </c>
      <c r="E307" s="151" t="s">
        <v>1650</v>
      </c>
      <c r="F307" s="147" t="s">
        <v>221</v>
      </c>
      <c r="G307" s="152">
        <v>11</v>
      </c>
      <c r="H307" s="152">
        <v>24.28</v>
      </c>
      <c r="I307" s="152">
        <f t="shared" si="128"/>
        <v>267.08</v>
      </c>
      <c r="J307" s="202">
        <f t="shared" si="129"/>
        <v>0.23649999999999999</v>
      </c>
      <c r="K307" s="152">
        <f t="shared" si="131"/>
        <v>30.02</v>
      </c>
      <c r="L307" s="152">
        <f t="shared" si="130"/>
        <v>330.22</v>
      </c>
    </row>
    <row r="308" spans="2:12" x14ac:dyDescent="0.25">
      <c r="B308" s="153" t="s">
        <v>1651</v>
      </c>
      <c r="C308" s="153" t="s">
        <v>1652</v>
      </c>
      <c r="D308" s="153" t="s">
        <v>105</v>
      </c>
      <c r="E308" s="151" t="s">
        <v>1653</v>
      </c>
      <c r="F308" s="147" t="s">
        <v>221</v>
      </c>
      <c r="G308" s="152">
        <v>18</v>
      </c>
      <c r="H308" s="152">
        <v>28.33</v>
      </c>
      <c r="I308" s="152">
        <f t="shared" si="128"/>
        <v>509.94</v>
      </c>
      <c r="J308" s="202">
        <f t="shared" si="129"/>
        <v>0.23649999999999999</v>
      </c>
      <c r="K308" s="152">
        <f t="shared" si="131"/>
        <v>35.03</v>
      </c>
      <c r="L308" s="152">
        <f t="shared" si="130"/>
        <v>630.54</v>
      </c>
    </row>
    <row r="309" spans="2:12" x14ac:dyDescent="0.25">
      <c r="B309" s="153" t="s">
        <v>1654</v>
      </c>
      <c r="C309" s="153" t="s">
        <v>1655</v>
      </c>
      <c r="D309" s="153" t="s">
        <v>105</v>
      </c>
      <c r="E309" s="151" t="s">
        <v>1656</v>
      </c>
      <c r="F309" s="147" t="s">
        <v>221</v>
      </c>
      <c r="G309" s="152">
        <v>2</v>
      </c>
      <c r="H309" s="152">
        <v>21.25</v>
      </c>
      <c r="I309" s="152">
        <f t="shared" si="128"/>
        <v>42.5</v>
      </c>
      <c r="J309" s="202">
        <f t="shared" si="129"/>
        <v>0.23649999999999999</v>
      </c>
      <c r="K309" s="152">
        <f t="shared" si="131"/>
        <v>26.27</v>
      </c>
      <c r="L309" s="152">
        <f t="shared" si="130"/>
        <v>52.54</v>
      </c>
    </row>
    <row r="310" spans="2:12" x14ac:dyDescent="0.25">
      <c r="B310" s="153" t="s">
        <v>1657</v>
      </c>
      <c r="C310" s="153" t="s">
        <v>1658</v>
      </c>
      <c r="D310" s="153" t="s">
        <v>105</v>
      </c>
      <c r="E310" s="151" t="s">
        <v>1659</v>
      </c>
      <c r="F310" s="147" t="s">
        <v>221</v>
      </c>
      <c r="G310" s="152">
        <v>12</v>
      </c>
      <c r="H310" s="152">
        <v>41.33</v>
      </c>
      <c r="I310" s="152">
        <f t="shared" si="128"/>
        <v>495.96</v>
      </c>
      <c r="J310" s="202">
        <f t="shared" si="129"/>
        <v>0.23649999999999999</v>
      </c>
      <c r="K310" s="152">
        <f t="shared" si="131"/>
        <v>51.1</v>
      </c>
      <c r="L310" s="152">
        <f t="shared" si="130"/>
        <v>613.20000000000005</v>
      </c>
    </row>
    <row r="311" spans="2:12" x14ac:dyDescent="0.25">
      <c r="B311" s="153" t="s">
        <v>1660</v>
      </c>
      <c r="C311" s="153" t="s">
        <v>1661</v>
      </c>
      <c r="D311" s="153" t="s">
        <v>105</v>
      </c>
      <c r="E311" s="151" t="s">
        <v>1662</v>
      </c>
      <c r="F311" s="147" t="s">
        <v>221</v>
      </c>
      <c r="G311" s="152">
        <v>14</v>
      </c>
      <c r="H311" s="152">
        <v>47.68</v>
      </c>
      <c r="I311" s="152">
        <f t="shared" si="128"/>
        <v>667.52</v>
      </c>
      <c r="J311" s="202">
        <f t="shared" si="129"/>
        <v>0.23649999999999999</v>
      </c>
      <c r="K311" s="152">
        <f t="shared" si="131"/>
        <v>58.95</v>
      </c>
      <c r="L311" s="152">
        <f t="shared" si="130"/>
        <v>825.3</v>
      </c>
    </row>
    <row r="312" spans="2:12" x14ac:dyDescent="0.25">
      <c r="B312" s="153" t="s">
        <v>1663</v>
      </c>
      <c r="C312" s="153" t="s">
        <v>1664</v>
      </c>
      <c r="D312" s="153" t="s">
        <v>105</v>
      </c>
      <c r="E312" s="151" t="s">
        <v>1665</v>
      </c>
      <c r="F312" s="147" t="s">
        <v>221</v>
      </c>
      <c r="G312" s="152">
        <v>100</v>
      </c>
      <c r="H312" s="152">
        <v>8.48</v>
      </c>
      <c r="I312" s="152">
        <f t="shared" si="128"/>
        <v>848</v>
      </c>
      <c r="J312" s="202">
        <f t="shared" si="129"/>
        <v>0.23649999999999999</v>
      </c>
      <c r="K312" s="152">
        <f t="shared" si="131"/>
        <v>10.48</v>
      </c>
      <c r="L312" s="152">
        <f t="shared" si="130"/>
        <v>1048</v>
      </c>
    </row>
    <row r="313" spans="2:12" x14ac:dyDescent="0.25">
      <c r="B313" s="153" t="s">
        <v>1666</v>
      </c>
      <c r="C313" s="153" t="s">
        <v>1667</v>
      </c>
      <c r="D313" s="153" t="s">
        <v>105</v>
      </c>
      <c r="E313" s="151" t="s">
        <v>1668</v>
      </c>
      <c r="F313" s="147" t="s">
        <v>221</v>
      </c>
      <c r="G313" s="152">
        <v>37</v>
      </c>
      <c r="H313" s="152">
        <v>13</v>
      </c>
      <c r="I313" s="152">
        <f t="shared" si="128"/>
        <v>481</v>
      </c>
      <c r="J313" s="202">
        <f t="shared" si="129"/>
        <v>0.23649999999999999</v>
      </c>
      <c r="K313" s="152">
        <f t="shared" si="131"/>
        <v>16.07</v>
      </c>
      <c r="L313" s="152">
        <f t="shared" si="130"/>
        <v>594.59</v>
      </c>
    </row>
    <row r="314" spans="2:12" x14ac:dyDescent="0.25">
      <c r="B314" s="153" t="s">
        <v>1669</v>
      </c>
      <c r="C314" s="153" t="s">
        <v>1670</v>
      </c>
      <c r="D314" s="153" t="s">
        <v>105</v>
      </c>
      <c r="E314" s="151" t="s">
        <v>1671</v>
      </c>
      <c r="F314" s="147" t="s">
        <v>221</v>
      </c>
      <c r="G314" s="152">
        <v>95</v>
      </c>
      <c r="H314" s="152">
        <v>15.07</v>
      </c>
      <c r="I314" s="152">
        <f t="shared" si="128"/>
        <v>1431.65</v>
      </c>
      <c r="J314" s="202">
        <f t="shared" si="129"/>
        <v>0.23649999999999999</v>
      </c>
      <c r="K314" s="152">
        <f t="shared" si="131"/>
        <v>18.63</v>
      </c>
      <c r="L314" s="152">
        <f t="shared" si="130"/>
        <v>1769.85</v>
      </c>
    </row>
    <row r="315" spans="2:12" x14ac:dyDescent="0.25">
      <c r="B315" s="153" t="s">
        <v>1672</v>
      </c>
      <c r="C315" s="153" t="s">
        <v>1673</v>
      </c>
      <c r="D315" s="153" t="s">
        <v>105</v>
      </c>
      <c r="E315" s="151" t="s">
        <v>1674</v>
      </c>
      <c r="F315" s="147" t="s">
        <v>221</v>
      </c>
      <c r="G315" s="152">
        <v>9</v>
      </c>
      <c r="H315" s="152">
        <v>11.93</v>
      </c>
      <c r="I315" s="152">
        <f t="shared" si="128"/>
        <v>107.37</v>
      </c>
      <c r="J315" s="202">
        <f t="shared" si="129"/>
        <v>0.23649999999999999</v>
      </c>
      <c r="K315" s="152">
        <f t="shared" si="131"/>
        <v>14.75</v>
      </c>
      <c r="L315" s="152">
        <f t="shared" si="130"/>
        <v>132.75</v>
      </c>
    </row>
    <row r="316" spans="2:12" ht="38.25" x14ac:dyDescent="0.25">
      <c r="B316" s="153" t="s">
        <v>1675</v>
      </c>
      <c r="C316" s="153" t="s">
        <v>1676</v>
      </c>
      <c r="D316" s="153" t="s">
        <v>201</v>
      </c>
      <c r="E316" s="151" t="s">
        <v>1677</v>
      </c>
      <c r="F316" s="147" t="s">
        <v>21</v>
      </c>
      <c r="G316" s="152">
        <v>2</v>
      </c>
      <c r="H316" s="152">
        <v>22.65</v>
      </c>
      <c r="I316" s="152">
        <f t="shared" si="128"/>
        <v>45.3</v>
      </c>
      <c r="J316" s="202">
        <f t="shared" si="129"/>
        <v>0.23649999999999999</v>
      </c>
      <c r="K316" s="152">
        <f t="shared" si="131"/>
        <v>28</v>
      </c>
      <c r="L316" s="152">
        <f t="shared" si="130"/>
        <v>56</v>
      </c>
    </row>
    <row r="317" spans="2:12" x14ac:dyDescent="0.25">
      <c r="B317" s="153" t="s">
        <v>1678</v>
      </c>
      <c r="C317" s="153" t="s">
        <v>1679</v>
      </c>
      <c r="D317" s="153" t="s">
        <v>105</v>
      </c>
      <c r="E317" s="151" t="s">
        <v>1680</v>
      </c>
      <c r="F317" s="147" t="s">
        <v>221</v>
      </c>
      <c r="G317" s="152">
        <v>1</v>
      </c>
      <c r="H317" s="152">
        <v>15.13</v>
      </c>
      <c r="I317" s="152">
        <f t="shared" si="128"/>
        <v>15.13</v>
      </c>
      <c r="J317" s="202">
        <f t="shared" si="129"/>
        <v>0.23649999999999999</v>
      </c>
      <c r="K317" s="152">
        <f t="shared" si="131"/>
        <v>18.7</v>
      </c>
      <c r="L317" s="152">
        <f t="shared" si="130"/>
        <v>18.7</v>
      </c>
    </row>
    <row r="318" spans="2:12" x14ac:dyDescent="0.25">
      <c r="B318" s="153" t="s">
        <v>1681</v>
      </c>
      <c r="C318" s="153" t="s">
        <v>1682</v>
      </c>
      <c r="D318" s="153" t="s">
        <v>105</v>
      </c>
      <c r="E318" s="151" t="s">
        <v>1683</v>
      </c>
      <c r="F318" s="147" t="s">
        <v>221</v>
      </c>
      <c r="G318" s="152">
        <v>19</v>
      </c>
      <c r="H318" s="152">
        <v>16.690000000000001</v>
      </c>
      <c r="I318" s="152">
        <f t="shared" si="128"/>
        <v>317.11</v>
      </c>
      <c r="J318" s="202">
        <f t="shared" si="129"/>
        <v>0.23649999999999999</v>
      </c>
      <c r="K318" s="152">
        <f t="shared" si="131"/>
        <v>20.63</v>
      </c>
      <c r="L318" s="152">
        <f t="shared" si="130"/>
        <v>391.97</v>
      </c>
    </row>
    <row r="319" spans="2:12" x14ac:dyDescent="0.25">
      <c r="B319" s="153" t="s">
        <v>1684</v>
      </c>
      <c r="C319" s="153" t="s">
        <v>1685</v>
      </c>
      <c r="D319" s="153" t="s">
        <v>105</v>
      </c>
      <c r="E319" s="151" t="s">
        <v>1686</v>
      </c>
      <c r="F319" s="147" t="s">
        <v>221</v>
      </c>
      <c r="G319" s="152">
        <v>12</v>
      </c>
      <c r="H319" s="152">
        <v>23.93</v>
      </c>
      <c r="I319" s="152">
        <f t="shared" si="128"/>
        <v>287.16000000000003</v>
      </c>
      <c r="J319" s="202">
        <f t="shared" si="129"/>
        <v>0.23649999999999999</v>
      </c>
      <c r="K319" s="152">
        <f t="shared" si="131"/>
        <v>29.58</v>
      </c>
      <c r="L319" s="152">
        <f t="shared" si="130"/>
        <v>354.96</v>
      </c>
    </row>
    <row r="320" spans="2:12" x14ac:dyDescent="0.25">
      <c r="B320" s="153" t="s">
        <v>1687</v>
      </c>
      <c r="C320" s="153" t="s">
        <v>1688</v>
      </c>
      <c r="D320" s="153" t="s">
        <v>105</v>
      </c>
      <c r="E320" s="151" t="s">
        <v>1689</v>
      </c>
      <c r="F320" s="147" t="s">
        <v>221</v>
      </c>
      <c r="G320" s="152">
        <v>16</v>
      </c>
      <c r="H320" s="152">
        <v>29.27</v>
      </c>
      <c r="I320" s="152">
        <f t="shared" si="128"/>
        <v>468.32</v>
      </c>
      <c r="J320" s="202">
        <f t="shared" si="129"/>
        <v>0.23649999999999999</v>
      </c>
      <c r="K320" s="152">
        <f t="shared" si="131"/>
        <v>36.19</v>
      </c>
      <c r="L320" s="152">
        <f t="shared" si="130"/>
        <v>579.04</v>
      </c>
    </row>
    <row r="321" spans="2:12" x14ac:dyDescent="0.25">
      <c r="B321" s="153" t="s">
        <v>1690</v>
      </c>
      <c r="C321" s="153" t="s">
        <v>1691</v>
      </c>
      <c r="D321" s="153" t="s">
        <v>105</v>
      </c>
      <c r="E321" s="151" t="s">
        <v>1692</v>
      </c>
      <c r="F321" s="147" t="s">
        <v>221</v>
      </c>
      <c r="G321" s="152">
        <v>2</v>
      </c>
      <c r="H321" s="152">
        <v>29.97</v>
      </c>
      <c r="I321" s="152">
        <f t="shared" si="128"/>
        <v>59.94</v>
      </c>
      <c r="J321" s="202">
        <f t="shared" si="129"/>
        <v>0.23649999999999999</v>
      </c>
      <c r="K321" s="152">
        <f t="shared" si="131"/>
        <v>37.049999999999997</v>
      </c>
      <c r="L321" s="152">
        <f t="shared" si="130"/>
        <v>74.099999999999994</v>
      </c>
    </row>
    <row r="322" spans="2:12" x14ac:dyDescent="0.25">
      <c r="B322" s="153" t="s">
        <v>1693</v>
      </c>
      <c r="C322" s="153" t="s">
        <v>1694</v>
      </c>
      <c r="D322" s="153" t="s">
        <v>105</v>
      </c>
      <c r="E322" s="151" t="s">
        <v>84</v>
      </c>
      <c r="F322" s="147" t="s">
        <v>25</v>
      </c>
      <c r="G322" s="152">
        <v>5.12</v>
      </c>
      <c r="H322" s="152">
        <v>51.85</v>
      </c>
      <c r="I322" s="152">
        <f t="shared" si="128"/>
        <v>265.47000000000003</v>
      </c>
      <c r="J322" s="202">
        <f t="shared" si="129"/>
        <v>0.23649999999999999</v>
      </c>
      <c r="K322" s="152">
        <f t="shared" si="131"/>
        <v>64.11</v>
      </c>
      <c r="L322" s="152">
        <f t="shared" si="130"/>
        <v>328.24</v>
      </c>
    </row>
    <row r="323" spans="2:12" ht="25.5" x14ac:dyDescent="0.25">
      <c r="B323" s="153" t="s">
        <v>1695</v>
      </c>
      <c r="C323" s="153" t="s">
        <v>1696</v>
      </c>
      <c r="D323" s="153" t="s">
        <v>105</v>
      </c>
      <c r="E323" s="151" t="s">
        <v>1697</v>
      </c>
      <c r="F323" s="147" t="s">
        <v>19</v>
      </c>
      <c r="G323" s="152">
        <v>25.6</v>
      </c>
      <c r="H323" s="152">
        <v>159.82</v>
      </c>
      <c r="I323" s="152">
        <f t="shared" si="128"/>
        <v>4091.39</v>
      </c>
      <c r="J323" s="202">
        <f t="shared" si="129"/>
        <v>0.23649999999999999</v>
      </c>
      <c r="K323" s="152">
        <f t="shared" si="131"/>
        <v>197.61</v>
      </c>
      <c r="L323" s="152">
        <f t="shared" si="130"/>
        <v>5058.8100000000004</v>
      </c>
    </row>
    <row r="324" spans="2:12" ht="25.5" x14ac:dyDescent="0.25">
      <c r="B324" s="153" t="s">
        <v>1698</v>
      </c>
      <c r="C324" s="153" t="s">
        <v>1699</v>
      </c>
      <c r="D324" s="153" t="s">
        <v>105</v>
      </c>
      <c r="E324" s="151" t="s">
        <v>1700</v>
      </c>
      <c r="F324" s="147" t="s">
        <v>25</v>
      </c>
      <c r="G324" s="152">
        <v>5.12</v>
      </c>
      <c r="H324" s="152">
        <v>882.71</v>
      </c>
      <c r="I324" s="152">
        <f t="shared" si="128"/>
        <v>4519.47</v>
      </c>
      <c r="J324" s="202">
        <f t="shared" si="129"/>
        <v>0.23649999999999999</v>
      </c>
      <c r="K324" s="152">
        <f t="shared" si="131"/>
        <v>1091.47</v>
      </c>
      <c r="L324" s="152">
        <f t="shared" si="130"/>
        <v>5588.32</v>
      </c>
    </row>
    <row r="325" spans="2:12" x14ac:dyDescent="0.25">
      <c r="B325" s="398" t="s">
        <v>1701</v>
      </c>
      <c r="C325" s="153" t="s">
        <v>1702</v>
      </c>
      <c r="D325" s="153" t="s">
        <v>105</v>
      </c>
      <c r="E325" s="151" t="s">
        <v>1703</v>
      </c>
      <c r="F325" s="147" t="s">
        <v>19</v>
      </c>
      <c r="G325" s="152">
        <v>5.12</v>
      </c>
      <c r="H325" s="152">
        <v>90.23</v>
      </c>
      <c r="I325" s="152">
        <f t="shared" si="128"/>
        <v>461.97</v>
      </c>
      <c r="J325" s="202">
        <f t="shared" si="129"/>
        <v>0.23649999999999999</v>
      </c>
      <c r="K325" s="152">
        <f t="shared" si="131"/>
        <v>111.56</v>
      </c>
      <c r="L325" s="152">
        <f t="shared" si="130"/>
        <v>571.17999999999995</v>
      </c>
    </row>
    <row r="326" spans="2:12" x14ac:dyDescent="0.25">
      <c r="B326" s="149" t="s">
        <v>337</v>
      </c>
      <c r="C326" s="149" t="s">
        <v>1007</v>
      </c>
      <c r="D326" s="149"/>
      <c r="E326" s="148" t="s">
        <v>1704</v>
      </c>
      <c r="F326" s="150"/>
      <c r="G326" s="150"/>
      <c r="H326" s="148" t="s">
        <v>834</v>
      </c>
      <c r="I326" s="150">
        <f>SUBTOTAL(9,I328:I338)</f>
        <v>24946.74</v>
      </c>
      <c r="J326" s="148"/>
      <c r="K326" s="150"/>
      <c r="L326" s="150">
        <f>SUBTOTAL(9,L328:L338)</f>
        <v>30844.52</v>
      </c>
    </row>
    <row r="327" spans="2:12" x14ac:dyDescent="0.25">
      <c r="B327" s="153" t="s">
        <v>1705</v>
      </c>
      <c r="C327" s="153" t="s">
        <v>1652</v>
      </c>
      <c r="D327" s="153" t="s">
        <v>105</v>
      </c>
      <c r="E327" s="151" t="s">
        <v>1653</v>
      </c>
      <c r="F327" s="147" t="s">
        <v>221</v>
      </c>
      <c r="G327" s="152">
        <v>34</v>
      </c>
      <c r="H327" s="152">
        <v>28.33</v>
      </c>
      <c r="I327" s="152">
        <f t="shared" si="128"/>
        <v>963.22</v>
      </c>
      <c r="J327" s="202">
        <f t="shared" si="129"/>
        <v>0.23649999999999999</v>
      </c>
      <c r="K327" s="152">
        <f t="shared" si="131"/>
        <v>35.03</v>
      </c>
      <c r="L327" s="152">
        <f t="shared" si="130"/>
        <v>1191.02</v>
      </c>
    </row>
    <row r="328" spans="2:12" ht="38.25" x14ac:dyDescent="0.25">
      <c r="B328" s="153" t="s">
        <v>1706</v>
      </c>
      <c r="C328" s="153" t="s">
        <v>1707</v>
      </c>
      <c r="D328" s="153" t="s">
        <v>201</v>
      </c>
      <c r="E328" s="151" t="s">
        <v>1708</v>
      </c>
      <c r="F328" s="147" t="s">
        <v>21</v>
      </c>
      <c r="G328" s="152">
        <v>7</v>
      </c>
      <c r="H328" s="152">
        <v>107.28</v>
      </c>
      <c r="I328" s="152">
        <f t="shared" si="128"/>
        <v>750.96</v>
      </c>
      <c r="J328" s="202">
        <f t="shared" si="129"/>
        <v>0.23649999999999999</v>
      </c>
      <c r="K328" s="152">
        <f t="shared" si="131"/>
        <v>132.65</v>
      </c>
      <c r="L328" s="152">
        <f t="shared" si="130"/>
        <v>928.55</v>
      </c>
    </row>
    <row r="329" spans="2:12" x14ac:dyDescent="0.25">
      <c r="B329" s="153" t="s">
        <v>1709</v>
      </c>
      <c r="C329" s="153" t="s">
        <v>1670</v>
      </c>
      <c r="D329" s="153" t="s">
        <v>105</v>
      </c>
      <c r="E329" s="151" t="s">
        <v>1671</v>
      </c>
      <c r="F329" s="147" t="s">
        <v>221</v>
      </c>
      <c r="G329" s="152">
        <v>34</v>
      </c>
      <c r="H329" s="152">
        <v>15.07</v>
      </c>
      <c r="I329" s="152">
        <f t="shared" si="128"/>
        <v>512.38</v>
      </c>
      <c r="J329" s="202">
        <f t="shared" si="129"/>
        <v>0.23649999999999999</v>
      </c>
      <c r="K329" s="152">
        <f t="shared" si="131"/>
        <v>18.63</v>
      </c>
      <c r="L329" s="152">
        <f t="shared" si="130"/>
        <v>633.41999999999996</v>
      </c>
    </row>
    <row r="330" spans="2:12" ht="38.25" x14ac:dyDescent="0.25">
      <c r="B330" s="153" t="s">
        <v>1710</v>
      </c>
      <c r="C330" s="153" t="s">
        <v>1711</v>
      </c>
      <c r="D330" s="153" t="s">
        <v>201</v>
      </c>
      <c r="E330" s="151" t="s">
        <v>1712</v>
      </c>
      <c r="F330" s="147" t="s">
        <v>21</v>
      </c>
      <c r="G330" s="152">
        <v>8</v>
      </c>
      <c r="H330" s="152">
        <v>48.77</v>
      </c>
      <c r="I330" s="152">
        <f t="shared" si="128"/>
        <v>390.16</v>
      </c>
      <c r="J330" s="202">
        <f t="shared" si="129"/>
        <v>0.23649999999999999</v>
      </c>
      <c r="K330" s="152">
        <f t="shared" si="131"/>
        <v>60.3</v>
      </c>
      <c r="L330" s="152">
        <f t="shared" si="130"/>
        <v>482.4</v>
      </c>
    </row>
    <row r="331" spans="2:12" ht="25.5" x14ac:dyDescent="0.25">
      <c r="B331" s="153" t="s">
        <v>1713</v>
      </c>
      <c r="C331" s="153" t="s">
        <v>1714</v>
      </c>
      <c r="D331" s="153" t="s">
        <v>86</v>
      </c>
      <c r="E331" s="151" t="s">
        <v>1715</v>
      </c>
      <c r="F331" s="147" t="s">
        <v>28</v>
      </c>
      <c r="G331" s="152">
        <v>1</v>
      </c>
      <c r="H331" s="152">
        <v>104.29</v>
      </c>
      <c r="I331" s="152">
        <f t="shared" si="128"/>
        <v>104.29</v>
      </c>
      <c r="J331" s="202">
        <f t="shared" si="129"/>
        <v>0.23649999999999999</v>
      </c>
      <c r="K331" s="152">
        <f t="shared" si="131"/>
        <v>128.94999999999999</v>
      </c>
      <c r="L331" s="152">
        <f t="shared" si="130"/>
        <v>128.94999999999999</v>
      </c>
    </row>
    <row r="332" spans="2:12" x14ac:dyDescent="0.25">
      <c r="B332" s="153" t="s">
        <v>1716</v>
      </c>
      <c r="C332" s="153" t="s">
        <v>1613</v>
      </c>
      <c r="D332" s="153" t="s">
        <v>105</v>
      </c>
      <c r="E332" s="151" t="s">
        <v>526</v>
      </c>
      <c r="F332" s="147" t="s">
        <v>23</v>
      </c>
      <c r="G332" s="152">
        <v>112.78</v>
      </c>
      <c r="H332" s="152">
        <v>37.33</v>
      </c>
      <c r="I332" s="152">
        <f t="shared" si="128"/>
        <v>4210.07</v>
      </c>
      <c r="J332" s="202">
        <f t="shared" si="129"/>
        <v>0.23649999999999999</v>
      </c>
      <c r="K332" s="152">
        <f t="shared" si="131"/>
        <v>46.15</v>
      </c>
      <c r="L332" s="152">
        <f t="shared" si="130"/>
        <v>5204.79</v>
      </c>
    </row>
    <row r="333" spans="2:12" x14ac:dyDescent="0.25">
      <c r="B333" s="153" t="s">
        <v>1717</v>
      </c>
      <c r="C333" s="153" t="s">
        <v>1718</v>
      </c>
      <c r="D333" s="153" t="s">
        <v>105</v>
      </c>
      <c r="E333" s="151" t="s">
        <v>1719</v>
      </c>
      <c r="F333" s="147" t="s">
        <v>58</v>
      </c>
      <c r="G333" s="152">
        <v>49.02</v>
      </c>
      <c r="H333" s="152">
        <v>63.21</v>
      </c>
      <c r="I333" s="152">
        <f t="shared" ref="I333:I338" si="132">TRUNC(G333 * H333, 2)</f>
        <v>3098.55</v>
      </c>
      <c r="J333" s="202">
        <f t="shared" ref="J333:J376" si="133">+$L$5</f>
        <v>0.23649999999999999</v>
      </c>
      <c r="K333" s="152">
        <f t="shared" si="131"/>
        <v>78.150000000000006</v>
      </c>
      <c r="L333" s="152">
        <f t="shared" ref="L333:L338" si="134">TRUNC(G333 * K333, 2)</f>
        <v>3830.91</v>
      </c>
    </row>
    <row r="334" spans="2:12" x14ac:dyDescent="0.25">
      <c r="B334" s="153" t="s">
        <v>1720</v>
      </c>
      <c r="C334" s="153" t="s">
        <v>1721</v>
      </c>
      <c r="D334" s="153" t="s">
        <v>105</v>
      </c>
      <c r="E334" s="151" t="s">
        <v>1722</v>
      </c>
      <c r="F334" s="147" t="s">
        <v>58</v>
      </c>
      <c r="G334" s="152">
        <v>55.66</v>
      </c>
      <c r="H334" s="152">
        <v>114.66</v>
      </c>
      <c r="I334" s="152">
        <f t="shared" si="132"/>
        <v>6381.97</v>
      </c>
      <c r="J334" s="202">
        <f t="shared" si="133"/>
        <v>0.23649999999999999</v>
      </c>
      <c r="K334" s="152">
        <f t="shared" si="131"/>
        <v>141.77000000000001</v>
      </c>
      <c r="L334" s="152">
        <f t="shared" si="134"/>
        <v>7890.91</v>
      </c>
    </row>
    <row r="335" spans="2:12" x14ac:dyDescent="0.25">
      <c r="B335" s="153" t="s">
        <v>1723</v>
      </c>
      <c r="C335" s="153" t="s">
        <v>319</v>
      </c>
      <c r="D335" s="153" t="s">
        <v>105</v>
      </c>
      <c r="E335" s="151" t="s">
        <v>320</v>
      </c>
      <c r="F335" s="147" t="s">
        <v>25</v>
      </c>
      <c r="G335" s="152">
        <v>4.57</v>
      </c>
      <c r="H335" s="152">
        <v>51.85</v>
      </c>
      <c r="I335" s="152">
        <f t="shared" si="132"/>
        <v>236.95</v>
      </c>
      <c r="J335" s="202">
        <f t="shared" si="133"/>
        <v>0.23649999999999999</v>
      </c>
      <c r="K335" s="152">
        <f t="shared" si="131"/>
        <v>64.11</v>
      </c>
      <c r="L335" s="152">
        <f t="shared" si="134"/>
        <v>292.98</v>
      </c>
    </row>
    <row r="336" spans="2:12" ht="25.5" x14ac:dyDescent="0.25">
      <c r="B336" s="153" t="s">
        <v>1724</v>
      </c>
      <c r="C336" s="153" t="s">
        <v>323</v>
      </c>
      <c r="D336" s="153" t="s">
        <v>105</v>
      </c>
      <c r="E336" s="151" t="s">
        <v>324</v>
      </c>
      <c r="F336" s="147" t="s">
        <v>19</v>
      </c>
      <c r="G336" s="152">
        <v>30.48</v>
      </c>
      <c r="H336" s="152">
        <v>157.81</v>
      </c>
      <c r="I336" s="152">
        <f t="shared" si="132"/>
        <v>4810.04</v>
      </c>
      <c r="J336" s="202">
        <f t="shared" si="133"/>
        <v>0.23649999999999999</v>
      </c>
      <c r="K336" s="152">
        <f t="shared" si="131"/>
        <v>195.13</v>
      </c>
      <c r="L336" s="152">
        <f t="shared" si="134"/>
        <v>5947.56</v>
      </c>
    </row>
    <row r="337" spans="2:12" x14ac:dyDescent="0.25">
      <c r="B337" s="153" t="s">
        <v>1725</v>
      </c>
      <c r="C337" s="153" t="s">
        <v>1726</v>
      </c>
      <c r="D337" s="153" t="s">
        <v>105</v>
      </c>
      <c r="E337" s="151" t="s">
        <v>1727</v>
      </c>
      <c r="F337" s="147" t="s">
        <v>25</v>
      </c>
      <c r="G337" s="152">
        <v>4.68</v>
      </c>
      <c r="H337" s="152">
        <v>860.92</v>
      </c>
      <c r="I337" s="152">
        <f t="shared" si="132"/>
        <v>4029.1</v>
      </c>
      <c r="J337" s="202">
        <f t="shared" si="133"/>
        <v>0.23649999999999999</v>
      </c>
      <c r="K337" s="152">
        <f t="shared" si="131"/>
        <v>1064.52</v>
      </c>
      <c r="L337" s="152">
        <f t="shared" si="134"/>
        <v>4981.95</v>
      </c>
    </row>
    <row r="338" spans="2:12" x14ac:dyDescent="0.25">
      <c r="B338" s="153" t="s">
        <v>1728</v>
      </c>
      <c r="C338" s="153" t="s">
        <v>321</v>
      </c>
      <c r="D338" s="153" t="s">
        <v>105</v>
      </c>
      <c r="E338" s="151" t="s">
        <v>322</v>
      </c>
      <c r="F338" s="147" t="s">
        <v>19</v>
      </c>
      <c r="G338" s="152">
        <v>4.68</v>
      </c>
      <c r="H338" s="152">
        <v>90.23</v>
      </c>
      <c r="I338" s="152">
        <f t="shared" si="132"/>
        <v>422.27</v>
      </c>
      <c r="J338" s="202">
        <f t="shared" si="133"/>
        <v>0.23649999999999999</v>
      </c>
      <c r="K338" s="152">
        <f t="shared" si="131"/>
        <v>111.56</v>
      </c>
      <c r="L338" s="152">
        <f t="shared" si="134"/>
        <v>522.1</v>
      </c>
    </row>
    <row r="339" spans="2:12" x14ac:dyDescent="0.25">
      <c r="B339" s="149" t="s">
        <v>1729</v>
      </c>
      <c r="C339" s="149" t="s">
        <v>1007</v>
      </c>
      <c r="D339" s="149"/>
      <c r="E339" s="148" t="s">
        <v>1730</v>
      </c>
      <c r="F339" s="150"/>
      <c r="G339" s="150"/>
      <c r="H339" s="148" t="s">
        <v>834</v>
      </c>
      <c r="I339" s="150">
        <f>SUBTOTAL(9,I340:I342)</f>
        <v>2283.8599999999997</v>
      </c>
      <c r="J339" s="148"/>
      <c r="K339" s="150"/>
      <c r="L339" s="150">
        <f>SUBTOTAL(9,L340:L342)</f>
        <v>2823.9399999999996</v>
      </c>
    </row>
    <row r="340" spans="2:12" x14ac:dyDescent="0.25">
      <c r="B340" s="153" t="s">
        <v>1731</v>
      </c>
      <c r="C340" s="153" t="s">
        <v>1732</v>
      </c>
      <c r="D340" s="153" t="s">
        <v>105</v>
      </c>
      <c r="E340" s="151" t="s">
        <v>1733</v>
      </c>
      <c r="F340" s="147" t="s">
        <v>28</v>
      </c>
      <c r="G340" s="152">
        <v>7</v>
      </c>
      <c r="H340" s="152">
        <v>225.47</v>
      </c>
      <c r="I340" s="152">
        <f t="shared" ref="I340:I342" si="135">TRUNC(G340 * H340, 2)</f>
        <v>1578.29</v>
      </c>
      <c r="J340" s="202">
        <f t="shared" si="133"/>
        <v>0.23649999999999999</v>
      </c>
      <c r="K340" s="152">
        <f t="shared" si="131"/>
        <v>278.79000000000002</v>
      </c>
      <c r="L340" s="152">
        <f>TRUNC(G340 * K340, 2)</f>
        <v>1951.53</v>
      </c>
    </row>
    <row r="341" spans="2:12" ht="25.5" x14ac:dyDescent="0.25">
      <c r="B341" s="153" t="s">
        <v>1734</v>
      </c>
      <c r="C341" s="153" t="s">
        <v>1735</v>
      </c>
      <c r="D341" s="153" t="s">
        <v>86</v>
      </c>
      <c r="E341" s="151" t="s">
        <v>1736</v>
      </c>
      <c r="F341" s="147" t="s">
        <v>221</v>
      </c>
      <c r="G341" s="152">
        <v>7</v>
      </c>
      <c r="H341" s="152">
        <v>24.11</v>
      </c>
      <c r="I341" s="152">
        <f t="shared" ref="I341" si="136">TRUNC(G341 * H341, 2)</f>
        <v>168.77</v>
      </c>
      <c r="J341" s="202">
        <f t="shared" si="133"/>
        <v>0.23649999999999999</v>
      </c>
      <c r="K341" s="152">
        <f t="shared" ref="K341" si="137">TRUNC(H341 * (1 + J341), 2)</f>
        <v>29.81</v>
      </c>
      <c r="L341" s="152">
        <f>TRUNC(G341 * K341, 2)</f>
        <v>208.67</v>
      </c>
    </row>
    <row r="342" spans="2:12" ht="25.5" x14ac:dyDescent="0.25">
      <c r="B342" s="153" t="s">
        <v>1737</v>
      </c>
      <c r="C342" s="153" t="s">
        <v>1738</v>
      </c>
      <c r="D342" s="153" t="s">
        <v>1504</v>
      </c>
      <c r="E342" s="151" t="s">
        <v>1739</v>
      </c>
      <c r="F342" s="147" t="s">
        <v>28</v>
      </c>
      <c r="G342" s="152">
        <v>11</v>
      </c>
      <c r="H342" s="152">
        <v>48.8</v>
      </c>
      <c r="I342" s="152">
        <f t="shared" si="135"/>
        <v>536.79999999999995</v>
      </c>
      <c r="J342" s="202">
        <f t="shared" si="133"/>
        <v>0.23649999999999999</v>
      </c>
      <c r="K342" s="152">
        <f t="shared" si="131"/>
        <v>60.34</v>
      </c>
      <c r="L342" s="152">
        <f>TRUNC(G342 * K342, 2)</f>
        <v>663.74</v>
      </c>
    </row>
    <row r="343" spans="2:12" x14ac:dyDescent="0.25">
      <c r="B343" s="149" t="s">
        <v>1740</v>
      </c>
      <c r="C343" s="149" t="s">
        <v>1007</v>
      </c>
      <c r="D343" s="149"/>
      <c r="E343" s="148" t="s">
        <v>1741</v>
      </c>
      <c r="F343" s="150"/>
      <c r="G343" s="150"/>
      <c r="H343" s="148" t="s">
        <v>834</v>
      </c>
      <c r="I343" s="150">
        <f>SUBTOTAL(9,I345:I371)</f>
        <v>409522.32999999996</v>
      </c>
      <c r="J343" s="148"/>
      <c r="K343" s="150"/>
      <c r="L343" s="150">
        <f>SUBTOTAL(9,L345:L371)</f>
        <v>493888.3600000001</v>
      </c>
    </row>
    <row r="344" spans="2:12" x14ac:dyDescent="0.25">
      <c r="B344" s="149" t="s">
        <v>1742</v>
      </c>
      <c r="C344" s="149" t="s">
        <v>1007</v>
      </c>
      <c r="D344" s="149"/>
      <c r="E344" s="148" t="s">
        <v>1743</v>
      </c>
      <c r="F344" s="150"/>
      <c r="G344" s="150"/>
      <c r="H344" s="148" t="s">
        <v>834</v>
      </c>
      <c r="I344" s="150">
        <f>SUBTOTAL(9,I346:I350)</f>
        <v>176967.04000000001</v>
      </c>
      <c r="J344" s="148"/>
      <c r="K344" s="150"/>
      <c r="L344" s="150">
        <f>SUBTOTAL(9,L346:L350)</f>
        <v>211440.09</v>
      </c>
    </row>
    <row r="345" spans="2:12" ht="25.5" x14ac:dyDescent="0.25">
      <c r="B345" s="153" t="s">
        <v>1744</v>
      </c>
      <c r="C345" s="153" t="s">
        <v>1745</v>
      </c>
      <c r="D345" s="153" t="s">
        <v>1157</v>
      </c>
      <c r="E345" s="151" t="s">
        <v>1746</v>
      </c>
      <c r="F345" s="147" t="s">
        <v>28</v>
      </c>
      <c r="G345" s="152">
        <v>2</v>
      </c>
      <c r="H345" s="152">
        <v>61143</v>
      </c>
      <c r="I345" s="152">
        <f t="shared" ref="I345:I350" si="138">TRUNC(G345 * H345, 2)</f>
        <v>122286</v>
      </c>
      <c r="J345" s="399">
        <f>+$L$6</f>
        <v>0.1948</v>
      </c>
      <c r="K345" s="152">
        <f t="shared" ref="K345:K350" si="139">TRUNC(H345 * (1 + J345), 2)</f>
        <v>73053.649999999994</v>
      </c>
      <c r="L345" s="152">
        <f t="shared" ref="L345:L350" si="140">TRUNC(G345 * K345, 2)</f>
        <v>146107.29999999999</v>
      </c>
    </row>
    <row r="346" spans="2:12" ht="25.5" x14ac:dyDescent="0.25">
      <c r="B346" s="153" t="s">
        <v>1747</v>
      </c>
      <c r="C346" s="153" t="s">
        <v>1748</v>
      </c>
      <c r="D346" s="153" t="s">
        <v>1157</v>
      </c>
      <c r="E346" s="151" t="s">
        <v>1749</v>
      </c>
      <c r="F346" s="147" t="s">
        <v>28</v>
      </c>
      <c r="G346" s="152">
        <v>1</v>
      </c>
      <c r="H346" s="152">
        <v>53011.76</v>
      </c>
      <c r="I346" s="152">
        <f t="shared" si="138"/>
        <v>53011.76</v>
      </c>
      <c r="J346" s="399">
        <f t="shared" ref="J346:J350" si="141">+$L$6</f>
        <v>0.1948</v>
      </c>
      <c r="K346" s="152">
        <f t="shared" si="139"/>
        <v>63338.45</v>
      </c>
      <c r="L346" s="152">
        <f t="shared" si="140"/>
        <v>63338.45</v>
      </c>
    </row>
    <row r="347" spans="2:12" ht="25.5" x14ac:dyDescent="0.25">
      <c r="B347" s="153" t="s">
        <v>1750</v>
      </c>
      <c r="C347" s="153" t="s">
        <v>1751</v>
      </c>
      <c r="D347" s="153" t="s">
        <v>1157</v>
      </c>
      <c r="E347" s="151" t="s">
        <v>1752</v>
      </c>
      <c r="F347" s="147" t="s">
        <v>28</v>
      </c>
      <c r="G347" s="152">
        <v>14</v>
      </c>
      <c r="H347" s="152">
        <v>6122.21</v>
      </c>
      <c r="I347" s="152">
        <f t="shared" si="138"/>
        <v>85710.94</v>
      </c>
      <c r="J347" s="399">
        <f t="shared" si="141"/>
        <v>0.1948</v>
      </c>
      <c r="K347" s="152">
        <f t="shared" si="139"/>
        <v>7314.81</v>
      </c>
      <c r="L347" s="152">
        <f t="shared" si="140"/>
        <v>102407.34</v>
      </c>
    </row>
    <row r="348" spans="2:12" ht="25.5" x14ac:dyDescent="0.25">
      <c r="B348" s="153" t="s">
        <v>1753</v>
      </c>
      <c r="C348" s="153" t="s">
        <v>1754</v>
      </c>
      <c r="D348" s="153" t="s">
        <v>1157</v>
      </c>
      <c r="E348" s="151" t="s">
        <v>1755</v>
      </c>
      <c r="F348" s="147" t="s">
        <v>28</v>
      </c>
      <c r="G348" s="152">
        <v>4</v>
      </c>
      <c r="H348" s="152">
        <v>4960.59</v>
      </c>
      <c r="I348" s="152">
        <f t="shared" si="138"/>
        <v>19842.36</v>
      </c>
      <c r="J348" s="399">
        <f t="shared" si="141"/>
        <v>0.1948</v>
      </c>
      <c r="K348" s="152">
        <f t="shared" si="139"/>
        <v>5926.91</v>
      </c>
      <c r="L348" s="152">
        <f t="shared" si="140"/>
        <v>23707.64</v>
      </c>
    </row>
    <row r="349" spans="2:12" ht="38.25" x14ac:dyDescent="0.25">
      <c r="B349" s="153" t="s">
        <v>1756</v>
      </c>
      <c r="C349" s="153" t="s">
        <v>1757</v>
      </c>
      <c r="D349" s="153" t="s">
        <v>1758</v>
      </c>
      <c r="E349" s="151" t="s">
        <v>1759</v>
      </c>
      <c r="F349" s="147" t="s">
        <v>21</v>
      </c>
      <c r="G349" s="152">
        <v>3</v>
      </c>
      <c r="H349" s="152">
        <v>5951.46</v>
      </c>
      <c r="I349" s="152">
        <f t="shared" si="138"/>
        <v>17854.38</v>
      </c>
      <c r="J349" s="399">
        <f t="shared" si="141"/>
        <v>0.1948</v>
      </c>
      <c r="K349" s="152">
        <f t="shared" si="139"/>
        <v>7110.8</v>
      </c>
      <c r="L349" s="152">
        <f t="shared" si="140"/>
        <v>21332.400000000001</v>
      </c>
    </row>
    <row r="350" spans="2:12" ht="25.5" x14ac:dyDescent="0.25">
      <c r="B350" s="153" t="s">
        <v>1760</v>
      </c>
      <c r="C350" s="153" t="s">
        <v>1761</v>
      </c>
      <c r="D350" s="153" t="s">
        <v>86</v>
      </c>
      <c r="E350" s="151" t="s">
        <v>1762</v>
      </c>
      <c r="F350" s="147" t="s">
        <v>28</v>
      </c>
      <c r="G350" s="152">
        <v>2</v>
      </c>
      <c r="H350" s="152">
        <v>273.8</v>
      </c>
      <c r="I350" s="152">
        <f t="shared" si="138"/>
        <v>547.6</v>
      </c>
      <c r="J350" s="399">
        <f t="shared" si="141"/>
        <v>0.1948</v>
      </c>
      <c r="K350" s="152">
        <f t="shared" si="139"/>
        <v>327.13</v>
      </c>
      <c r="L350" s="152">
        <f t="shared" si="140"/>
        <v>654.26</v>
      </c>
    </row>
    <row r="351" spans="2:12" x14ac:dyDescent="0.25">
      <c r="B351" s="149" t="s">
        <v>1763</v>
      </c>
      <c r="C351" s="149" t="s">
        <v>1007</v>
      </c>
      <c r="D351" s="149"/>
      <c r="E351" s="148" t="s">
        <v>1764</v>
      </c>
      <c r="F351" s="150"/>
      <c r="G351" s="150"/>
      <c r="H351" s="148" t="s">
        <v>834</v>
      </c>
      <c r="I351" s="150">
        <f>SUBTOTAL(9,I353:I371)</f>
        <v>109048.44</v>
      </c>
      <c r="J351" s="148"/>
      <c r="K351" s="150"/>
      <c r="L351" s="150">
        <f>SUBTOTAL(9,L353:L371)</f>
        <v>134831.66999999998</v>
      </c>
    </row>
    <row r="352" spans="2:12" ht="51" x14ac:dyDescent="0.25">
      <c r="B352" s="153" t="s">
        <v>1765</v>
      </c>
      <c r="C352" s="153" t="s">
        <v>1766</v>
      </c>
      <c r="D352" s="153" t="s">
        <v>201</v>
      </c>
      <c r="E352" s="151" t="s">
        <v>1767</v>
      </c>
      <c r="F352" s="147" t="s">
        <v>58</v>
      </c>
      <c r="G352" s="152">
        <v>45</v>
      </c>
      <c r="H352" s="152">
        <v>27.13</v>
      </c>
      <c r="I352" s="152">
        <f t="shared" ref="I352:I371" si="142">TRUNC(G352 * H352, 2)</f>
        <v>1220.8499999999999</v>
      </c>
      <c r="J352" s="202">
        <f t="shared" ref="J345:J371" si="143">+$L$5</f>
        <v>0.23649999999999999</v>
      </c>
      <c r="K352" s="152">
        <f t="shared" ref="K352:K371" si="144">TRUNC(H352 * (1 + J352), 2)</f>
        <v>33.54</v>
      </c>
      <c r="L352" s="152">
        <f t="shared" ref="L352:L371" si="145">TRUNC(G352 * K352, 2)</f>
        <v>1509.3</v>
      </c>
    </row>
    <row r="353" spans="2:12" ht="25.5" x14ac:dyDescent="0.25">
      <c r="B353" s="153" t="s">
        <v>1768</v>
      </c>
      <c r="C353" s="153" t="s">
        <v>1769</v>
      </c>
      <c r="D353" s="153" t="s">
        <v>1770</v>
      </c>
      <c r="E353" s="151" t="s">
        <v>1771</v>
      </c>
      <c r="F353" s="147" t="s">
        <v>23</v>
      </c>
      <c r="G353" s="152">
        <v>15</v>
      </c>
      <c r="H353" s="152">
        <v>140.44999999999999</v>
      </c>
      <c r="I353" s="152">
        <f t="shared" si="142"/>
        <v>2106.75</v>
      </c>
      <c r="J353" s="202">
        <f t="shared" si="143"/>
        <v>0.23649999999999999</v>
      </c>
      <c r="K353" s="152">
        <f t="shared" si="144"/>
        <v>173.66</v>
      </c>
      <c r="L353" s="152">
        <f t="shared" si="145"/>
        <v>2604.9</v>
      </c>
    </row>
    <row r="354" spans="2:12" ht="25.5" x14ac:dyDescent="0.25">
      <c r="B354" s="153" t="s">
        <v>1772</v>
      </c>
      <c r="C354" s="153" t="s">
        <v>1773</v>
      </c>
      <c r="D354" s="153" t="s">
        <v>1157</v>
      </c>
      <c r="E354" s="151" t="s">
        <v>1774</v>
      </c>
      <c r="F354" s="147" t="s">
        <v>1775</v>
      </c>
      <c r="G354" s="152">
        <v>681</v>
      </c>
      <c r="H354" s="152">
        <v>49.7</v>
      </c>
      <c r="I354" s="152">
        <f t="shared" si="142"/>
        <v>33845.699999999997</v>
      </c>
      <c r="J354" s="202">
        <f t="shared" si="143"/>
        <v>0.23649999999999999</v>
      </c>
      <c r="K354" s="152">
        <f t="shared" si="144"/>
        <v>61.45</v>
      </c>
      <c r="L354" s="152">
        <f t="shared" si="145"/>
        <v>41847.449999999997</v>
      </c>
    </row>
    <row r="355" spans="2:12" ht="76.5" x14ac:dyDescent="0.25">
      <c r="B355" s="153" t="s">
        <v>1776</v>
      </c>
      <c r="C355" s="153" t="s">
        <v>1777</v>
      </c>
      <c r="D355" s="153" t="s">
        <v>1758</v>
      </c>
      <c r="E355" s="151" t="s">
        <v>1778</v>
      </c>
      <c r="F355" s="147" t="s">
        <v>75</v>
      </c>
      <c r="G355" s="152">
        <v>219.2</v>
      </c>
      <c r="H355" s="152">
        <v>55.8</v>
      </c>
      <c r="I355" s="152">
        <f t="shared" si="142"/>
        <v>12231.36</v>
      </c>
      <c r="J355" s="202">
        <f t="shared" si="143"/>
        <v>0.23649999999999999</v>
      </c>
      <c r="K355" s="152">
        <f t="shared" si="144"/>
        <v>68.989999999999995</v>
      </c>
      <c r="L355" s="152">
        <f t="shared" si="145"/>
        <v>15122.6</v>
      </c>
    </row>
    <row r="356" spans="2:12" ht="25.5" x14ac:dyDescent="0.25">
      <c r="B356" s="153" t="s">
        <v>1779</v>
      </c>
      <c r="C356" s="153" t="s">
        <v>1780</v>
      </c>
      <c r="D356" s="153" t="s">
        <v>795</v>
      </c>
      <c r="E356" s="151" t="s">
        <v>1781</v>
      </c>
      <c r="F356" s="147" t="s">
        <v>21</v>
      </c>
      <c r="G356" s="152">
        <v>22</v>
      </c>
      <c r="H356" s="152">
        <v>175.36</v>
      </c>
      <c r="I356" s="152">
        <f t="shared" si="142"/>
        <v>3857.92</v>
      </c>
      <c r="J356" s="202">
        <f t="shared" si="143"/>
        <v>0.23649999999999999</v>
      </c>
      <c r="K356" s="152">
        <f t="shared" si="144"/>
        <v>216.83</v>
      </c>
      <c r="L356" s="152">
        <f t="shared" si="145"/>
        <v>4770.26</v>
      </c>
    </row>
    <row r="357" spans="2:12" ht="25.5" x14ac:dyDescent="0.25">
      <c r="B357" s="153" t="s">
        <v>1782</v>
      </c>
      <c r="C357" s="153" t="s">
        <v>1783</v>
      </c>
      <c r="D357" s="153" t="s">
        <v>795</v>
      </c>
      <c r="E357" s="151" t="s">
        <v>1784</v>
      </c>
      <c r="F357" s="147" t="s">
        <v>21</v>
      </c>
      <c r="G357" s="152">
        <v>3</v>
      </c>
      <c r="H357" s="152">
        <v>260.45</v>
      </c>
      <c r="I357" s="152">
        <f t="shared" si="142"/>
        <v>781.35</v>
      </c>
      <c r="J357" s="202">
        <f t="shared" si="143"/>
        <v>0.23649999999999999</v>
      </c>
      <c r="K357" s="152">
        <f t="shared" si="144"/>
        <v>322.04000000000002</v>
      </c>
      <c r="L357" s="152">
        <f t="shared" si="145"/>
        <v>966.12</v>
      </c>
    </row>
    <row r="358" spans="2:12" ht="25.5" x14ac:dyDescent="0.25">
      <c r="B358" s="153" t="s">
        <v>1785</v>
      </c>
      <c r="C358" s="153" t="s">
        <v>1786</v>
      </c>
      <c r="D358" s="153" t="s">
        <v>1157</v>
      </c>
      <c r="E358" s="151" t="s">
        <v>1787</v>
      </c>
      <c r="F358" s="147" t="s">
        <v>19</v>
      </c>
      <c r="G358" s="152">
        <v>0.4</v>
      </c>
      <c r="H358" s="152">
        <v>2699.85</v>
      </c>
      <c r="I358" s="152">
        <f t="shared" si="142"/>
        <v>1079.94</v>
      </c>
      <c r="J358" s="202">
        <f t="shared" si="143"/>
        <v>0.23649999999999999</v>
      </c>
      <c r="K358" s="152">
        <f t="shared" si="144"/>
        <v>3338.36</v>
      </c>
      <c r="L358" s="152">
        <f t="shared" si="145"/>
        <v>1335.34</v>
      </c>
    </row>
    <row r="359" spans="2:12" ht="38.25" x14ac:dyDescent="0.25">
      <c r="B359" s="153" t="s">
        <v>1788</v>
      </c>
      <c r="C359" s="153" t="s">
        <v>1789</v>
      </c>
      <c r="D359" s="153" t="s">
        <v>201</v>
      </c>
      <c r="E359" s="151" t="s">
        <v>1790</v>
      </c>
      <c r="F359" s="147" t="s">
        <v>21</v>
      </c>
      <c r="G359" s="152">
        <v>4</v>
      </c>
      <c r="H359" s="152">
        <v>76.989999999999995</v>
      </c>
      <c r="I359" s="152">
        <f t="shared" si="142"/>
        <v>307.95999999999998</v>
      </c>
      <c r="J359" s="202">
        <f t="shared" si="143"/>
        <v>0.23649999999999999</v>
      </c>
      <c r="K359" s="152">
        <f t="shared" si="144"/>
        <v>95.19</v>
      </c>
      <c r="L359" s="152">
        <f t="shared" si="145"/>
        <v>380.76</v>
      </c>
    </row>
    <row r="360" spans="2:12" ht="38.25" x14ac:dyDescent="0.25">
      <c r="B360" s="153" t="s">
        <v>1791</v>
      </c>
      <c r="C360" s="153" t="s">
        <v>1792</v>
      </c>
      <c r="D360" s="153" t="s">
        <v>201</v>
      </c>
      <c r="E360" s="151" t="s">
        <v>1793</v>
      </c>
      <c r="F360" s="147" t="s">
        <v>21</v>
      </c>
      <c r="G360" s="152">
        <v>2</v>
      </c>
      <c r="H360" s="152">
        <v>38.450000000000003</v>
      </c>
      <c r="I360" s="152">
        <f t="shared" si="142"/>
        <v>76.900000000000006</v>
      </c>
      <c r="J360" s="202">
        <f t="shared" si="143"/>
        <v>0.23649999999999999</v>
      </c>
      <c r="K360" s="152">
        <f t="shared" si="144"/>
        <v>47.54</v>
      </c>
      <c r="L360" s="152">
        <f t="shared" si="145"/>
        <v>95.08</v>
      </c>
    </row>
    <row r="361" spans="2:12" ht="38.25" x14ac:dyDescent="0.25">
      <c r="B361" s="153" t="s">
        <v>1794</v>
      </c>
      <c r="C361" s="153" t="s">
        <v>1795</v>
      </c>
      <c r="D361" s="153" t="s">
        <v>201</v>
      </c>
      <c r="E361" s="151" t="s">
        <v>1796</v>
      </c>
      <c r="F361" s="147" t="s">
        <v>21</v>
      </c>
      <c r="G361" s="152">
        <v>1</v>
      </c>
      <c r="H361" s="152">
        <v>26.39</v>
      </c>
      <c r="I361" s="152">
        <f t="shared" si="142"/>
        <v>26.39</v>
      </c>
      <c r="J361" s="202">
        <f t="shared" si="143"/>
        <v>0.23649999999999999</v>
      </c>
      <c r="K361" s="152">
        <f t="shared" si="144"/>
        <v>32.630000000000003</v>
      </c>
      <c r="L361" s="152">
        <f t="shared" si="145"/>
        <v>32.630000000000003</v>
      </c>
    </row>
    <row r="362" spans="2:12" ht="38.25" x14ac:dyDescent="0.25">
      <c r="B362" s="153" t="s">
        <v>1797</v>
      </c>
      <c r="C362" s="153" t="s">
        <v>1798</v>
      </c>
      <c r="D362" s="153" t="s">
        <v>201</v>
      </c>
      <c r="E362" s="151" t="s">
        <v>1799</v>
      </c>
      <c r="F362" s="147" t="s">
        <v>21</v>
      </c>
      <c r="G362" s="152">
        <v>7</v>
      </c>
      <c r="H362" s="152">
        <v>15.73</v>
      </c>
      <c r="I362" s="152">
        <f t="shared" si="142"/>
        <v>110.11</v>
      </c>
      <c r="J362" s="202">
        <f t="shared" si="143"/>
        <v>0.23649999999999999</v>
      </c>
      <c r="K362" s="152">
        <f t="shared" si="144"/>
        <v>19.45</v>
      </c>
      <c r="L362" s="152">
        <f t="shared" si="145"/>
        <v>136.15</v>
      </c>
    </row>
    <row r="363" spans="2:12" x14ac:dyDescent="0.25">
      <c r="B363" s="153" t="s">
        <v>1800</v>
      </c>
      <c r="C363" s="153" t="s">
        <v>1801</v>
      </c>
      <c r="D363" s="153" t="s">
        <v>1770</v>
      </c>
      <c r="E363" s="151" t="s">
        <v>1802</v>
      </c>
      <c r="F363" s="147" t="s">
        <v>1775</v>
      </c>
      <c r="G363" s="152">
        <v>17.100000000000001</v>
      </c>
      <c r="H363" s="152">
        <v>73.319999999999993</v>
      </c>
      <c r="I363" s="152">
        <f t="shared" si="142"/>
        <v>1253.77</v>
      </c>
      <c r="J363" s="202">
        <f t="shared" si="143"/>
        <v>0.23649999999999999</v>
      </c>
      <c r="K363" s="152">
        <f t="shared" si="144"/>
        <v>90.66</v>
      </c>
      <c r="L363" s="152">
        <f t="shared" si="145"/>
        <v>1550.28</v>
      </c>
    </row>
    <row r="364" spans="2:12" ht="38.25" x14ac:dyDescent="0.25">
      <c r="B364" s="153" t="s">
        <v>1803</v>
      </c>
      <c r="C364" s="153" t="s">
        <v>1804</v>
      </c>
      <c r="D364" s="153" t="s">
        <v>86</v>
      </c>
      <c r="E364" s="151" t="s">
        <v>1805</v>
      </c>
      <c r="F364" s="147" t="s">
        <v>23</v>
      </c>
      <c r="G364" s="152">
        <v>105</v>
      </c>
      <c r="H364" s="152">
        <v>190.98</v>
      </c>
      <c r="I364" s="152">
        <f t="shared" si="142"/>
        <v>20052.900000000001</v>
      </c>
      <c r="J364" s="202">
        <f t="shared" si="143"/>
        <v>0.23649999999999999</v>
      </c>
      <c r="K364" s="152">
        <f t="shared" si="144"/>
        <v>236.14</v>
      </c>
      <c r="L364" s="152">
        <f t="shared" si="145"/>
        <v>24794.7</v>
      </c>
    </row>
    <row r="365" spans="2:12" ht="38.25" x14ac:dyDescent="0.25">
      <c r="B365" s="153" t="s">
        <v>1806</v>
      </c>
      <c r="C365" s="153" t="s">
        <v>1807</v>
      </c>
      <c r="D365" s="153" t="s">
        <v>86</v>
      </c>
      <c r="E365" s="151" t="s">
        <v>1808</v>
      </c>
      <c r="F365" s="147" t="s">
        <v>23</v>
      </c>
      <c r="G365" s="152">
        <v>45</v>
      </c>
      <c r="H365" s="152">
        <v>43</v>
      </c>
      <c r="I365" s="152">
        <f t="shared" si="142"/>
        <v>1935</v>
      </c>
      <c r="J365" s="202">
        <f t="shared" si="143"/>
        <v>0.23649999999999999</v>
      </c>
      <c r="K365" s="152">
        <f t="shared" si="144"/>
        <v>53.16</v>
      </c>
      <c r="L365" s="152">
        <f t="shared" si="145"/>
        <v>2392.1999999999998</v>
      </c>
    </row>
    <row r="366" spans="2:12" ht="38.25" x14ac:dyDescent="0.25">
      <c r="B366" s="153" t="s">
        <v>1809</v>
      </c>
      <c r="C366" s="153" t="s">
        <v>1810</v>
      </c>
      <c r="D366" s="153" t="s">
        <v>86</v>
      </c>
      <c r="E366" s="151" t="s">
        <v>1811</v>
      </c>
      <c r="F366" s="147" t="s">
        <v>23</v>
      </c>
      <c r="G366" s="152">
        <v>80</v>
      </c>
      <c r="H366" s="152">
        <v>96.05</v>
      </c>
      <c r="I366" s="152">
        <f t="shared" si="142"/>
        <v>7684</v>
      </c>
      <c r="J366" s="202">
        <f t="shared" si="143"/>
        <v>0.23649999999999999</v>
      </c>
      <c r="K366" s="152">
        <f t="shared" si="144"/>
        <v>118.76</v>
      </c>
      <c r="L366" s="152">
        <f t="shared" si="145"/>
        <v>9500.7999999999993</v>
      </c>
    </row>
    <row r="367" spans="2:12" ht="38.25" x14ac:dyDescent="0.25">
      <c r="B367" s="153" t="s">
        <v>1812</v>
      </c>
      <c r="C367" s="153" t="s">
        <v>1813</v>
      </c>
      <c r="D367" s="153" t="s">
        <v>86</v>
      </c>
      <c r="E367" s="151" t="s">
        <v>1814</v>
      </c>
      <c r="F367" s="147" t="s">
        <v>23</v>
      </c>
      <c r="G367" s="152">
        <v>20</v>
      </c>
      <c r="H367" s="152">
        <v>64.69</v>
      </c>
      <c r="I367" s="152">
        <f t="shared" si="142"/>
        <v>1293.8</v>
      </c>
      <c r="J367" s="202">
        <f t="shared" si="143"/>
        <v>0.23649999999999999</v>
      </c>
      <c r="K367" s="152">
        <f t="shared" si="144"/>
        <v>79.98</v>
      </c>
      <c r="L367" s="152">
        <f t="shared" si="145"/>
        <v>1599.6</v>
      </c>
    </row>
    <row r="368" spans="2:12" ht="38.25" x14ac:dyDescent="0.25">
      <c r="B368" s="153" t="s">
        <v>1815</v>
      </c>
      <c r="C368" s="153" t="s">
        <v>1816</v>
      </c>
      <c r="D368" s="153" t="s">
        <v>86</v>
      </c>
      <c r="E368" s="151" t="s">
        <v>1817</v>
      </c>
      <c r="F368" s="147" t="s">
        <v>23</v>
      </c>
      <c r="G368" s="152">
        <v>15</v>
      </c>
      <c r="H368" s="152">
        <v>261.05</v>
      </c>
      <c r="I368" s="152">
        <f t="shared" si="142"/>
        <v>3915.75</v>
      </c>
      <c r="J368" s="202">
        <f t="shared" si="143"/>
        <v>0.23649999999999999</v>
      </c>
      <c r="K368" s="152">
        <f t="shared" si="144"/>
        <v>322.77999999999997</v>
      </c>
      <c r="L368" s="152">
        <f t="shared" si="145"/>
        <v>4841.7</v>
      </c>
    </row>
    <row r="369" spans="2:13" ht="38.25" x14ac:dyDescent="0.25">
      <c r="B369" s="153" t="s">
        <v>1818</v>
      </c>
      <c r="C369" s="153" t="s">
        <v>1819</v>
      </c>
      <c r="D369" s="153" t="s">
        <v>86</v>
      </c>
      <c r="E369" s="151" t="s">
        <v>1820</v>
      </c>
      <c r="F369" s="147" t="s">
        <v>23</v>
      </c>
      <c r="G369" s="152">
        <v>25</v>
      </c>
      <c r="H369" s="152">
        <v>318.76</v>
      </c>
      <c r="I369" s="152">
        <f t="shared" si="142"/>
        <v>7969</v>
      </c>
      <c r="J369" s="202">
        <f t="shared" si="143"/>
        <v>0.23649999999999999</v>
      </c>
      <c r="K369" s="152">
        <f t="shared" si="144"/>
        <v>394.14</v>
      </c>
      <c r="L369" s="152">
        <f t="shared" si="145"/>
        <v>9853.5</v>
      </c>
    </row>
    <row r="370" spans="2:13" ht="38.25" x14ac:dyDescent="0.25">
      <c r="B370" s="153" t="s">
        <v>1821</v>
      </c>
      <c r="C370" s="153" t="s">
        <v>1822</v>
      </c>
      <c r="D370" s="153" t="s">
        <v>86</v>
      </c>
      <c r="E370" s="151" t="s">
        <v>1823</v>
      </c>
      <c r="F370" s="147" t="s">
        <v>23</v>
      </c>
      <c r="G370" s="152">
        <v>5</v>
      </c>
      <c r="H370" s="152">
        <v>156.62</v>
      </c>
      <c r="I370" s="152">
        <f t="shared" si="142"/>
        <v>783.1</v>
      </c>
      <c r="J370" s="202">
        <f t="shared" si="143"/>
        <v>0.23649999999999999</v>
      </c>
      <c r="K370" s="152">
        <f t="shared" si="144"/>
        <v>193.66</v>
      </c>
      <c r="L370" s="152">
        <f t="shared" si="145"/>
        <v>968.3</v>
      </c>
    </row>
    <row r="371" spans="2:13" x14ac:dyDescent="0.25">
      <c r="B371" s="153" t="s">
        <v>1824</v>
      </c>
      <c r="C371" s="153" t="s">
        <v>1825</v>
      </c>
      <c r="D371" s="153" t="s">
        <v>798</v>
      </c>
      <c r="E371" s="151" t="s">
        <v>1826</v>
      </c>
      <c r="F371" s="147" t="s">
        <v>21</v>
      </c>
      <c r="G371" s="152">
        <v>18</v>
      </c>
      <c r="H371" s="152">
        <v>540.92999999999995</v>
      </c>
      <c r="I371" s="152">
        <f t="shared" si="142"/>
        <v>9736.74</v>
      </c>
      <c r="J371" s="202">
        <f t="shared" si="143"/>
        <v>0.23649999999999999</v>
      </c>
      <c r="K371" s="152">
        <f t="shared" si="144"/>
        <v>668.85</v>
      </c>
      <c r="L371" s="152">
        <f t="shared" si="145"/>
        <v>12039.3</v>
      </c>
    </row>
    <row r="372" spans="2:13" x14ac:dyDescent="0.25">
      <c r="B372" s="149" t="s">
        <v>832</v>
      </c>
      <c r="C372" s="149" t="s">
        <v>1007</v>
      </c>
      <c r="D372" s="149"/>
      <c r="E372" s="148" t="s">
        <v>33</v>
      </c>
      <c r="F372" s="150"/>
      <c r="G372" s="150"/>
      <c r="H372" s="148" t="s">
        <v>834</v>
      </c>
      <c r="I372" s="150">
        <f>SUBTOTAL(9,I373:I376)</f>
        <v>55640.180000000008</v>
      </c>
      <c r="J372" s="148"/>
      <c r="K372" s="150"/>
      <c r="L372" s="150">
        <f>SUBTOTAL(9,L373:L376)</f>
        <v>68796.62</v>
      </c>
    </row>
    <row r="373" spans="2:13" ht="25.5" x14ac:dyDescent="0.25">
      <c r="B373" s="153" t="s">
        <v>343</v>
      </c>
      <c r="C373" s="153" t="s">
        <v>1827</v>
      </c>
      <c r="D373" s="153" t="s">
        <v>1157</v>
      </c>
      <c r="E373" s="151" t="s">
        <v>1828</v>
      </c>
      <c r="F373" s="147" t="s">
        <v>19</v>
      </c>
      <c r="G373" s="152">
        <v>251.4</v>
      </c>
      <c r="H373" s="152">
        <v>204.81</v>
      </c>
      <c r="I373" s="152">
        <f t="shared" ref="I373:I376" si="146">TRUNC(G373 * H373, 2)</f>
        <v>51489.23</v>
      </c>
      <c r="J373" s="202">
        <f t="shared" si="133"/>
        <v>0.23649999999999999</v>
      </c>
      <c r="K373" s="152">
        <f t="shared" ref="K372:K376" si="147">TRUNC(H373 * (1 + J373), 2)</f>
        <v>253.24</v>
      </c>
      <c r="L373" s="152">
        <f>TRUNC(G373 * K373, 2)</f>
        <v>63664.53</v>
      </c>
    </row>
    <row r="374" spans="2:13" x14ac:dyDescent="0.25">
      <c r="B374" s="153" t="s">
        <v>344</v>
      </c>
      <c r="C374" s="153" t="s">
        <v>1829</v>
      </c>
      <c r="D374" s="153" t="s">
        <v>105</v>
      </c>
      <c r="E374" s="151" t="s">
        <v>1830</v>
      </c>
      <c r="F374" s="147" t="s">
        <v>19</v>
      </c>
      <c r="G374" s="152">
        <v>21.35</v>
      </c>
      <c r="H374" s="152">
        <v>16.28</v>
      </c>
      <c r="I374" s="152">
        <f t="shared" si="146"/>
        <v>347.57</v>
      </c>
      <c r="J374" s="202">
        <f t="shared" si="133"/>
        <v>0.23649999999999999</v>
      </c>
      <c r="K374" s="152">
        <f t="shared" si="147"/>
        <v>20.13</v>
      </c>
      <c r="L374" s="152">
        <f>TRUNC(G374 * K374, 2)</f>
        <v>429.77</v>
      </c>
    </row>
    <row r="375" spans="2:13" x14ac:dyDescent="0.25">
      <c r="B375" s="153" t="s">
        <v>345</v>
      </c>
      <c r="C375" s="153" t="s">
        <v>1831</v>
      </c>
      <c r="D375" s="153" t="s">
        <v>105</v>
      </c>
      <c r="E375" s="151" t="s">
        <v>1832</v>
      </c>
      <c r="F375" s="147" t="s">
        <v>221</v>
      </c>
      <c r="G375" s="152">
        <v>1</v>
      </c>
      <c r="H375" s="152">
        <v>1279.08</v>
      </c>
      <c r="I375" s="152">
        <f t="shared" ref="I375" si="148">TRUNC(G375 * H375, 2)</f>
        <v>1279.08</v>
      </c>
      <c r="J375" s="202">
        <f t="shared" si="133"/>
        <v>0.23649999999999999</v>
      </c>
      <c r="K375" s="152">
        <f t="shared" ref="K375" si="149">TRUNC(H375 * (1 + J375), 2)</f>
        <v>1581.58</v>
      </c>
      <c r="L375" s="152">
        <f>TRUNC(G375 * K375, 2)</f>
        <v>1581.58</v>
      </c>
    </row>
    <row r="376" spans="2:13" x14ac:dyDescent="0.25">
      <c r="B376" s="153" t="s">
        <v>346</v>
      </c>
      <c r="C376" s="153" t="s">
        <v>353</v>
      </c>
      <c r="D376" s="153" t="s">
        <v>105</v>
      </c>
      <c r="E376" s="151" t="s">
        <v>88</v>
      </c>
      <c r="F376" s="147" t="s">
        <v>19</v>
      </c>
      <c r="G376" s="152">
        <v>602.46</v>
      </c>
      <c r="H376" s="152">
        <v>4.1900000000000004</v>
      </c>
      <c r="I376" s="152">
        <f t="shared" si="146"/>
        <v>2524.3000000000002</v>
      </c>
      <c r="J376" s="202">
        <f t="shared" si="133"/>
        <v>0.23649999999999999</v>
      </c>
      <c r="K376" s="152">
        <f t="shared" si="147"/>
        <v>5.18</v>
      </c>
      <c r="L376" s="152">
        <f>TRUNC(G376 * K376, 2)</f>
        <v>3120.74</v>
      </c>
    </row>
    <row r="377" spans="2:13" ht="13.5" thickBot="1" x14ac:dyDescent="0.3">
      <c r="B377" s="132"/>
      <c r="C377" s="132"/>
      <c r="D377" s="132"/>
      <c r="E377" s="132"/>
      <c r="F377" s="132"/>
      <c r="G377" s="132"/>
      <c r="H377" s="132"/>
      <c r="I377" s="132"/>
      <c r="J377" s="132"/>
      <c r="K377" s="132"/>
      <c r="L377" s="132"/>
      <c r="M377" s="132"/>
    </row>
    <row r="378" spans="2:13" ht="24.95" customHeight="1" x14ac:dyDescent="0.25">
      <c r="B378" s="441" t="s">
        <v>360</v>
      </c>
      <c r="C378" s="249" t="s">
        <v>2459</v>
      </c>
      <c r="D378" s="249"/>
      <c r="E378" s="249"/>
      <c r="F378" s="249"/>
      <c r="G378" s="133"/>
      <c r="H378" s="255" t="s">
        <v>354</v>
      </c>
      <c r="I378" s="237"/>
      <c r="J378" s="237"/>
      <c r="K378" s="256"/>
      <c r="L378" s="238">
        <f>+SUBTOTAL(9,I9:I376)</f>
        <v>3155725.7700000014</v>
      </c>
      <c r="M378" s="239"/>
    </row>
    <row r="379" spans="2:13" ht="24.95" customHeight="1" x14ac:dyDescent="0.25">
      <c r="B379" s="441"/>
      <c r="C379" s="249"/>
      <c r="D379" s="249"/>
      <c r="E379" s="249"/>
      <c r="F379" s="249"/>
      <c r="G379" s="133"/>
      <c r="H379" s="257" t="s">
        <v>355</v>
      </c>
      <c r="I379" s="241"/>
      <c r="J379" s="241"/>
      <c r="K379" s="258"/>
      <c r="L379" s="242">
        <f>+L380-L378</f>
        <v>718505.36999999965</v>
      </c>
      <c r="M379" s="243"/>
    </row>
    <row r="380" spans="2:13" ht="24.95" customHeight="1" thickBot="1" x14ac:dyDescent="0.3">
      <c r="B380" s="252"/>
      <c r="C380" s="252"/>
      <c r="D380" s="252"/>
      <c r="E380" s="134"/>
      <c r="F380" s="155"/>
      <c r="G380" s="133"/>
      <c r="H380" s="253" t="s">
        <v>356</v>
      </c>
      <c r="I380" s="251"/>
      <c r="J380" s="251"/>
      <c r="K380" s="254"/>
      <c r="L380" s="247">
        <f>+SUBTOTAL(9,L9:L376)</f>
        <v>3874231.1400000011</v>
      </c>
      <c r="M380" s="248"/>
    </row>
  </sheetData>
  <mergeCells count="12">
    <mergeCell ref="B1:L1"/>
    <mergeCell ref="C5:E6"/>
    <mergeCell ref="B380:D380"/>
    <mergeCell ref="H380:K380"/>
    <mergeCell ref="L380:M380"/>
    <mergeCell ref="H378:K378"/>
    <mergeCell ref="L378:M378"/>
    <mergeCell ref="H379:K379"/>
    <mergeCell ref="L379:M379"/>
    <mergeCell ref="C3:E3"/>
    <mergeCell ref="B378:B379"/>
    <mergeCell ref="C378:F379"/>
  </mergeCells>
  <phoneticPr fontId="45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67" orientation="landscape" horizontalDpi="1200" verticalDpi="1200" r:id="rId1"/>
  <headerFooter>
    <oddHeader>&amp;L&amp;G</oddHeader>
    <oddFooter>&amp;L&amp;"Arial Narrow,Normal"&amp;10&amp;A
&amp;F&amp;R&amp;"Arial Narrow,Normal"&amp;10Página &amp;P de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D9949-266C-401F-A8A8-1132C1F0B057}">
  <dimension ref="A1:K3031"/>
  <sheetViews>
    <sheetView showGridLines="0" showZeros="0" tabSelected="1" view="pageBreakPreview" zoomScale="85" zoomScaleNormal="100" zoomScaleSheetLayoutView="85" workbookViewId="0">
      <selection activeCell="O14" sqref="O14"/>
    </sheetView>
  </sheetViews>
  <sheetFormatPr defaultRowHeight="15" x14ac:dyDescent="0.25"/>
  <cols>
    <col min="1" max="1" width="11.42578125" style="62" bestFit="1" customWidth="1"/>
    <col min="2" max="2" width="13.7109375" style="62" bestFit="1" customWidth="1"/>
    <col min="3" max="3" width="11.42578125" style="62" bestFit="1" customWidth="1"/>
    <col min="4" max="4" width="68.5703125" style="178" bestFit="1" customWidth="1"/>
    <col min="5" max="5" width="17.140625" style="62" bestFit="1" customWidth="1"/>
    <col min="6" max="9" width="13.7109375" style="62" bestFit="1" customWidth="1"/>
    <col min="10" max="10" width="16" style="62" bestFit="1" customWidth="1"/>
    <col min="11" max="11" width="15.140625" style="62" bestFit="1" customWidth="1"/>
    <col min="12" max="16384" width="9.140625" style="62"/>
  </cols>
  <sheetData>
    <row r="1" spans="1:11" s="135" customFormat="1" ht="50.1" customHeight="1" x14ac:dyDescent="0.25">
      <c r="A1" s="235" t="s">
        <v>902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</row>
    <row r="2" spans="1:11" s="135" customFormat="1" ht="9.9499999999999993" customHeight="1" x14ac:dyDescent="0.25">
      <c r="C2" s="64"/>
      <c r="D2" s="180"/>
      <c r="E2" s="64"/>
      <c r="F2" s="28"/>
      <c r="G2" s="64"/>
      <c r="H2" s="64"/>
      <c r="I2" s="64"/>
      <c r="J2" s="64"/>
      <c r="K2" s="64"/>
    </row>
    <row r="3" spans="1:11" s="136" customFormat="1" ht="20.100000000000001" customHeight="1" x14ac:dyDescent="0.25">
      <c r="A3" s="137" t="s">
        <v>16</v>
      </c>
      <c r="B3" s="246" t="str">
        <f>'ORÇAMENTO SINTÉTICO - ONE'!C3</f>
        <v>REFORMA / AMPLIAÇÃO - TERMINAL DE PASSAGEIROS DE ITUMBIARA</v>
      </c>
      <c r="C3" s="246"/>
      <c r="D3" s="246"/>
      <c r="E3" s="246"/>
      <c r="F3" s="140" t="s">
        <v>53</v>
      </c>
      <c r="G3" s="141" t="str">
        <f>'ORÇAMENTO SINTÉTICO - ONE'!G3</f>
        <v>27/06/2025</v>
      </c>
      <c r="H3" s="139"/>
      <c r="J3" s="140" t="s">
        <v>357</v>
      </c>
      <c r="K3" s="142">
        <f>+'ORÇAMENTO SINTÉTICO - ONE'!L3</f>
        <v>1.1737000000000002</v>
      </c>
    </row>
    <row r="4" spans="1:11" s="136" customFormat="1" ht="20.100000000000001" customHeight="1" x14ac:dyDescent="0.25">
      <c r="A4" s="137" t="s">
        <v>18</v>
      </c>
      <c r="B4" s="139" t="str">
        <f>'ORÇAMENTO SINTÉTICO - ONE'!C4</f>
        <v>AVENIDA ITUMBIARA, N. 1391, RESIDENCIAL JARDIM PRIMAVERA, ITUMBIARA - GO</v>
      </c>
      <c r="D4" s="181"/>
      <c r="F4" s="140" t="s">
        <v>17</v>
      </c>
      <c r="G4" s="141" t="str">
        <f>'ORÇAMENTO SINTÉTICO - ONE'!G4</f>
        <v>00</v>
      </c>
      <c r="J4" s="140" t="s">
        <v>358</v>
      </c>
      <c r="K4" s="142">
        <f>+'ORÇAMENTO SINTÉTICO - ONE'!L4</f>
        <v>0.74190000000000011</v>
      </c>
    </row>
    <row r="5" spans="1:11" s="136" customFormat="1" ht="20.100000000000001" customHeight="1" x14ac:dyDescent="0.25">
      <c r="A5" s="137"/>
      <c r="B5" s="246"/>
      <c r="C5" s="246"/>
      <c r="D5" s="246"/>
      <c r="E5" s="246"/>
      <c r="F5" s="140" t="s">
        <v>890</v>
      </c>
      <c r="G5" s="141" t="str">
        <f>'ORÇAMENTO SINTÉTICO - ONE'!G5</f>
        <v>06 MESES</v>
      </c>
      <c r="J5" s="140" t="s">
        <v>359</v>
      </c>
      <c r="K5" s="142">
        <f>+'ORÇAMENTO SINTÉTICO - ONE'!L5</f>
        <v>0.23649999999999999</v>
      </c>
    </row>
    <row r="6" spans="1:11" s="136" customFormat="1" ht="20.100000000000001" customHeight="1" x14ac:dyDescent="0.25">
      <c r="B6" s="246"/>
      <c r="C6" s="246"/>
      <c r="D6" s="246"/>
      <c r="E6" s="246"/>
      <c r="J6" s="140" t="s">
        <v>361</v>
      </c>
      <c r="K6" s="142">
        <f>+'ORÇAMENTO SINTÉTICO - ONE'!L6</f>
        <v>0.1948</v>
      </c>
    </row>
    <row r="7" spans="1:11" s="143" customFormat="1" ht="6.95" customHeight="1" x14ac:dyDescent="0.25">
      <c r="D7" s="39"/>
      <c r="J7" s="144"/>
      <c r="K7" s="145"/>
    </row>
    <row r="8" spans="1:11" ht="16.5" customHeight="1" x14ac:dyDescent="0.25">
      <c r="A8" s="400" t="s">
        <v>901</v>
      </c>
      <c r="B8" s="401"/>
      <c r="C8" s="401"/>
      <c r="D8" s="401"/>
      <c r="E8" s="401"/>
      <c r="F8" s="401"/>
      <c r="G8" s="401"/>
      <c r="H8" s="401"/>
      <c r="I8" s="401"/>
      <c r="J8" s="401"/>
      <c r="K8" s="401"/>
    </row>
    <row r="9" spans="1:11" s="206" customFormat="1" x14ac:dyDescent="0.25">
      <c r="A9" s="402" t="s">
        <v>206</v>
      </c>
      <c r="B9" s="403" t="s">
        <v>34</v>
      </c>
      <c r="C9" s="402" t="s">
        <v>103</v>
      </c>
      <c r="D9" s="402" t="s">
        <v>65</v>
      </c>
      <c r="E9" s="404" t="s">
        <v>35</v>
      </c>
      <c r="F9" s="404"/>
      <c r="G9" s="405" t="s">
        <v>56</v>
      </c>
      <c r="H9" s="403" t="s">
        <v>61</v>
      </c>
      <c r="I9" s="403" t="s">
        <v>370</v>
      </c>
      <c r="J9" s="403" t="s">
        <v>203</v>
      </c>
      <c r="K9" s="403" t="s">
        <v>57</v>
      </c>
    </row>
    <row r="10" spans="1:11" s="206" customFormat="1" ht="25.5" x14ac:dyDescent="0.25">
      <c r="A10" s="406" t="s">
        <v>37</v>
      </c>
      <c r="B10" s="407" t="s">
        <v>207</v>
      </c>
      <c r="C10" s="406" t="s">
        <v>105</v>
      </c>
      <c r="D10" s="406" t="s">
        <v>208</v>
      </c>
      <c r="E10" s="408">
        <v>25</v>
      </c>
      <c r="F10" s="408"/>
      <c r="G10" s="409" t="s">
        <v>39</v>
      </c>
      <c r="H10" s="410">
        <v>1</v>
      </c>
      <c r="I10" s="411"/>
      <c r="J10" s="411">
        <v>102.16</v>
      </c>
      <c r="K10" s="411">
        <v>102.16</v>
      </c>
    </row>
    <row r="11" spans="1:11" s="206" customFormat="1" ht="25.5" x14ac:dyDescent="0.25">
      <c r="A11" s="412" t="s">
        <v>371</v>
      </c>
      <c r="B11" s="413" t="s">
        <v>372</v>
      </c>
      <c r="C11" s="412" t="s">
        <v>105</v>
      </c>
      <c r="D11" s="412" t="s">
        <v>166</v>
      </c>
      <c r="E11" s="414" t="s">
        <v>101</v>
      </c>
      <c r="F11" s="414"/>
      <c r="G11" s="415" t="s">
        <v>38</v>
      </c>
      <c r="H11" s="416">
        <v>1</v>
      </c>
      <c r="I11" s="416">
        <v>0</v>
      </c>
      <c r="J11" s="417">
        <v>102.16</v>
      </c>
      <c r="K11" s="417">
        <v>102.16</v>
      </c>
    </row>
    <row r="12" spans="1:11" s="206" customFormat="1" ht="25.5" x14ac:dyDescent="0.25">
      <c r="A12" s="418"/>
      <c r="B12" s="418"/>
      <c r="C12" s="418"/>
      <c r="D12" s="418"/>
      <c r="E12" s="418"/>
      <c r="F12" s="418" t="s">
        <v>373</v>
      </c>
      <c r="G12" s="419">
        <v>102.16</v>
      </c>
      <c r="H12" s="418" t="s">
        <v>374</v>
      </c>
      <c r="I12" s="419">
        <v>0</v>
      </c>
      <c r="J12" s="418" t="s">
        <v>375</v>
      </c>
      <c r="K12" s="419">
        <v>102.16</v>
      </c>
    </row>
    <row r="13" spans="1:11" s="206" customFormat="1" ht="26.25" thickBot="1" x14ac:dyDescent="0.3">
      <c r="A13" s="418"/>
      <c r="B13" s="418"/>
      <c r="C13" s="418"/>
      <c r="D13" s="418"/>
      <c r="E13" s="418"/>
      <c r="F13" s="418" t="s">
        <v>376</v>
      </c>
      <c r="G13" s="419">
        <v>0</v>
      </c>
      <c r="H13" s="420"/>
      <c r="I13" s="420" t="s">
        <v>377</v>
      </c>
      <c r="J13" s="418"/>
      <c r="K13" s="419">
        <v>102.16</v>
      </c>
    </row>
    <row r="14" spans="1:11" s="206" customFormat="1" ht="15.75" thickTop="1" x14ac:dyDescent="0.25">
      <c r="A14" s="421"/>
      <c r="B14" s="421"/>
      <c r="C14" s="421"/>
      <c r="D14" s="421"/>
      <c r="E14" s="421"/>
      <c r="F14" s="421"/>
      <c r="G14" s="421"/>
      <c r="H14" s="421"/>
      <c r="I14" s="421"/>
      <c r="J14" s="421"/>
      <c r="K14" s="421"/>
    </row>
    <row r="15" spans="1:11" s="206" customFormat="1" x14ac:dyDescent="0.25">
      <c r="A15" s="402" t="s">
        <v>209</v>
      </c>
      <c r="B15" s="403" t="s">
        <v>34</v>
      </c>
      <c r="C15" s="402" t="s">
        <v>103</v>
      </c>
      <c r="D15" s="402" t="s">
        <v>65</v>
      </c>
      <c r="E15" s="404" t="s">
        <v>35</v>
      </c>
      <c r="F15" s="404"/>
      <c r="G15" s="405" t="s">
        <v>56</v>
      </c>
      <c r="H15" s="403" t="s">
        <v>61</v>
      </c>
      <c r="I15" s="403" t="s">
        <v>370</v>
      </c>
      <c r="J15" s="403" t="s">
        <v>203</v>
      </c>
      <c r="K15" s="403" t="s">
        <v>57</v>
      </c>
    </row>
    <row r="16" spans="1:11" s="206" customFormat="1" ht="25.5" x14ac:dyDescent="0.25">
      <c r="A16" s="406" t="s">
        <v>37</v>
      </c>
      <c r="B16" s="407" t="s">
        <v>1008</v>
      </c>
      <c r="C16" s="406" t="s">
        <v>105</v>
      </c>
      <c r="D16" s="406" t="s">
        <v>1009</v>
      </c>
      <c r="E16" s="408">
        <v>25</v>
      </c>
      <c r="F16" s="408"/>
      <c r="G16" s="409" t="s">
        <v>39</v>
      </c>
      <c r="H16" s="410">
        <v>1</v>
      </c>
      <c r="I16" s="411"/>
      <c r="J16" s="411">
        <v>51.73</v>
      </c>
      <c r="K16" s="411">
        <v>51.73</v>
      </c>
    </row>
    <row r="17" spans="1:11" s="206" customFormat="1" ht="25.5" x14ac:dyDescent="0.25">
      <c r="A17" s="412" t="s">
        <v>371</v>
      </c>
      <c r="B17" s="413" t="s">
        <v>917</v>
      </c>
      <c r="C17" s="412" t="s">
        <v>105</v>
      </c>
      <c r="D17" s="412" t="s">
        <v>918</v>
      </c>
      <c r="E17" s="414" t="s">
        <v>101</v>
      </c>
      <c r="F17" s="414"/>
      <c r="G17" s="415" t="s">
        <v>38</v>
      </c>
      <c r="H17" s="416">
        <v>1</v>
      </c>
      <c r="I17" s="416">
        <v>0</v>
      </c>
      <c r="J17" s="417">
        <v>51.73</v>
      </c>
      <c r="K17" s="417">
        <v>51.73</v>
      </c>
    </row>
    <row r="18" spans="1:11" s="206" customFormat="1" ht="25.5" x14ac:dyDescent="0.25">
      <c r="A18" s="418"/>
      <c r="B18" s="418"/>
      <c r="C18" s="418"/>
      <c r="D18" s="418"/>
      <c r="E18" s="418"/>
      <c r="F18" s="418" t="s">
        <v>373</v>
      </c>
      <c r="G18" s="419">
        <v>51.73</v>
      </c>
      <c r="H18" s="418" t="s">
        <v>374</v>
      </c>
      <c r="I18" s="419">
        <v>0</v>
      </c>
      <c r="J18" s="418" t="s">
        <v>375</v>
      </c>
      <c r="K18" s="419">
        <v>51.73</v>
      </c>
    </row>
    <row r="19" spans="1:11" s="206" customFormat="1" ht="26.25" thickBot="1" x14ac:dyDescent="0.3">
      <c r="A19" s="418"/>
      <c r="B19" s="418"/>
      <c r="C19" s="418"/>
      <c r="D19" s="418"/>
      <c r="E19" s="418"/>
      <c r="F19" s="418" t="s">
        <v>376</v>
      </c>
      <c r="G19" s="419">
        <v>0</v>
      </c>
      <c r="H19" s="420"/>
      <c r="I19" s="420" t="s">
        <v>377</v>
      </c>
      <c r="J19" s="418"/>
      <c r="K19" s="419">
        <v>51.73</v>
      </c>
    </row>
    <row r="20" spans="1:11" s="206" customFormat="1" ht="15.75" thickTop="1" x14ac:dyDescent="0.25">
      <c r="A20" s="421"/>
      <c r="B20" s="421"/>
      <c r="C20" s="421"/>
      <c r="D20" s="421"/>
      <c r="E20" s="421"/>
      <c r="F20" s="421"/>
      <c r="G20" s="421"/>
      <c r="H20" s="421"/>
      <c r="I20" s="421"/>
      <c r="J20" s="421"/>
      <c r="K20" s="421"/>
    </row>
    <row r="21" spans="1:11" s="206" customFormat="1" x14ac:dyDescent="0.25">
      <c r="A21" s="402" t="s">
        <v>210</v>
      </c>
      <c r="B21" s="403" t="s">
        <v>34</v>
      </c>
      <c r="C21" s="402" t="s">
        <v>103</v>
      </c>
      <c r="D21" s="402" t="s">
        <v>65</v>
      </c>
      <c r="E21" s="404" t="s">
        <v>35</v>
      </c>
      <c r="F21" s="404"/>
      <c r="G21" s="405" t="s">
        <v>56</v>
      </c>
      <c r="H21" s="403" t="s">
        <v>61</v>
      </c>
      <c r="I21" s="403" t="s">
        <v>370</v>
      </c>
      <c r="J21" s="403" t="s">
        <v>203</v>
      </c>
      <c r="K21" s="403" t="s">
        <v>57</v>
      </c>
    </row>
    <row r="22" spans="1:11" s="206" customFormat="1" ht="25.5" x14ac:dyDescent="0.25">
      <c r="A22" s="406" t="s">
        <v>37</v>
      </c>
      <c r="B22" s="407" t="s">
        <v>212</v>
      </c>
      <c r="C22" s="406" t="s">
        <v>105</v>
      </c>
      <c r="D22" s="406" t="s">
        <v>213</v>
      </c>
      <c r="E22" s="408">
        <v>25</v>
      </c>
      <c r="F22" s="408"/>
      <c r="G22" s="409" t="s">
        <v>39</v>
      </c>
      <c r="H22" s="410">
        <v>1</v>
      </c>
      <c r="I22" s="411"/>
      <c r="J22" s="411">
        <v>18.760000000000002</v>
      </c>
      <c r="K22" s="411">
        <v>18.760000000000002</v>
      </c>
    </row>
    <row r="23" spans="1:11" s="206" customFormat="1" ht="25.5" x14ac:dyDescent="0.25">
      <c r="A23" s="412" t="s">
        <v>371</v>
      </c>
      <c r="B23" s="413" t="s">
        <v>113</v>
      </c>
      <c r="C23" s="412" t="s">
        <v>105</v>
      </c>
      <c r="D23" s="412" t="s">
        <v>114</v>
      </c>
      <c r="E23" s="414" t="s">
        <v>101</v>
      </c>
      <c r="F23" s="414"/>
      <c r="G23" s="415" t="s">
        <v>38</v>
      </c>
      <c r="H23" s="416">
        <v>1</v>
      </c>
      <c r="I23" s="416">
        <v>0</v>
      </c>
      <c r="J23" s="417">
        <v>18.760000000000002</v>
      </c>
      <c r="K23" s="417">
        <v>18.760000000000002</v>
      </c>
    </row>
    <row r="24" spans="1:11" s="206" customFormat="1" ht="25.5" x14ac:dyDescent="0.25">
      <c r="A24" s="418"/>
      <c r="B24" s="418"/>
      <c r="C24" s="418"/>
      <c r="D24" s="418"/>
      <c r="E24" s="418"/>
      <c r="F24" s="418" t="s">
        <v>373</v>
      </c>
      <c r="G24" s="419">
        <v>18.760000000000002</v>
      </c>
      <c r="H24" s="418" t="s">
        <v>374</v>
      </c>
      <c r="I24" s="419">
        <v>0</v>
      </c>
      <c r="J24" s="418" t="s">
        <v>375</v>
      </c>
      <c r="K24" s="419">
        <v>18.760000000000002</v>
      </c>
    </row>
    <row r="25" spans="1:11" s="206" customFormat="1" ht="26.25" thickBot="1" x14ac:dyDescent="0.3">
      <c r="A25" s="418"/>
      <c r="B25" s="418"/>
      <c r="C25" s="418"/>
      <c r="D25" s="418"/>
      <c r="E25" s="418"/>
      <c r="F25" s="418" t="s">
        <v>376</v>
      </c>
      <c r="G25" s="419">
        <v>0</v>
      </c>
      <c r="H25" s="420"/>
      <c r="I25" s="420" t="s">
        <v>377</v>
      </c>
      <c r="J25" s="418"/>
      <c r="K25" s="419">
        <v>18.760000000000002</v>
      </c>
    </row>
    <row r="26" spans="1:11" s="206" customFormat="1" ht="15.75" thickTop="1" x14ac:dyDescent="0.25">
      <c r="A26" s="421"/>
      <c r="B26" s="421"/>
      <c r="C26" s="421"/>
      <c r="D26" s="421"/>
      <c r="E26" s="421"/>
      <c r="F26" s="421"/>
      <c r="G26" s="421"/>
      <c r="H26" s="421"/>
      <c r="I26" s="421"/>
      <c r="J26" s="421"/>
      <c r="K26" s="421"/>
    </row>
    <row r="27" spans="1:11" s="206" customFormat="1" x14ac:dyDescent="0.25">
      <c r="A27" s="402" t="s">
        <v>211</v>
      </c>
      <c r="B27" s="403" t="s">
        <v>34</v>
      </c>
      <c r="C27" s="402" t="s">
        <v>103</v>
      </c>
      <c r="D27" s="402" t="s">
        <v>65</v>
      </c>
      <c r="E27" s="404" t="s">
        <v>35</v>
      </c>
      <c r="F27" s="404"/>
      <c r="G27" s="405" t="s">
        <v>56</v>
      </c>
      <c r="H27" s="403" t="s">
        <v>61</v>
      </c>
      <c r="I27" s="403" t="s">
        <v>370</v>
      </c>
      <c r="J27" s="403" t="s">
        <v>203</v>
      </c>
      <c r="K27" s="403" t="s">
        <v>57</v>
      </c>
    </row>
    <row r="28" spans="1:11" s="206" customFormat="1" ht="25.5" x14ac:dyDescent="0.25">
      <c r="A28" s="406" t="s">
        <v>37</v>
      </c>
      <c r="B28" s="407" t="s">
        <v>225</v>
      </c>
      <c r="C28" s="406" t="s">
        <v>105</v>
      </c>
      <c r="D28" s="406" t="s">
        <v>93</v>
      </c>
      <c r="E28" s="408">
        <v>2</v>
      </c>
      <c r="F28" s="408"/>
      <c r="G28" s="409" t="s">
        <v>19</v>
      </c>
      <c r="H28" s="410">
        <v>1</v>
      </c>
      <c r="I28" s="411"/>
      <c r="J28" s="411">
        <v>48.22</v>
      </c>
      <c r="K28" s="411">
        <v>48.22</v>
      </c>
    </row>
    <row r="29" spans="1:11" s="206" customFormat="1" ht="25.5" x14ac:dyDescent="0.25">
      <c r="A29" s="412" t="s">
        <v>371</v>
      </c>
      <c r="B29" s="413" t="s">
        <v>712</v>
      </c>
      <c r="C29" s="412" t="s">
        <v>105</v>
      </c>
      <c r="D29" s="412" t="s">
        <v>713</v>
      </c>
      <c r="E29" s="414" t="s">
        <v>384</v>
      </c>
      <c r="F29" s="414"/>
      <c r="G29" s="415" t="s">
        <v>19</v>
      </c>
      <c r="H29" s="416">
        <v>1</v>
      </c>
      <c r="I29" s="416">
        <v>0</v>
      </c>
      <c r="J29" s="417">
        <v>48.22</v>
      </c>
      <c r="K29" s="417">
        <v>48.22</v>
      </c>
    </row>
    <row r="30" spans="1:11" s="206" customFormat="1" ht="25.5" x14ac:dyDescent="0.25">
      <c r="A30" s="418"/>
      <c r="B30" s="418"/>
      <c r="C30" s="418"/>
      <c r="D30" s="418"/>
      <c r="E30" s="418"/>
      <c r="F30" s="418" t="s">
        <v>373</v>
      </c>
      <c r="G30" s="419">
        <v>0</v>
      </c>
      <c r="H30" s="418" t="s">
        <v>374</v>
      </c>
      <c r="I30" s="419">
        <v>0</v>
      </c>
      <c r="J30" s="418" t="s">
        <v>375</v>
      </c>
      <c r="K30" s="419">
        <v>0</v>
      </c>
    </row>
    <row r="31" spans="1:11" s="206" customFormat="1" ht="26.25" thickBot="1" x14ac:dyDescent="0.3">
      <c r="A31" s="418"/>
      <c r="B31" s="418"/>
      <c r="C31" s="418"/>
      <c r="D31" s="418"/>
      <c r="E31" s="418"/>
      <c r="F31" s="418" t="s">
        <v>376</v>
      </c>
      <c r="G31" s="419">
        <v>0</v>
      </c>
      <c r="H31" s="420"/>
      <c r="I31" s="420" t="s">
        <v>377</v>
      </c>
      <c r="J31" s="418"/>
      <c r="K31" s="419">
        <v>48.22</v>
      </c>
    </row>
    <row r="32" spans="1:11" s="206" customFormat="1" ht="15.75" thickTop="1" x14ac:dyDescent="0.25">
      <c r="A32" s="421"/>
      <c r="B32" s="421"/>
      <c r="C32" s="421"/>
      <c r="D32" s="421"/>
      <c r="E32" s="421"/>
      <c r="F32" s="421"/>
      <c r="G32" s="421"/>
      <c r="H32" s="421"/>
      <c r="I32" s="421"/>
      <c r="J32" s="421"/>
      <c r="K32" s="421"/>
    </row>
    <row r="33" spans="1:11" s="206" customFormat="1" x14ac:dyDescent="0.25">
      <c r="A33" s="402" t="s">
        <v>1010</v>
      </c>
      <c r="B33" s="403" t="s">
        <v>34</v>
      </c>
      <c r="C33" s="402" t="s">
        <v>103</v>
      </c>
      <c r="D33" s="402" t="s">
        <v>65</v>
      </c>
      <c r="E33" s="404" t="s">
        <v>35</v>
      </c>
      <c r="F33" s="404"/>
      <c r="G33" s="405" t="s">
        <v>56</v>
      </c>
      <c r="H33" s="403" t="s">
        <v>61</v>
      </c>
      <c r="I33" s="403" t="s">
        <v>370</v>
      </c>
      <c r="J33" s="403" t="s">
        <v>203</v>
      </c>
      <c r="K33" s="403" t="s">
        <v>57</v>
      </c>
    </row>
    <row r="34" spans="1:11" s="206" customFormat="1" ht="25.5" x14ac:dyDescent="0.25">
      <c r="A34" s="406" t="s">
        <v>37</v>
      </c>
      <c r="B34" s="407" t="s">
        <v>227</v>
      </c>
      <c r="C34" s="406" t="s">
        <v>105</v>
      </c>
      <c r="D34" s="406" t="s">
        <v>94</v>
      </c>
      <c r="E34" s="408">
        <v>2</v>
      </c>
      <c r="F34" s="408"/>
      <c r="G34" s="409" t="s">
        <v>19</v>
      </c>
      <c r="H34" s="410">
        <v>1</v>
      </c>
      <c r="I34" s="411"/>
      <c r="J34" s="411">
        <v>6.91</v>
      </c>
      <c r="K34" s="411">
        <v>6.91</v>
      </c>
    </row>
    <row r="35" spans="1:11" s="206" customFormat="1" ht="25.5" x14ac:dyDescent="0.25">
      <c r="A35" s="412" t="s">
        <v>371</v>
      </c>
      <c r="B35" s="413" t="s">
        <v>714</v>
      </c>
      <c r="C35" s="412" t="s">
        <v>105</v>
      </c>
      <c r="D35" s="412" t="s">
        <v>715</v>
      </c>
      <c r="E35" s="414" t="s">
        <v>384</v>
      </c>
      <c r="F35" s="414"/>
      <c r="G35" s="415" t="s">
        <v>19</v>
      </c>
      <c r="H35" s="416">
        <v>1</v>
      </c>
      <c r="I35" s="416">
        <v>0</v>
      </c>
      <c r="J35" s="417">
        <v>6.91</v>
      </c>
      <c r="K35" s="417">
        <v>6.91</v>
      </c>
    </row>
    <row r="36" spans="1:11" s="206" customFormat="1" ht="25.5" x14ac:dyDescent="0.25">
      <c r="A36" s="418"/>
      <c r="B36" s="418"/>
      <c r="C36" s="418"/>
      <c r="D36" s="418"/>
      <c r="E36" s="418"/>
      <c r="F36" s="418" t="s">
        <v>373</v>
      </c>
      <c r="G36" s="419">
        <v>0</v>
      </c>
      <c r="H36" s="418" t="s">
        <v>374</v>
      </c>
      <c r="I36" s="419">
        <v>0</v>
      </c>
      <c r="J36" s="418" t="s">
        <v>375</v>
      </c>
      <c r="K36" s="419">
        <v>0</v>
      </c>
    </row>
    <row r="37" spans="1:11" s="206" customFormat="1" ht="26.25" thickBot="1" x14ac:dyDescent="0.3">
      <c r="A37" s="418"/>
      <c r="B37" s="418"/>
      <c r="C37" s="418"/>
      <c r="D37" s="418"/>
      <c r="E37" s="418"/>
      <c r="F37" s="418" t="s">
        <v>376</v>
      </c>
      <c r="G37" s="419">
        <v>0</v>
      </c>
      <c r="H37" s="420"/>
      <c r="I37" s="420" t="s">
        <v>377</v>
      </c>
      <c r="J37" s="418"/>
      <c r="K37" s="419">
        <v>6.91</v>
      </c>
    </row>
    <row r="38" spans="1:11" s="206" customFormat="1" ht="15.75" thickTop="1" x14ac:dyDescent="0.25">
      <c r="A38" s="421"/>
      <c r="B38" s="421"/>
      <c r="C38" s="421"/>
      <c r="D38" s="421"/>
      <c r="E38" s="421"/>
      <c r="F38" s="421"/>
      <c r="G38" s="421"/>
      <c r="H38" s="421"/>
      <c r="I38" s="421"/>
      <c r="J38" s="421"/>
      <c r="K38" s="421"/>
    </row>
    <row r="39" spans="1:11" s="206" customFormat="1" x14ac:dyDescent="0.25">
      <c r="A39" s="402" t="s">
        <v>1011</v>
      </c>
      <c r="B39" s="403" t="s">
        <v>34</v>
      </c>
      <c r="C39" s="402" t="s">
        <v>103</v>
      </c>
      <c r="D39" s="402" t="s">
        <v>65</v>
      </c>
      <c r="E39" s="404" t="s">
        <v>35</v>
      </c>
      <c r="F39" s="404"/>
      <c r="G39" s="405" t="s">
        <v>56</v>
      </c>
      <c r="H39" s="403" t="s">
        <v>61</v>
      </c>
      <c r="I39" s="403" t="s">
        <v>370</v>
      </c>
      <c r="J39" s="403" t="s">
        <v>203</v>
      </c>
      <c r="K39" s="403" t="s">
        <v>57</v>
      </c>
    </row>
    <row r="40" spans="1:11" s="206" customFormat="1" ht="25.5" x14ac:dyDescent="0.25">
      <c r="A40" s="406" t="s">
        <v>37</v>
      </c>
      <c r="B40" s="407" t="s">
        <v>231</v>
      </c>
      <c r="C40" s="406" t="s">
        <v>105</v>
      </c>
      <c r="D40" s="406" t="s">
        <v>102</v>
      </c>
      <c r="E40" s="408">
        <v>27</v>
      </c>
      <c r="F40" s="408"/>
      <c r="G40" s="409" t="s">
        <v>232</v>
      </c>
      <c r="H40" s="410">
        <v>1</v>
      </c>
      <c r="I40" s="411"/>
      <c r="J40" s="411">
        <v>22.5</v>
      </c>
      <c r="K40" s="411">
        <v>22.5</v>
      </c>
    </row>
    <row r="41" spans="1:11" s="206" customFormat="1" ht="25.5" x14ac:dyDescent="0.25">
      <c r="A41" s="412" t="s">
        <v>371</v>
      </c>
      <c r="B41" s="413" t="s">
        <v>721</v>
      </c>
      <c r="C41" s="412" t="s">
        <v>105</v>
      </c>
      <c r="D41" s="412" t="s">
        <v>722</v>
      </c>
      <c r="E41" s="414" t="s">
        <v>384</v>
      </c>
      <c r="F41" s="414"/>
      <c r="G41" s="415" t="s">
        <v>28</v>
      </c>
      <c r="H41" s="416">
        <v>1</v>
      </c>
      <c r="I41" s="416">
        <v>0</v>
      </c>
      <c r="J41" s="417">
        <v>22.5</v>
      </c>
      <c r="K41" s="417">
        <v>22.5</v>
      </c>
    </row>
    <row r="42" spans="1:11" s="206" customFormat="1" ht="25.5" x14ac:dyDescent="0.25">
      <c r="A42" s="418"/>
      <c r="B42" s="418"/>
      <c r="C42" s="418"/>
      <c r="D42" s="418"/>
      <c r="E42" s="418"/>
      <c r="F42" s="418" t="s">
        <v>373</v>
      </c>
      <c r="G42" s="419">
        <v>0</v>
      </c>
      <c r="H42" s="418" t="s">
        <v>374</v>
      </c>
      <c r="I42" s="419">
        <v>0</v>
      </c>
      <c r="J42" s="418" t="s">
        <v>375</v>
      </c>
      <c r="K42" s="419">
        <v>0</v>
      </c>
    </row>
    <row r="43" spans="1:11" s="206" customFormat="1" ht="26.25" thickBot="1" x14ac:dyDescent="0.3">
      <c r="A43" s="418"/>
      <c r="B43" s="418"/>
      <c r="C43" s="418"/>
      <c r="D43" s="418"/>
      <c r="E43" s="418"/>
      <c r="F43" s="418" t="s">
        <v>376</v>
      </c>
      <c r="G43" s="419">
        <v>0</v>
      </c>
      <c r="H43" s="420"/>
      <c r="I43" s="420" t="s">
        <v>377</v>
      </c>
      <c r="J43" s="418"/>
      <c r="K43" s="419">
        <v>22.5</v>
      </c>
    </row>
    <row r="44" spans="1:11" s="206" customFormat="1" ht="15.75" thickTop="1" x14ac:dyDescent="0.25">
      <c r="A44" s="421"/>
      <c r="B44" s="421"/>
      <c r="C44" s="421"/>
      <c r="D44" s="421"/>
      <c r="E44" s="421"/>
      <c r="F44" s="421"/>
      <c r="G44" s="421"/>
      <c r="H44" s="421"/>
      <c r="I44" s="421"/>
      <c r="J44" s="421"/>
      <c r="K44" s="421"/>
    </row>
    <row r="45" spans="1:11" s="206" customFormat="1" x14ac:dyDescent="0.25">
      <c r="A45" s="402" t="s">
        <v>1012</v>
      </c>
      <c r="B45" s="403" t="s">
        <v>34</v>
      </c>
      <c r="C45" s="402" t="s">
        <v>103</v>
      </c>
      <c r="D45" s="402" t="s">
        <v>65</v>
      </c>
      <c r="E45" s="404" t="s">
        <v>35</v>
      </c>
      <c r="F45" s="404"/>
      <c r="G45" s="405" t="s">
        <v>56</v>
      </c>
      <c r="H45" s="403" t="s">
        <v>61</v>
      </c>
      <c r="I45" s="403" t="s">
        <v>370</v>
      </c>
      <c r="J45" s="403" t="s">
        <v>203</v>
      </c>
      <c r="K45" s="403" t="s">
        <v>57</v>
      </c>
    </row>
    <row r="46" spans="1:11" s="206" customFormat="1" ht="25.5" x14ac:dyDescent="0.25">
      <c r="A46" s="406" t="s">
        <v>37</v>
      </c>
      <c r="B46" s="407" t="s">
        <v>234</v>
      </c>
      <c r="C46" s="406" t="s">
        <v>105</v>
      </c>
      <c r="D46" s="406" t="s">
        <v>133</v>
      </c>
      <c r="E46" s="408">
        <v>27</v>
      </c>
      <c r="F46" s="408"/>
      <c r="G46" s="409" t="s">
        <v>232</v>
      </c>
      <c r="H46" s="410">
        <v>1</v>
      </c>
      <c r="I46" s="411"/>
      <c r="J46" s="411">
        <v>3.38</v>
      </c>
      <c r="K46" s="411">
        <v>3.38</v>
      </c>
    </row>
    <row r="47" spans="1:11" s="206" customFormat="1" ht="25.5" x14ac:dyDescent="0.25">
      <c r="A47" s="412" t="s">
        <v>371</v>
      </c>
      <c r="B47" s="413" t="s">
        <v>723</v>
      </c>
      <c r="C47" s="412" t="s">
        <v>105</v>
      </c>
      <c r="D47" s="412" t="s">
        <v>724</v>
      </c>
      <c r="E47" s="414" t="s">
        <v>384</v>
      </c>
      <c r="F47" s="414"/>
      <c r="G47" s="415" t="s">
        <v>28</v>
      </c>
      <c r="H47" s="416">
        <v>1</v>
      </c>
      <c r="I47" s="416">
        <v>0</v>
      </c>
      <c r="J47" s="417">
        <v>3.38</v>
      </c>
      <c r="K47" s="417">
        <v>3.38</v>
      </c>
    </row>
    <row r="48" spans="1:11" s="206" customFormat="1" ht="25.5" x14ac:dyDescent="0.25">
      <c r="A48" s="418"/>
      <c r="B48" s="418"/>
      <c r="C48" s="418"/>
      <c r="D48" s="418"/>
      <c r="E48" s="418"/>
      <c r="F48" s="418" t="s">
        <v>373</v>
      </c>
      <c r="G48" s="419">
        <v>0</v>
      </c>
      <c r="H48" s="418" t="s">
        <v>374</v>
      </c>
      <c r="I48" s="419">
        <v>0</v>
      </c>
      <c r="J48" s="418" t="s">
        <v>375</v>
      </c>
      <c r="K48" s="419">
        <v>0</v>
      </c>
    </row>
    <row r="49" spans="1:11" s="206" customFormat="1" ht="26.25" thickBot="1" x14ac:dyDescent="0.3">
      <c r="A49" s="418"/>
      <c r="B49" s="418"/>
      <c r="C49" s="418"/>
      <c r="D49" s="418"/>
      <c r="E49" s="418"/>
      <c r="F49" s="418" t="s">
        <v>376</v>
      </c>
      <c r="G49" s="419">
        <v>0</v>
      </c>
      <c r="H49" s="420"/>
      <c r="I49" s="420" t="s">
        <v>377</v>
      </c>
      <c r="J49" s="418"/>
      <c r="K49" s="419">
        <v>3.38</v>
      </c>
    </row>
    <row r="50" spans="1:11" s="206" customFormat="1" ht="15.75" thickTop="1" x14ac:dyDescent="0.25">
      <c r="A50" s="421"/>
      <c r="B50" s="421"/>
      <c r="C50" s="421"/>
      <c r="D50" s="421"/>
      <c r="E50" s="421"/>
      <c r="F50" s="421"/>
      <c r="G50" s="421"/>
      <c r="H50" s="421"/>
      <c r="I50" s="421"/>
      <c r="J50" s="421"/>
      <c r="K50" s="421"/>
    </row>
    <row r="51" spans="1:11" s="206" customFormat="1" x14ac:dyDescent="0.25">
      <c r="A51" s="402" t="s">
        <v>214</v>
      </c>
      <c r="B51" s="403" t="s">
        <v>34</v>
      </c>
      <c r="C51" s="402" t="s">
        <v>103</v>
      </c>
      <c r="D51" s="402" t="s">
        <v>65</v>
      </c>
      <c r="E51" s="404" t="s">
        <v>35</v>
      </c>
      <c r="F51" s="404"/>
      <c r="G51" s="405" t="s">
        <v>56</v>
      </c>
      <c r="H51" s="403" t="s">
        <v>61</v>
      </c>
      <c r="I51" s="403" t="s">
        <v>370</v>
      </c>
      <c r="J51" s="403" t="s">
        <v>203</v>
      </c>
      <c r="K51" s="403" t="s">
        <v>57</v>
      </c>
    </row>
    <row r="52" spans="1:11" s="206" customFormat="1" ht="63.75" x14ac:dyDescent="0.25">
      <c r="A52" s="406" t="s">
        <v>37</v>
      </c>
      <c r="B52" s="407" t="s">
        <v>215</v>
      </c>
      <c r="C52" s="406" t="s">
        <v>105</v>
      </c>
      <c r="D52" s="406" t="s">
        <v>1013</v>
      </c>
      <c r="E52" s="408">
        <v>2</v>
      </c>
      <c r="F52" s="408"/>
      <c r="G52" s="409" t="s">
        <v>19</v>
      </c>
      <c r="H52" s="410">
        <v>1</v>
      </c>
      <c r="I52" s="411"/>
      <c r="J52" s="411">
        <v>303.95</v>
      </c>
      <c r="K52" s="411">
        <v>303.95</v>
      </c>
    </row>
    <row r="53" spans="1:11" s="206" customFormat="1" ht="25.5" x14ac:dyDescent="0.25">
      <c r="A53" s="412" t="s">
        <v>371</v>
      </c>
      <c r="B53" s="413" t="s">
        <v>454</v>
      </c>
      <c r="C53" s="412" t="s">
        <v>105</v>
      </c>
      <c r="D53" s="412" t="s">
        <v>455</v>
      </c>
      <c r="E53" s="414" t="s">
        <v>384</v>
      </c>
      <c r="F53" s="414"/>
      <c r="G53" s="415" t="s">
        <v>28</v>
      </c>
      <c r="H53" s="416">
        <v>3.04E-2</v>
      </c>
      <c r="I53" s="416">
        <v>0</v>
      </c>
      <c r="J53" s="417">
        <v>8.1300000000000008</v>
      </c>
      <c r="K53" s="417">
        <v>0.24</v>
      </c>
    </row>
    <row r="54" spans="1:11" s="206" customFormat="1" ht="25.5" x14ac:dyDescent="0.25">
      <c r="A54" s="412" t="s">
        <v>371</v>
      </c>
      <c r="B54" s="413" t="s">
        <v>440</v>
      </c>
      <c r="C54" s="412" t="s">
        <v>105</v>
      </c>
      <c r="D54" s="412" t="s">
        <v>441</v>
      </c>
      <c r="E54" s="414" t="s">
        <v>384</v>
      </c>
      <c r="F54" s="414"/>
      <c r="G54" s="415" t="s">
        <v>28</v>
      </c>
      <c r="H54" s="416">
        <v>6.0000000000000001E-3</v>
      </c>
      <c r="I54" s="416">
        <v>0</v>
      </c>
      <c r="J54" s="417">
        <v>2</v>
      </c>
      <c r="K54" s="417">
        <v>0.01</v>
      </c>
    </row>
    <row r="55" spans="1:11" s="206" customFormat="1" ht="25.5" x14ac:dyDescent="0.25">
      <c r="A55" s="412" t="s">
        <v>371</v>
      </c>
      <c r="B55" s="413" t="s">
        <v>398</v>
      </c>
      <c r="C55" s="412" t="s">
        <v>105</v>
      </c>
      <c r="D55" s="412" t="s">
        <v>399</v>
      </c>
      <c r="E55" s="414" t="s">
        <v>384</v>
      </c>
      <c r="F55" s="414"/>
      <c r="G55" s="415" t="s">
        <v>28</v>
      </c>
      <c r="H55" s="416">
        <v>4.0000000000000002E-4</v>
      </c>
      <c r="I55" s="416">
        <v>0</v>
      </c>
      <c r="J55" s="417">
        <v>1061.83</v>
      </c>
      <c r="K55" s="417">
        <v>0.42</v>
      </c>
    </row>
    <row r="56" spans="1:11" s="206" customFormat="1" ht="25.5" x14ac:dyDescent="0.25">
      <c r="A56" s="412" t="s">
        <v>371</v>
      </c>
      <c r="B56" s="413" t="s">
        <v>525</v>
      </c>
      <c r="C56" s="412" t="s">
        <v>105</v>
      </c>
      <c r="D56" s="412" t="s">
        <v>526</v>
      </c>
      <c r="E56" s="414" t="s">
        <v>384</v>
      </c>
      <c r="F56" s="414"/>
      <c r="G56" s="415" t="s">
        <v>23</v>
      </c>
      <c r="H56" s="416">
        <v>4.0300000000000002E-2</v>
      </c>
      <c r="I56" s="416">
        <v>0</v>
      </c>
      <c r="J56" s="417">
        <v>16.28</v>
      </c>
      <c r="K56" s="417">
        <v>0.65</v>
      </c>
    </row>
    <row r="57" spans="1:11" s="206" customFormat="1" ht="25.5" x14ac:dyDescent="0.25">
      <c r="A57" s="412" t="s">
        <v>371</v>
      </c>
      <c r="B57" s="413" t="s">
        <v>552</v>
      </c>
      <c r="C57" s="412" t="s">
        <v>105</v>
      </c>
      <c r="D57" s="412" t="s">
        <v>553</v>
      </c>
      <c r="E57" s="414" t="s">
        <v>384</v>
      </c>
      <c r="F57" s="414"/>
      <c r="G57" s="415" t="s">
        <v>28</v>
      </c>
      <c r="H57" s="416">
        <v>6.0000000000000001E-3</v>
      </c>
      <c r="I57" s="416">
        <v>0</v>
      </c>
      <c r="J57" s="417">
        <v>49.8</v>
      </c>
      <c r="K57" s="417">
        <v>0.28999999999999998</v>
      </c>
    </row>
    <row r="58" spans="1:11" s="206" customFormat="1" ht="25.5" x14ac:dyDescent="0.25">
      <c r="A58" s="412" t="s">
        <v>371</v>
      </c>
      <c r="B58" s="413" t="s">
        <v>458</v>
      </c>
      <c r="C58" s="412" t="s">
        <v>105</v>
      </c>
      <c r="D58" s="412" t="s">
        <v>459</v>
      </c>
      <c r="E58" s="414" t="s">
        <v>384</v>
      </c>
      <c r="F58" s="414"/>
      <c r="G58" s="415" t="s">
        <v>28</v>
      </c>
      <c r="H58" s="416">
        <v>1.8E-3</v>
      </c>
      <c r="I58" s="416">
        <v>0</v>
      </c>
      <c r="J58" s="417">
        <v>16.53</v>
      </c>
      <c r="K58" s="417">
        <v>0.02</v>
      </c>
    </row>
    <row r="59" spans="1:11" s="206" customFormat="1" ht="25.5" x14ac:dyDescent="0.25">
      <c r="A59" s="412" t="s">
        <v>371</v>
      </c>
      <c r="B59" s="413" t="s">
        <v>472</v>
      </c>
      <c r="C59" s="412" t="s">
        <v>105</v>
      </c>
      <c r="D59" s="412" t="s">
        <v>316</v>
      </c>
      <c r="E59" s="414" t="s">
        <v>384</v>
      </c>
      <c r="F59" s="414"/>
      <c r="G59" s="415" t="s">
        <v>28</v>
      </c>
      <c r="H59" s="416">
        <v>1.8100000000000002E-2</v>
      </c>
      <c r="I59" s="416">
        <v>0</v>
      </c>
      <c r="J59" s="417">
        <v>11.54</v>
      </c>
      <c r="K59" s="417">
        <v>0.2</v>
      </c>
    </row>
    <row r="60" spans="1:11" s="206" customFormat="1" ht="25.5" x14ac:dyDescent="0.25">
      <c r="A60" s="412" t="s">
        <v>371</v>
      </c>
      <c r="B60" s="413" t="s">
        <v>387</v>
      </c>
      <c r="C60" s="412" t="s">
        <v>105</v>
      </c>
      <c r="D60" s="412" t="s">
        <v>388</v>
      </c>
      <c r="E60" s="414" t="s">
        <v>384</v>
      </c>
      <c r="F60" s="414"/>
      <c r="G60" s="415" t="s">
        <v>389</v>
      </c>
      <c r="H60" s="416">
        <v>2.8400000000000002E-2</v>
      </c>
      <c r="I60" s="416">
        <v>0</v>
      </c>
      <c r="J60" s="417">
        <v>5.64</v>
      </c>
      <c r="K60" s="417">
        <v>0.16</v>
      </c>
    </row>
    <row r="61" spans="1:11" s="206" customFormat="1" ht="25.5" x14ac:dyDescent="0.25">
      <c r="A61" s="412" t="s">
        <v>371</v>
      </c>
      <c r="B61" s="413" t="s">
        <v>413</v>
      </c>
      <c r="C61" s="412" t="s">
        <v>105</v>
      </c>
      <c r="D61" s="412" t="s">
        <v>414</v>
      </c>
      <c r="E61" s="414" t="s">
        <v>384</v>
      </c>
      <c r="F61" s="414"/>
      <c r="G61" s="415" t="s">
        <v>28</v>
      </c>
      <c r="H61" s="416">
        <v>1.1000000000000001E-3</v>
      </c>
      <c r="I61" s="416">
        <v>0</v>
      </c>
      <c r="J61" s="417">
        <v>40.36</v>
      </c>
      <c r="K61" s="417">
        <v>0.04</v>
      </c>
    </row>
    <row r="62" spans="1:11" s="206" customFormat="1" ht="25.5" x14ac:dyDescent="0.25">
      <c r="A62" s="412" t="s">
        <v>371</v>
      </c>
      <c r="B62" s="413" t="s">
        <v>523</v>
      </c>
      <c r="C62" s="412" t="s">
        <v>105</v>
      </c>
      <c r="D62" s="412" t="s">
        <v>524</v>
      </c>
      <c r="E62" s="414" t="s">
        <v>384</v>
      </c>
      <c r="F62" s="414"/>
      <c r="G62" s="415" t="s">
        <v>23</v>
      </c>
      <c r="H62" s="416">
        <v>0.57479999999999998</v>
      </c>
      <c r="I62" s="416">
        <v>0</v>
      </c>
      <c r="J62" s="417">
        <v>2.12</v>
      </c>
      <c r="K62" s="417">
        <v>1.21</v>
      </c>
    </row>
    <row r="63" spans="1:11" s="206" customFormat="1" ht="25.5" x14ac:dyDescent="0.25">
      <c r="A63" s="412" t="s">
        <v>371</v>
      </c>
      <c r="B63" s="413" t="s">
        <v>600</v>
      </c>
      <c r="C63" s="412" t="s">
        <v>105</v>
      </c>
      <c r="D63" s="412" t="s">
        <v>601</v>
      </c>
      <c r="E63" s="414" t="s">
        <v>384</v>
      </c>
      <c r="F63" s="414"/>
      <c r="G63" s="415" t="s">
        <v>28</v>
      </c>
      <c r="H63" s="416">
        <v>1.35E-2</v>
      </c>
      <c r="I63" s="416">
        <v>0</v>
      </c>
      <c r="J63" s="417">
        <v>27.15</v>
      </c>
      <c r="K63" s="417">
        <v>0.36</v>
      </c>
    </row>
    <row r="64" spans="1:11" s="206" customFormat="1" ht="25.5" x14ac:dyDescent="0.25">
      <c r="A64" s="412" t="s">
        <v>371</v>
      </c>
      <c r="B64" s="413" t="s">
        <v>519</v>
      </c>
      <c r="C64" s="412" t="s">
        <v>105</v>
      </c>
      <c r="D64" s="412" t="s">
        <v>520</v>
      </c>
      <c r="E64" s="414" t="s">
        <v>384</v>
      </c>
      <c r="F64" s="414"/>
      <c r="G64" s="415" t="s">
        <v>28</v>
      </c>
      <c r="H64" s="416">
        <v>1.8100000000000002E-2</v>
      </c>
      <c r="I64" s="416">
        <v>0</v>
      </c>
      <c r="J64" s="417">
        <v>18.14</v>
      </c>
      <c r="K64" s="417">
        <v>0.32</v>
      </c>
    </row>
    <row r="65" spans="1:11" s="206" customFormat="1" ht="25.5" x14ac:dyDescent="0.25">
      <c r="A65" s="412" t="s">
        <v>371</v>
      </c>
      <c r="B65" s="413" t="s">
        <v>406</v>
      </c>
      <c r="C65" s="412" t="s">
        <v>105</v>
      </c>
      <c r="D65" s="412" t="s">
        <v>407</v>
      </c>
      <c r="E65" s="414" t="s">
        <v>384</v>
      </c>
      <c r="F65" s="414"/>
      <c r="G65" s="415" t="s">
        <v>265</v>
      </c>
      <c r="H65" s="416">
        <v>0.27760000000000001</v>
      </c>
      <c r="I65" s="416">
        <v>0</v>
      </c>
      <c r="J65" s="417">
        <v>5.77</v>
      </c>
      <c r="K65" s="417">
        <v>1.6</v>
      </c>
    </row>
    <row r="66" spans="1:11" s="206" customFormat="1" ht="25.5" x14ac:dyDescent="0.25">
      <c r="A66" s="412" t="s">
        <v>371</v>
      </c>
      <c r="B66" s="413" t="s">
        <v>489</v>
      </c>
      <c r="C66" s="412" t="s">
        <v>105</v>
      </c>
      <c r="D66" s="412" t="s">
        <v>490</v>
      </c>
      <c r="E66" s="414" t="s">
        <v>384</v>
      </c>
      <c r="F66" s="414"/>
      <c r="G66" s="415" t="s">
        <v>265</v>
      </c>
      <c r="H66" s="416">
        <v>2.5999999999999999E-3</v>
      </c>
      <c r="I66" s="416">
        <v>0</v>
      </c>
      <c r="J66" s="417">
        <v>8.84</v>
      </c>
      <c r="K66" s="417">
        <v>0.02</v>
      </c>
    </row>
    <row r="67" spans="1:11" s="206" customFormat="1" ht="25.5" x14ac:dyDescent="0.25">
      <c r="A67" s="412" t="s">
        <v>371</v>
      </c>
      <c r="B67" s="413" t="s">
        <v>598</v>
      </c>
      <c r="C67" s="412" t="s">
        <v>105</v>
      </c>
      <c r="D67" s="412" t="s">
        <v>599</v>
      </c>
      <c r="E67" s="414" t="s">
        <v>384</v>
      </c>
      <c r="F67" s="414"/>
      <c r="G67" s="415" t="s">
        <v>28</v>
      </c>
      <c r="H67" s="416">
        <v>1.9199999999999998E-2</v>
      </c>
      <c r="I67" s="416">
        <v>0</v>
      </c>
      <c r="J67" s="417">
        <v>19.03</v>
      </c>
      <c r="K67" s="417">
        <v>0.36</v>
      </c>
    </row>
    <row r="68" spans="1:11" s="206" customFormat="1" ht="25.5" x14ac:dyDescent="0.25">
      <c r="A68" s="412" t="s">
        <v>371</v>
      </c>
      <c r="B68" s="413" t="s">
        <v>380</v>
      </c>
      <c r="C68" s="412" t="s">
        <v>105</v>
      </c>
      <c r="D68" s="412" t="s">
        <v>381</v>
      </c>
      <c r="E68" s="414" t="s">
        <v>101</v>
      </c>
      <c r="F68" s="414"/>
      <c r="G68" s="415" t="s">
        <v>38</v>
      </c>
      <c r="H68" s="416">
        <v>1.6000000000000001E-3</v>
      </c>
      <c r="I68" s="416">
        <v>0</v>
      </c>
      <c r="J68" s="417">
        <v>23.41</v>
      </c>
      <c r="K68" s="417">
        <v>0.03</v>
      </c>
    </row>
    <row r="69" spans="1:11" s="206" customFormat="1" ht="25.5" x14ac:dyDescent="0.25">
      <c r="A69" s="412" t="s">
        <v>371</v>
      </c>
      <c r="B69" s="413" t="s">
        <v>475</v>
      </c>
      <c r="C69" s="412" t="s">
        <v>105</v>
      </c>
      <c r="D69" s="412" t="s">
        <v>476</v>
      </c>
      <c r="E69" s="414" t="s">
        <v>384</v>
      </c>
      <c r="F69" s="414"/>
      <c r="G69" s="415" t="s">
        <v>28</v>
      </c>
      <c r="H69" s="416">
        <v>2.01E-2</v>
      </c>
      <c r="I69" s="416">
        <v>0</v>
      </c>
      <c r="J69" s="417">
        <v>35.93</v>
      </c>
      <c r="K69" s="417">
        <v>0.72</v>
      </c>
    </row>
    <row r="70" spans="1:11" s="206" customFormat="1" ht="25.5" x14ac:dyDescent="0.25">
      <c r="A70" s="412" t="s">
        <v>371</v>
      </c>
      <c r="B70" s="413" t="s">
        <v>517</v>
      </c>
      <c r="C70" s="412" t="s">
        <v>105</v>
      </c>
      <c r="D70" s="412" t="s">
        <v>518</v>
      </c>
      <c r="E70" s="414" t="s">
        <v>384</v>
      </c>
      <c r="F70" s="414"/>
      <c r="G70" s="415" t="s">
        <v>28</v>
      </c>
      <c r="H70" s="416">
        <v>1.21E-2</v>
      </c>
      <c r="I70" s="416">
        <v>0</v>
      </c>
      <c r="J70" s="417">
        <v>2.2799999999999998</v>
      </c>
      <c r="K70" s="417">
        <v>0.02</v>
      </c>
    </row>
    <row r="71" spans="1:11" s="206" customFormat="1" ht="25.5" x14ac:dyDescent="0.25">
      <c r="A71" s="412" t="s">
        <v>371</v>
      </c>
      <c r="B71" s="413" t="s">
        <v>538</v>
      </c>
      <c r="C71" s="412" t="s">
        <v>105</v>
      </c>
      <c r="D71" s="412" t="s">
        <v>539</v>
      </c>
      <c r="E71" s="414" t="s">
        <v>384</v>
      </c>
      <c r="F71" s="414"/>
      <c r="G71" s="415" t="s">
        <v>23</v>
      </c>
      <c r="H71" s="416">
        <v>7.0400000000000004E-2</v>
      </c>
      <c r="I71" s="416">
        <v>0</v>
      </c>
      <c r="J71" s="417">
        <v>10.61</v>
      </c>
      <c r="K71" s="417">
        <v>0.74</v>
      </c>
    </row>
    <row r="72" spans="1:11" s="206" customFormat="1" ht="25.5" x14ac:dyDescent="0.25">
      <c r="A72" s="412" t="s">
        <v>371</v>
      </c>
      <c r="B72" s="413" t="s">
        <v>560</v>
      </c>
      <c r="C72" s="412" t="s">
        <v>105</v>
      </c>
      <c r="D72" s="412" t="s">
        <v>561</v>
      </c>
      <c r="E72" s="414" t="s">
        <v>384</v>
      </c>
      <c r="F72" s="414"/>
      <c r="G72" s="415" t="s">
        <v>28</v>
      </c>
      <c r="H72" s="416">
        <v>9.4000000000000004E-3</v>
      </c>
      <c r="I72" s="416">
        <v>0</v>
      </c>
      <c r="J72" s="417">
        <v>33.950000000000003</v>
      </c>
      <c r="K72" s="417">
        <v>0.31</v>
      </c>
    </row>
    <row r="73" spans="1:11" s="206" customFormat="1" ht="25.5" x14ac:dyDescent="0.25">
      <c r="A73" s="412" t="s">
        <v>371</v>
      </c>
      <c r="B73" s="413" t="s">
        <v>434</v>
      </c>
      <c r="C73" s="412" t="s">
        <v>105</v>
      </c>
      <c r="D73" s="412" t="s">
        <v>1833</v>
      </c>
      <c r="E73" s="414" t="s">
        <v>384</v>
      </c>
      <c r="F73" s="414"/>
      <c r="G73" s="415" t="s">
        <v>23</v>
      </c>
      <c r="H73" s="416">
        <v>2.2090999999999998</v>
      </c>
      <c r="I73" s="416">
        <v>0</v>
      </c>
      <c r="J73" s="417">
        <v>8.36</v>
      </c>
      <c r="K73" s="417">
        <v>18.46</v>
      </c>
    </row>
    <row r="74" spans="1:11" s="206" customFormat="1" ht="25.5" x14ac:dyDescent="0.25">
      <c r="A74" s="412" t="s">
        <v>371</v>
      </c>
      <c r="B74" s="413" t="s">
        <v>483</v>
      </c>
      <c r="C74" s="412" t="s">
        <v>105</v>
      </c>
      <c r="D74" s="412" t="s">
        <v>484</v>
      </c>
      <c r="E74" s="414" t="s">
        <v>384</v>
      </c>
      <c r="F74" s="414"/>
      <c r="G74" s="415" t="s">
        <v>19</v>
      </c>
      <c r="H74" s="416">
        <v>9.1999999999999998E-3</v>
      </c>
      <c r="I74" s="416">
        <v>0</v>
      </c>
      <c r="J74" s="417">
        <v>66.38</v>
      </c>
      <c r="K74" s="417">
        <v>0.61</v>
      </c>
    </row>
    <row r="75" spans="1:11" s="206" customFormat="1" ht="25.5" x14ac:dyDescent="0.25">
      <c r="A75" s="412" t="s">
        <v>371</v>
      </c>
      <c r="B75" s="413" t="s">
        <v>590</v>
      </c>
      <c r="C75" s="412" t="s">
        <v>105</v>
      </c>
      <c r="D75" s="412" t="s">
        <v>1834</v>
      </c>
      <c r="E75" s="414" t="s">
        <v>384</v>
      </c>
      <c r="F75" s="414"/>
      <c r="G75" s="415" t="s">
        <v>265</v>
      </c>
      <c r="H75" s="416">
        <v>9.7999999999999997E-3</v>
      </c>
      <c r="I75" s="416">
        <v>0</v>
      </c>
      <c r="J75" s="417">
        <v>25.46</v>
      </c>
      <c r="K75" s="417">
        <v>0.24</v>
      </c>
    </row>
    <row r="76" spans="1:11" s="206" customFormat="1" ht="25.5" x14ac:dyDescent="0.25">
      <c r="A76" s="412" t="s">
        <v>371</v>
      </c>
      <c r="B76" s="413" t="s">
        <v>447</v>
      </c>
      <c r="C76" s="412" t="s">
        <v>105</v>
      </c>
      <c r="D76" s="412" t="s">
        <v>448</v>
      </c>
      <c r="E76" s="414" t="s">
        <v>384</v>
      </c>
      <c r="F76" s="414"/>
      <c r="G76" s="415" t="s">
        <v>28</v>
      </c>
      <c r="H76" s="416">
        <v>9.4000000000000004E-3</v>
      </c>
      <c r="I76" s="416">
        <v>0</v>
      </c>
      <c r="J76" s="417">
        <v>12.06</v>
      </c>
      <c r="K76" s="417">
        <v>0.11</v>
      </c>
    </row>
    <row r="77" spans="1:11" s="206" customFormat="1" ht="25.5" x14ac:dyDescent="0.25">
      <c r="A77" s="412" t="s">
        <v>371</v>
      </c>
      <c r="B77" s="413" t="s">
        <v>485</v>
      </c>
      <c r="C77" s="412" t="s">
        <v>105</v>
      </c>
      <c r="D77" s="412" t="s">
        <v>486</v>
      </c>
      <c r="E77" s="414" t="s">
        <v>384</v>
      </c>
      <c r="F77" s="414"/>
      <c r="G77" s="415" t="s">
        <v>19</v>
      </c>
      <c r="H77" s="416">
        <v>7.6700000000000004E-2</v>
      </c>
      <c r="I77" s="416">
        <v>0</v>
      </c>
      <c r="J77" s="417">
        <v>48.72</v>
      </c>
      <c r="K77" s="417">
        <v>3.73</v>
      </c>
    </row>
    <row r="78" spans="1:11" s="206" customFormat="1" ht="25.5" x14ac:dyDescent="0.25">
      <c r="A78" s="412" t="s">
        <v>371</v>
      </c>
      <c r="B78" s="413" t="s">
        <v>464</v>
      </c>
      <c r="C78" s="412" t="s">
        <v>105</v>
      </c>
      <c r="D78" s="412" t="s">
        <v>465</v>
      </c>
      <c r="E78" s="414" t="s">
        <v>384</v>
      </c>
      <c r="F78" s="414"/>
      <c r="G78" s="415" t="s">
        <v>314</v>
      </c>
      <c r="H78" s="416">
        <v>3.8E-3</v>
      </c>
      <c r="I78" s="416">
        <v>0</v>
      </c>
      <c r="J78" s="417">
        <v>11.16</v>
      </c>
      <c r="K78" s="417">
        <v>0.04</v>
      </c>
    </row>
    <row r="79" spans="1:11" s="206" customFormat="1" ht="25.5" x14ac:dyDescent="0.25">
      <c r="A79" s="412" t="s">
        <v>371</v>
      </c>
      <c r="B79" s="413" t="s">
        <v>577</v>
      </c>
      <c r="C79" s="412" t="s">
        <v>105</v>
      </c>
      <c r="D79" s="412" t="s">
        <v>578</v>
      </c>
      <c r="E79" s="414" t="s">
        <v>384</v>
      </c>
      <c r="F79" s="414"/>
      <c r="G79" s="415" t="s">
        <v>28</v>
      </c>
      <c r="H79" s="416">
        <v>3.8E-3</v>
      </c>
      <c r="I79" s="416">
        <v>0</v>
      </c>
      <c r="J79" s="417">
        <v>8.1300000000000008</v>
      </c>
      <c r="K79" s="417">
        <v>0.03</v>
      </c>
    </row>
    <row r="80" spans="1:11" s="206" customFormat="1" ht="25.5" x14ac:dyDescent="0.25">
      <c r="A80" s="412" t="s">
        <v>371</v>
      </c>
      <c r="B80" s="413" t="s">
        <v>531</v>
      </c>
      <c r="C80" s="412" t="s">
        <v>105</v>
      </c>
      <c r="D80" s="412" t="s">
        <v>532</v>
      </c>
      <c r="E80" s="414" t="s">
        <v>384</v>
      </c>
      <c r="F80" s="414"/>
      <c r="G80" s="415" t="s">
        <v>28</v>
      </c>
      <c r="H80" s="416">
        <v>6.0000000000000001E-3</v>
      </c>
      <c r="I80" s="416">
        <v>0</v>
      </c>
      <c r="J80" s="417">
        <v>15.6</v>
      </c>
      <c r="K80" s="417">
        <v>0.09</v>
      </c>
    </row>
    <row r="81" spans="1:11" s="206" customFormat="1" ht="25.5" x14ac:dyDescent="0.25">
      <c r="A81" s="412" t="s">
        <v>371</v>
      </c>
      <c r="B81" s="413" t="s">
        <v>415</v>
      </c>
      <c r="C81" s="412" t="s">
        <v>105</v>
      </c>
      <c r="D81" s="412" t="s">
        <v>416</v>
      </c>
      <c r="E81" s="414" t="s">
        <v>384</v>
      </c>
      <c r="F81" s="414"/>
      <c r="G81" s="415" t="s">
        <v>28</v>
      </c>
      <c r="H81" s="416">
        <v>1.8E-3</v>
      </c>
      <c r="I81" s="416">
        <v>0</v>
      </c>
      <c r="J81" s="417">
        <v>47.97</v>
      </c>
      <c r="K81" s="417">
        <v>0.08</v>
      </c>
    </row>
    <row r="82" spans="1:11" s="206" customFormat="1" ht="25.5" x14ac:dyDescent="0.25">
      <c r="A82" s="412" t="s">
        <v>371</v>
      </c>
      <c r="B82" s="413" t="s">
        <v>569</v>
      </c>
      <c r="C82" s="412" t="s">
        <v>105</v>
      </c>
      <c r="D82" s="412" t="s">
        <v>570</v>
      </c>
      <c r="E82" s="414" t="s">
        <v>384</v>
      </c>
      <c r="F82" s="414"/>
      <c r="G82" s="415" t="s">
        <v>28</v>
      </c>
      <c r="H82" s="416">
        <v>4.0000000000000002E-4</v>
      </c>
      <c r="I82" s="416">
        <v>0</v>
      </c>
      <c r="J82" s="417">
        <v>1190</v>
      </c>
      <c r="K82" s="417">
        <v>0.47</v>
      </c>
    </row>
    <row r="83" spans="1:11" s="206" customFormat="1" ht="25.5" x14ac:dyDescent="0.25">
      <c r="A83" s="412" t="s">
        <v>371</v>
      </c>
      <c r="B83" s="413" t="s">
        <v>470</v>
      </c>
      <c r="C83" s="412" t="s">
        <v>105</v>
      </c>
      <c r="D83" s="412" t="s">
        <v>471</v>
      </c>
      <c r="E83" s="414" t="s">
        <v>384</v>
      </c>
      <c r="F83" s="414"/>
      <c r="G83" s="415" t="s">
        <v>23</v>
      </c>
      <c r="H83" s="416">
        <v>0.31159999999999999</v>
      </c>
      <c r="I83" s="416">
        <v>0</v>
      </c>
      <c r="J83" s="417">
        <v>4.0599999999999996</v>
      </c>
      <c r="K83" s="417">
        <v>1.26</v>
      </c>
    </row>
    <row r="84" spans="1:11" s="206" customFormat="1" ht="25.5" x14ac:dyDescent="0.25">
      <c r="A84" s="412" t="s">
        <v>371</v>
      </c>
      <c r="B84" s="413" t="s">
        <v>473</v>
      </c>
      <c r="C84" s="412" t="s">
        <v>105</v>
      </c>
      <c r="D84" s="412" t="s">
        <v>474</v>
      </c>
      <c r="E84" s="414" t="s">
        <v>384</v>
      </c>
      <c r="F84" s="414"/>
      <c r="G84" s="415" t="s">
        <v>28</v>
      </c>
      <c r="H84" s="416">
        <v>4.53E-2</v>
      </c>
      <c r="I84" s="416">
        <v>0</v>
      </c>
      <c r="J84" s="417">
        <v>4.5</v>
      </c>
      <c r="K84" s="417">
        <v>0.2</v>
      </c>
    </row>
    <row r="85" spans="1:11" s="206" customFormat="1" ht="25.5" x14ac:dyDescent="0.25">
      <c r="A85" s="412" t="s">
        <v>371</v>
      </c>
      <c r="B85" s="413" t="s">
        <v>421</v>
      </c>
      <c r="C85" s="412" t="s">
        <v>105</v>
      </c>
      <c r="D85" s="412" t="s">
        <v>422</v>
      </c>
      <c r="E85" s="414" t="s">
        <v>384</v>
      </c>
      <c r="F85" s="414"/>
      <c r="G85" s="415" t="s">
        <v>28</v>
      </c>
      <c r="H85" s="416">
        <v>5.5899999999999998E-2</v>
      </c>
      <c r="I85" s="416">
        <v>0</v>
      </c>
      <c r="J85" s="417">
        <v>3.75</v>
      </c>
      <c r="K85" s="417">
        <v>0.2</v>
      </c>
    </row>
    <row r="86" spans="1:11" s="206" customFormat="1" ht="25.5" x14ac:dyDescent="0.25">
      <c r="A86" s="412" t="s">
        <v>371</v>
      </c>
      <c r="B86" s="413" t="s">
        <v>445</v>
      </c>
      <c r="C86" s="412" t="s">
        <v>105</v>
      </c>
      <c r="D86" s="412" t="s">
        <v>446</v>
      </c>
      <c r="E86" s="414" t="s">
        <v>384</v>
      </c>
      <c r="F86" s="414"/>
      <c r="G86" s="415" t="s">
        <v>28</v>
      </c>
      <c r="H86" s="416">
        <v>1.21E-2</v>
      </c>
      <c r="I86" s="416">
        <v>0</v>
      </c>
      <c r="J86" s="417">
        <v>2.58</v>
      </c>
      <c r="K86" s="417">
        <v>0.03</v>
      </c>
    </row>
    <row r="87" spans="1:11" s="206" customFormat="1" ht="25.5" x14ac:dyDescent="0.25">
      <c r="A87" s="412" t="s">
        <v>371</v>
      </c>
      <c r="B87" s="413" t="s">
        <v>529</v>
      </c>
      <c r="C87" s="412" t="s">
        <v>105</v>
      </c>
      <c r="D87" s="412" t="s">
        <v>530</v>
      </c>
      <c r="E87" s="414" t="s">
        <v>384</v>
      </c>
      <c r="F87" s="414"/>
      <c r="G87" s="415" t="s">
        <v>28</v>
      </c>
      <c r="H87" s="416">
        <v>1.8E-3</v>
      </c>
      <c r="I87" s="416">
        <v>0</v>
      </c>
      <c r="J87" s="417">
        <v>58.16</v>
      </c>
      <c r="K87" s="417">
        <v>0.1</v>
      </c>
    </row>
    <row r="88" spans="1:11" s="206" customFormat="1" ht="38.25" x14ac:dyDescent="0.25">
      <c r="A88" s="412" t="s">
        <v>371</v>
      </c>
      <c r="B88" s="413" t="s">
        <v>385</v>
      </c>
      <c r="C88" s="412" t="s">
        <v>105</v>
      </c>
      <c r="D88" s="412" t="s">
        <v>386</v>
      </c>
      <c r="E88" s="414" t="s">
        <v>384</v>
      </c>
      <c r="F88" s="414"/>
      <c r="G88" s="415" t="s">
        <v>28</v>
      </c>
      <c r="H88" s="416">
        <v>4.0000000000000001E-3</v>
      </c>
      <c r="I88" s="416">
        <v>0</v>
      </c>
      <c r="J88" s="417">
        <v>2.75</v>
      </c>
      <c r="K88" s="417">
        <v>0.01</v>
      </c>
    </row>
    <row r="89" spans="1:11" s="206" customFormat="1" ht="25.5" x14ac:dyDescent="0.25">
      <c r="A89" s="412" t="s">
        <v>371</v>
      </c>
      <c r="B89" s="413" t="s">
        <v>417</v>
      </c>
      <c r="C89" s="412" t="s">
        <v>105</v>
      </c>
      <c r="D89" s="412" t="s">
        <v>418</v>
      </c>
      <c r="E89" s="414" t="s">
        <v>384</v>
      </c>
      <c r="F89" s="414"/>
      <c r="G89" s="415" t="s">
        <v>28</v>
      </c>
      <c r="H89" s="416">
        <v>13.948700000000001</v>
      </c>
      <c r="I89" s="416">
        <v>0</v>
      </c>
      <c r="J89" s="417">
        <v>0.17</v>
      </c>
      <c r="K89" s="417">
        <v>2.37</v>
      </c>
    </row>
    <row r="90" spans="1:11" s="206" customFormat="1" ht="25.5" x14ac:dyDescent="0.25">
      <c r="A90" s="412" t="s">
        <v>371</v>
      </c>
      <c r="B90" s="413" t="s">
        <v>556</v>
      </c>
      <c r="C90" s="412" t="s">
        <v>105</v>
      </c>
      <c r="D90" s="412" t="s">
        <v>557</v>
      </c>
      <c r="E90" s="414" t="s">
        <v>384</v>
      </c>
      <c r="F90" s="414"/>
      <c r="G90" s="415" t="s">
        <v>389</v>
      </c>
      <c r="H90" s="416">
        <v>8.3199999999999996E-2</v>
      </c>
      <c r="I90" s="416">
        <v>0</v>
      </c>
      <c r="J90" s="417">
        <v>32.56</v>
      </c>
      <c r="K90" s="417">
        <v>2.7</v>
      </c>
    </row>
    <row r="91" spans="1:11" s="206" customFormat="1" ht="25.5" x14ac:dyDescent="0.25">
      <c r="A91" s="412" t="s">
        <v>371</v>
      </c>
      <c r="B91" s="413" t="s">
        <v>123</v>
      </c>
      <c r="C91" s="412" t="s">
        <v>105</v>
      </c>
      <c r="D91" s="412" t="s">
        <v>124</v>
      </c>
      <c r="E91" s="414" t="s">
        <v>101</v>
      </c>
      <c r="F91" s="414"/>
      <c r="G91" s="415" t="s">
        <v>38</v>
      </c>
      <c r="H91" s="416">
        <v>8.8200000000000001E-2</v>
      </c>
      <c r="I91" s="416">
        <v>0</v>
      </c>
      <c r="J91" s="417">
        <v>23.41</v>
      </c>
      <c r="K91" s="417">
        <v>2.06</v>
      </c>
    </row>
    <row r="92" spans="1:11" s="206" customFormat="1" ht="25.5" x14ac:dyDescent="0.25">
      <c r="A92" s="412" t="s">
        <v>371</v>
      </c>
      <c r="B92" s="413" t="s">
        <v>585</v>
      </c>
      <c r="C92" s="412" t="s">
        <v>105</v>
      </c>
      <c r="D92" s="412" t="s">
        <v>1835</v>
      </c>
      <c r="E92" s="414" t="s">
        <v>384</v>
      </c>
      <c r="F92" s="414"/>
      <c r="G92" s="415" t="s">
        <v>23</v>
      </c>
      <c r="H92" s="416">
        <v>1.1014999999999999</v>
      </c>
      <c r="I92" s="416">
        <v>0</v>
      </c>
      <c r="J92" s="417">
        <v>3.95</v>
      </c>
      <c r="K92" s="417">
        <v>4.3499999999999996</v>
      </c>
    </row>
    <row r="93" spans="1:11" s="206" customFormat="1" ht="25.5" x14ac:dyDescent="0.25">
      <c r="A93" s="412" t="s">
        <v>371</v>
      </c>
      <c r="B93" s="413" t="s">
        <v>479</v>
      </c>
      <c r="C93" s="412" t="s">
        <v>105</v>
      </c>
      <c r="D93" s="412" t="s">
        <v>480</v>
      </c>
      <c r="E93" s="414" t="s">
        <v>384</v>
      </c>
      <c r="F93" s="414"/>
      <c r="G93" s="415" t="s">
        <v>28</v>
      </c>
      <c r="H93" s="416">
        <v>3.6316000000000002</v>
      </c>
      <c r="I93" s="416">
        <v>0</v>
      </c>
      <c r="J93" s="417">
        <v>0.37</v>
      </c>
      <c r="K93" s="417">
        <v>1.34</v>
      </c>
    </row>
    <row r="94" spans="1:11" s="206" customFormat="1" ht="25.5" x14ac:dyDescent="0.25">
      <c r="A94" s="412" t="s">
        <v>371</v>
      </c>
      <c r="B94" s="413" t="s">
        <v>442</v>
      </c>
      <c r="C94" s="412" t="s">
        <v>105</v>
      </c>
      <c r="D94" s="412" t="s">
        <v>443</v>
      </c>
      <c r="E94" s="414" t="s">
        <v>384</v>
      </c>
      <c r="F94" s="414"/>
      <c r="G94" s="415" t="s">
        <v>25</v>
      </c>
      <c r="H94" s="416">
        <v>4.1000000000000003E-3</v>
      </c>
      <c r="I94" s="416">
        <v>0</v>
      </c>
      <c r="J94" s="417">
        <v>3647.05</v>
      </c>
      <c r="K94" s="417">
        <v>14.95</v>
      </c>
    </row>
    <row r="95" spans="1:11" s="206" customFormat="1" ht="25.5" x14ac:dyDescent="0.25">
      <c r="A95" s="412" t="s">
        <v>371</v>
      </c>
      <c r="B95" s="413" t="s">
        <v>425</v>
      </c>
      <c r="C95" s="412" t="s">
        <v>105</v>
      </c>
      <c r="D95" s="412" t="s">
        <v>426</v>
      </c>
      <c r="E95" s="414" t="s">
        <v>384</v>
      </c>
      <c r="F95" s="414"/>
      <c r="G95" s="415" t="s">
        <v>28</v>
      </c>
      <c r="H95" s="416">
        <v>1.8E-3</v>
      </c>
      <c r="I95" s="416">
        <v>0</v>
      </c>
      <c r="J95" s="417">
        <v>51.1</v>
      </c>
      <c r="K95" s="417">
        <v>0.09</v>
      </c>
    </row>
    <row r="96" spans="1:11" s="206" customFormat="1" ht="25.5" x14ac:dyDescent="0.25">
      <c r="A96" s="412" t="s">
        <v>371</v>
      </c>
      <c r="B96" s="413" t="s">
        <v>456</v>
      </c>
      <c r="C96" s="412" t="s">
        <v>105</v>
      </c>
      <c r="D96" s="412" t="s">
        <v>457</v>
      </c>
      <c r="E96" s="414" t="s">
        <v>384</v>
      </c>
      <c r="F96" s="414"/>
      <c r="G96" s="415" t="s">
        <v>28</v>
      </c>
      <c r="H96" s="416">
        <v>1E-3</v>
      </c>
      <c r="I96" s="416">
        <v>0</v>
      </c>
      <c r="J96" s="417">
        <v>21.74</v>
      </c>
      <c r="K96" s="417">
        <v>0.02</v>
      </c>
    </row>
    <row r="97" spans="1:11" s="206" customFormat="1" ht="25.5" x14ac:dyDescent="0.25">
      <c r="A97" s="412" t="s">
        <v>371</v>
      </c>
      <c r="B97" s="413" t="s">
        <v>111</v>
      </c>
      <c r="C97" s="412" t="s">
        <v>105</v>
      </c>
      <c r="D97" s="412" t="s">
        <v>112</v>
      </c>
      <c r="E97" s="414" t="s">
        <v>101</v>
      </c>
      <c r="F97" s="414"/>
      <c r="G97" s="415" t="s">
        <v>38</v>
      </c>
      <c r="H97" s="416">
        <v>7.6799999999999993E-2</v>
      </c>
      <c r="I97" s="416">
        <v>0</v>
      </c>
      <c r="J97" s="417">
        <v>23.41</v>
      </c>
      <c r="K97" s="417">
        <v>1.79</v>
      </c>
    </row>
    <row r="98" spans="1:11" s="206" customFormat="1" ht="25.5" x14ac:dyDescent="0.25">
      <c r="A98" s="412" t="s">
        <v>371</v>
      </c>
      <c r="B98" s="413" t="s">
        <v>451</v>
      </c>
      <c r="C98" s="412" t="s">
        <v>105</v>
      </c>
      <c r="D98" s="412" t="s">
        <v>1836</v>
      </c>
      <c r="E98" s="414" t="s">
        <v>384</v>
      </c>
      <c r="F98" s="414"/>
      <c r="G98" s="415" t="s">
        <v>28</v>
      </c>
      <c r="H98" s="416">
        <v>1.8E-3</v>
      </c>
      <c r="I98" s="416">
        <v>0</v>
      </c>
      <c r="J98" s="417">
        <v>103.26</v>
      </c>
      <c r="K98" s="417">
        <v>0.18</v>
      </c>
    </row>
    <row r="99" spans="1:11" s="206" customFormat="1" ht="25.5" x14ac:dyDescent="0.25">
      <c r="A99" s="412" t="s">
        <v>371</v>
      </c>
      <c r="B99" s="413" t="s">
        <v>402</v>
      </c>
      <c r="C99" s="412" t="s">
        <v>105</v>
      </c>
      <c r="D99" s="412" t="s">
        <v>403</v>
      </c>
      <c r="E99" s="414" t="s">
        <v>384</v>
      </c>
      <c r="F99" s="414"/>
      <c r="G99" s="415" t="s">
        <v>28</v>
      </c>
      <c r="H99" s="416">
        <v>4.0000000000000002E-4</v>
      </c>
      <c r="I99" s="416">
        <v>0</v>
      </c>
      <c r="J99" s="417">
        <v>2714.01</v>
      </c>
      <c r="K99" s="417">
        <v>1.08</v>
      </c>
    </row>
    <row r="100" spans="1:11" s="206" customFormat="1" ht="25.5" x14ac:dyDescent="0.25">
      <c r="A100" s="412" t="s">
        <v>371</v>
      </c>
      <c r="B100" s="413" t="s">
        <v>491</v>
      </c>
      <c r="C100" s="412" t="s">
        <v>105</v>
      </c>
      <c r="D100" s="412" t="s">
        <v>492</v>
      </c>
      <c r="E100" s="414" t="s">
        <v>384</v>
      </c>
      <c r="F100" s="414"/>
      <c r="G100" s="415" t="s">
        <v>28</v>
      </c>
      <c r="H100" s="416">
        <v>7.6E-3</v>
      </c>
      <c r="I100" s="416">
        <v>0</v>
      </c>
      <c r="J100" s="417">
        <v>66.48</v>
      </c>
      <c r="K100" s="417">
        <v>0.5</v>
      </c>
    </row>
    <row r="101" spans="1:11" s="206" customFormat="1" ht="25.5" x14ac:dyDescent="0.25">
      <c r="A101" s="412" t="s">
        <v>371</v>
      </c>
      <c r="B101" s="413" t="s">
        <v>558</v>
      </c>
      <c r="C101" s="412" t="s">
        <v>105</v>
      </c>
      <c r="D101" s="412" t="s">
        <v>559</v>
      </c>
      <c r="E101" s="414" t="s">
        <v>384</v>
      </c>
      <c r="F101" s="414"/>
      <c r="G101" s="415" t="s">
        <v>28</v>
      </c>
      <c r="H101" s="416">
        <v>1.95E-2</v>
      </c>
      <c r="I101" s="416">
        <v>0</v>
      </c>
      <c r="J101" s="417">
        <v>28.1</v>
      </c>
      <c r="K101" s="417">
        <v>0.54</v>
      </c>
    </row>
    <row r="102" spans="1:11" s="206" customFormat="1" ht="25.5" x14ac:dyDescent="0.25">
      <c r="A102" s="412" t="s">
        <v>371</v>
      </c>
      <c r="B102" s="413" t="s">
        <v>423</v>
      </c>
      <c r="C102" s="412" t="s">
        <v>105</v>
      </c>
      <c r="D102" s="412" t="s">
        <v>424</v>
      </c>
      <c r="E102" s="414" t="s">
        <v>384</v>
      </c>
      <c r="F102" s="414"/>
      <c r="G102" s="415" t="s">
        <v>265</v>
      </c>
      <c r="H102" s="416">
        <v>5.1999999999999998E-3</v>
      </c>
      <c r="I102" s="416">
        <v>0</v>
      </c>
      <c r="J102" s="417">
        <v>17.3</v>
      </c>
      <c r="K102" s="417">
        <v>0.08</v>
      </c>
    </row>
    <row r="103" spans="1:11" s="206" customFormat="1" ht="25.5" x14ac:dyDescent="0.25">
      <c r="A103" s="412" t="s">
        <v>371</v>
      </c>
      <c r="B103" s="413" t="s">
        <v>392</v>
      </c>
      <c r="C103" s="412" t="s">
        <v>105</v>
      </c>
      <c r="D103" s="412" t="s">
        <v>393</v>
      </c>
      <c r="E103" s="414" t="s">
        <v>384</v>
      </c>
      <c r="F103" s="414"/>
      <c r="G103" s="415" t="s">
        <v>28</v>
      </c>
      <c r="H103" s="416">
        <v>3.8999999999999998E-3</v>
      </c>
      <c r="I103" s="416">
        <v>0</v>
      </c>
      <c r="J103" s="417">
        <v>7.52</v>
      </c>
      <c r="K103" s="417">
        <v>0.02</v>
      </c>
    </row>
    <row r="104" spans="1:11" s="206" customFormat="1" ht="25.5" x14ac:dyDescent="0.25">
      <c r="A104" s="412" t="s">
        <v>371</v>
      </c>
      <c r="B104" s="413" t="s">
        <v>562</v>
      </c>
      <c r="C104" s="412" t="s">
        <v>105</v>
      </c>
      <c r="D104" s="412" t="s">
        <v>563</v>
      </c>
      <c r="E104" s="414" t="s">
        <v>384</v>
      </c>
      <c r="F104" s="414"/>
      <c r="G104" s="415" t="s">
        <v>19</v>
      </c>
      <c r="H104" s="416">
        <v>1.3208</v>
      </c>
      <c r="I104" s="416">
        <v>0</v>
      </c>
      <c r="J104" s="417">
        <v>21.99</v>
      </c>
      <c r="K104" s="417">
        <v>29.04</v>
      </c>
    </row>
    <row r="105" spans="1:11" s="206" customFormat="1" ht="25.5" x14ac:dyDescent="0.25">
      <c r="A105" s="412" t="s">
        <v>371</v>
      </c>
      <c r="B105" s="413" t="s">
        <v>400</v>
      </c>
      <c r="C105" s="412" t="s">
        <v>105</v>
      </c>
      <c r="D105" s="412" t="s">
        <v>401</v>
      </c>
      <c r="E105" s="414" t="s">
        <v>384</v>
      </c>
      <c r="F105" s="414"/>
      <c r="G105" s="415" t="s">
        <v>28</v>
      </c>
      <c r="H105" s="416">
        <v>3.3E-3</v>
      </c>
      <c r="I105" s="416">
        <v>0</v>
      </c>
      <c r="J105" s="417">
        <v>355</v>
      </c>
      <c r="K105" s="417">
        <v>1.17</v>
      </c>
    </row>
    <row r="106" spans="1:11" s="206" customFormat="1" ht="25.5" x14ac:dyDescent="0.25">
      <c r="A106" s="412" t="s">
        <v>371</v>
      </c>
      <c r="B106" s="413" t="s">
        <v>591</v>
      </c>
      <c r="C106" s="412" t="s">
        <v>105</v>
      </c>
      <c r="D106" s="412" t="s">
        <v>592</v>
      </c>
      <c r="E106" s="414" t="s">
        <v>384</v>
      </c>
      <c r="F106" s="414"/>
      <c r="G106" s="415" t="s">
        <v>265</v>
      </c>
      <c r="H106" s="416">
        <v>5.7099999999999998E-2</v>
      </c>
      <c r="I106" s="416">
        <v>0</v>
      </c>
      <c r="J106" s="417">
        <v>29.9</v>
      </c>
      <c r="K106" s="417">
        <v>1.7</v>
      </c>
    </row>
    <row r="107" spans="1:11" s="206" customFormat="1" ht="25.5" x14ac:dyDescent="0.25">
      <c r="A107" s="412" t="s">
        <v>371</v>
      </c>
      <c r="B107" s="413" t="s">
        <v>581</v>
      </c>
      <c r="C107" s="412" t="s">
        <v>105</v>
      </c>
      <c r="D107" s="412" t="s">
        <v>582</v>
      </c>
      <c r="E107" s="414" t="s">
        <v>384</v>
      </c>
      <c r="F107" s="414"/>
      <c r="G107" s="415" t="s">
        <v>23</v>
      </c>
      <c r="H107" s="416">
        <v>4.87E-2</v>
      </c>
      <c r="I107" s="416">
        <v>0</v>
      </c>
      <c r="J107" s="417">
        <v>6.63</v>
      </c>
      <c r="K107" s="417">
        <v>0.32</v>
      </c>
    </row>
    <row r="108" spans="1:11" s="206" customFormat="1" ht="25.5" x14ac:dyDescent="0.25">
      <c r="A108" s="412" t="s">
        <v>371</v>
      </c>
      <c r="B108" s="413" t="s">
        <v>396</v>
      </c>
      <c r="C108" s="412" t="s">
        <v>105</v>
      </c>
      <c r="D108" s="412" t="s">
        <v>397</v>
      </c>
      <c r="E108" s="414" t="s">
        <v>384</v>
      </c>
      <c r="F108" s="414"/>
      <c r="G108" s="415" t="s">
        <v>389</v>
      </c>
      <c r="H108" s="416">
        <v>0.26519999999999999</v>
      </c>
      <c r="I108" s="416">
        <v>0</v>
      </c>
      <c r="J108" s="417">
        <v>12.43</v>
      </c>
      <c r="K108" s="417">
        <v>3.29</v>
      </c>
    </row>
    <row r="109" spans="1:11" s="206" customFormat="1" ht="25.5" x14ac:dyDescent="0.25">
      <c r="A109" s="412" t="s">
        <v>371</v>
      </c>
      <c r="B109" s="413" t="s">
        <v>573</v>
      </c>
      <c r="C109" s="412" t="s">
        <v>105</v>
      </c>
      <c r="D109" s="412" t="s">
        <v>574</v>
      </c>
      <c r="E109" s="414" t="s">
        <v>384</v>
      </c>
      <c r="F109" s="414"/>
      <c r="G109" s="415" t="s">
        <v>389</v>
      </c>
      <c r="H109" s="416">
        <v>5.4300000000000001E-2</v>
      </c>
      <c r="I109" s="416">
        <v>0</v>
      </c>
      <c r="J109" s="417">
        <v>20.66</v>
      </c>
      <c r="K109" s="417">
        <v>1.1200000000000001</v>
      </c>
    </row>
    <row r="110" spans="1:11" s="206" customFormat="1" ht="25.5" x14ac:dyDescent="0.25">
      <c r="A110" s="412" t="s">
        <v>371</v>
      </c>
      <c r="B110" s="413" t="s">
        <v>511</v>
      </c>
      <c r="C110" s="412" t="s">
        <v>105</v>
      </c>
      <c r="D110" s="412" t="s">
        <v>512</v>
      </c>
      <c r="E110" s="414" t="s">
        <v>384</v>
      </c>
      <c r="F110" s="414"/>
      <c r="G110" s="415" t="s">
        <v>28</v>
      </c>
      <c r="H110" s="416">
        <v>6.0400000000000002E-2</v>
      </c>
      <c r="I110" s="416">
        <v>0</v>
      </c>
      <c r="J110" s="417">
        <v>0.19</v>
      </c>
      <c r="K110" s="417">
        <v>0.01</v>
      </c>
    </row>
    <row r="111" spans="1:11" s="206" customFormat="1" ht="25.5" x14ac:dyDescent="0.25">
      <c r="A111" s="412" t="s">
        <v>371</v>
      </c>
      <c r="B111" s="413" t="s">
        <v>544</v>
      </c>
      <c r="C111" s="412" t="s">
        <v>105</v>
      </c>
      <c r="D111" s="412" t="s">
        <v>545</v>
      </c>
      <c r="E111" s="414" t="s">
        <v>384</v>
      </c>
      <c r="F111" s="414"/>
      <c r="G111" s="415" t="s">
        <v>28</v>
      </c>
      <c r="H111" s="416">
        <v>9.4000000000000004E-3</v>
      </c>
      <c r="I111" s="416">
        <v>0</v>
      </c>
      <c r="J111" s="417">
        <v>28.66</v>
      </c>
      <c r="K111" s="417">
        <v>0.26</v>
      </c>
    </row>
    <row r="112" spans="1:11" s="206" customFormat="1" ht="25.5" x14ac:dyDescent="0.25">
      <c r="A112" s="412" t="s">
        <v>371</v>
      </c>
      <c r="B112" s="413" t="s">
        <v>390</v>
      </c>
      <c r="C112" s="412" t="s">
        <v>105</v>
      </c>
      <c r="D112" s="412" t="s">
        <v>391</v>
      </c>
      <c r="E112" s="414" t="s">
        <v>384</v>
      </c>
      <c r="F112" s="414"/>
      <c r="G112" s="415" t="s">
        <v>28</v>
      </c>
      <c r="H112" s="416">
        <v>1.1299999999999999E-2</v>
      </c>
      <c r="I112" s="416">
        <v>0</v>
      </c>
      <c r="J112" s="417">
        <v>206.5</v>
      </c>
      <c r="K112" s="417">
        <v>2.33</v>
      </c>
    </row>
    <row r="113" spans="1:11" s="206" customFormat="1" ht="25.5" x14ac:dyDescent="0.25">
      <c r="A113" s="412" t="s">
        <v>371</v>
      </c>
      <c r="B113" s="413" t="s">
        <v>125</v>
      </c>
      <c r="C113" s="412" t="s">
        <v>105</v>
      </c>
      <c r="D113" s="412" t="s">
        <v>126</v>
      </c>
      <c r="E113" s="414" t="s">
        <v>101</v>
      </c>
      <c r="F113" s="414"/>
      <c r="G113" s="415" t="s">
        <v>38</v>
      </c>
      <c r="H113" s="416">
        <v>3.2300000000000002E-2</v>
      </c>
      <c r="I113" s="416">
        <v>0</v>
      </c>
      <c r="J113" s="417">
        <v>18.36</v>
      </c>
      <c r="K113" s="417">
        <v>0.59</v>
      </c>
    </row>
    <row r="114" spans="1:11" s="206" customFormat="1" ht="25.5" x14ac:dyDescent="0.25">
      <c r="A114" s="412" t="s">
        <v>371</v>
      </c>
      <c r="B114" s="413" t="s">
        <v>438</v>
      </c>
      <c r="C114" s="412" t="s">
        <v>105</v>
      </c>
      <c r="D114" s="412" t="s">
        <v>439</v>
      </c>
      <c r="E114" s="414" t="s">
        <v>384</v>
      </c>
      <c r="F114" s="414"/>
      <c r="G114" s="415" t="s">
        <v>28</v>
      </c>
      <c r="H114" s="416">
        <v>1.8E-3</v>
      </c>
      <c r="I114" s="416">
        <v>0</v>
      </c>
      <c r="J114" s="417">
        <v>212.49</v>
      </c>
      <c r="K114" s="417">
        <v>0.38</v>
      </c>
    </row>
    <row r="115" spans="1:11" s="206" customFormat="1" ht="25.5" x14ac:dyDescent="0.25">
      <c r="A115" s="412" t="s">
        <v>371</v>
      </c>
      <c r="B115" s="413" t="s">
        <v>404</v>
      </c>
      <c r="C115" s="412" t="s">
        <v>105</v>
      </c>
      <c r="D115" s="412" t="s">
        <v>405</v>
      </c>
      <c r="E115" s="414" t="s">
        <v>384</v>
      </c>
      <c r="F115" s="414"/>
      <c r="G115" s="415" t="s">
        <v>265</v>
      </c>
      <c r="H115" s="416">
        <v>9.4600000000000004E-2</v>
      </c>
      <c r="I115" s="416">
        <v>0</v>
      </c>
      <c r="J115" s="417">
        <v>12.81</v>
      </c>
      <c r="K115" s="417">
        <v>1.21</v>
      </c>
    </row>
    <row r="116" spans="1:11" s="206" customFormat="1" ht="25.5" x14ac:dyDescent="0.25">
      <c r="A116" s="412" t="s">
        <v>371</v>
      </c>
      <c r="B116" s="413" t="s">
        <v>433</v>
      </c>
      <c r="C116" s="412" t="s">
        <v>105</v>
      </c>
      <c r="D116" s="412" t="s">
        <v>1837</v>
      </c>
      <c r="E116" s="414" t="s">
        <v>384</v>
      </c>
      <c r="F116" s="414"/>
      <c r="G116" s="415" t="s">
        <v>265</v>
      </c>
      <c r="H116" s="416">
        <v>5.1999999999999998E-3</v>
      </c>
      <c r="I116" s="416">
        <v>0</v>
      </c>
      <c r="J116" s="417">
        <v>20.86</v>
      </c>
      <c r="K116" s="417">
        <v>0.1</v>
      </c>
    </row>
    <row r="117" spans="1:11" s="206" customFormat="1" ht="25.5" x14ac:dyDescent="0.25">
      <c r="A117" s="412" t="s">
        <v>371</v>
      </c>
      <c r="B117" s="413" t="s">
        <v>571</v>
      </c>
      <c r="C117" s="412" t="s">
        <v>105</v>
      </c>
      <c r="D117" s="412" t="s">
        <v>572</v>
      </c>
      <c r="E117" s="414" t="s">
        <v>384</v>
      </c>
      <c r="F117" s="414"/>
      <c r="G117" s="415" t="s">
        <v>28</v>
      </c>
      <c r="H117" s="416">
        <v>3.0300000000000001E-2</v>
      </c>
      <c r="I117" s="416">
        <v>0</v>
      </c>
      <c r="J117" s="417">
        <v>17.91</v>
      </c>
      <c r="K117" s="417">
        <v>0.54</v>
      </c>
    </row>
    <row r="118" spans="1:11" s="206" customFormat="1" ht="25.5" x14ac:dyDescent="0.25">
      <c r="A118" s="412" t="s">
        <v>371</v>
      </c>
      <c r="B118" s="413" t="s">
        <v>487</v>
      </c>
      <c r="C118" s="412" t="s">
        <v>105</v>
      </c>
      <c r="D118" s="412" t="s">
        <v>488</v>
      </c>
      <c r="E118" s="414" t="s">
        <v>384</v>
      </c>
      <c r="F118" s="414"/>
      <c r="G118" s="415" t="s">
        <v>265</v>
      </c>
      <c r="H118" s="416">
        <v>15.326000000000001</v>
      </c>
      <c r="I118" s="416">
        <v>0</v>
      </c>
      <c r="J118" s="417">
        <v>0.64</v>
      </c>
      <c r="K118" s="417">
        <v>9.8000000000000007</v>
      </c>
    </row>
    <row r="119" spans="1:11" s="206" customFormat="1" ht="25.5" x14ac:dyDescent="0.25">
      <c r="A119" s="412" t="s">
        <v>371</v>
      </c>
      <c r="B119" s="413" t="s">
        <v>513</v>
      </c>
      <c r="C119" s="412" t="s">
        <v>105</v>
      </c>
      <c r="D119" s="412" t="s">
        <v>514</v>
      </c>
      <c r="E119" s="414" t="s">
        <v>384</v>
      </c>
      <c r="F119" s="414"/>
      <c r="G119" s="415" t="s">
        <v>28</v>
      </c>
      <c r="H119" s="416">
        <v>1.1000000000000001E-3</v>
      </c>
      <c r="I119" s="416">
        <v>0</v>
      </c>
      <c r="J119" s="417">
        <v>1200</v>
      </c>
      <c r="K119" s="417">
        <v>1.32</v>
      </c>
    </row>
    <row r="120" spans="1:11" s="206" customFormat="1" ht="25.5" x14ac:dyDescent="0.25">
      <c r="A120" s="412" t="s">
        <v>371</v>
      </c>
      <c r="B120" s="413" t="s">
        <v>506</v>
      </c>
      <c r="C120" s="412" t="s">
        <v>105</v>
      </c>
      <c r="D120" s="412" t="s">
        <v>507</v>
      </c>
      <c r="E120" s="414" t="s">
        <v>384</v>
      </c>
      <c r="F120" s="414"/>
      <c r="G120" s="415" t="s">
        <v>25</v>
      </c>
      <c r="H120" s="416">
        <v>2.29E-2</v>
      </c>
      <c r="I120" s="416">
        <v>0</v>
      </c>
      <c r="J120" s="417">
        <v>151.24</v>
      </c>
      <c r="K120" s="417">
        <v>3.46</v>
      </c>
    </row>
    <row r="121" spans="1:11" s="206" customFormat="1" ht="25.5" x14ac:dyDescent="0.25">
      <c r="A121" s="412" t="s">
        <v>371</v>
      </c>
      <c r="B121" s="413" t="s">
        <v>394</v>
      </c>
      <c r="C121" s="412" t="s">
        <v>105</v>
      </c>
      <c r="D121" s="412" t="s">
        <v>395</v>
      </c>
      <c r="E121" s="414" t="s">
        <v>384</v>
      </c>
      <c r="F121" s="414"/>
      <c r="G121" s="415" t="s">
        <v>25</v>
      </c>
      <c r="H121" s="416">
        <v>3.8399999999999997E-2</v>
      </c>
      <c r="I121" s="416">
        <v>0</v>
      </c>
      <c r="J121" s="417">
        <v>157.54</v>
      </c>
      <c r="K121" s="417">
        <v>6.04</v>
      </c>
    </row>
    <row r="122" spans="1:11" s="206" customFormat="1" ht="25.5" x14ac:dyDescent="0.25">
      <c r="A122" s="412" t="s">
        <v>371</v>
      </c>
      <c r="B122" s="413" t="s">
        <v>430</v>
      </c>
      <c r="C122" s="412" t="s">
        <v>105</v>
      </c>
      <c r="D122" s="412" t="s">
        <v>431</v>
      </c>
      <c r="E122" s="414" t="s">
        <v>384</v>
      </c>
      <c r="F122" s="414"/>
      <c r="G122" s="415" t="s">
        <v>28</v>
      </c>
      <c r="H122" s="416">
        <v>5.0000000000000001E-4</v>
      </c>
      <c r="I122" s="416">
        <v>0</v>
      </c>
      <c r="J122" s="417">
        <v>1447.85</v>
      </c>
      <c r="K122" s="417">
        <v>0.72</v>
      </c>
    </row>
    <row r="123" spans="1:11" s="206" customFormat="1" ht="25.5" x14ac:dyDescent="0.25">
      <c r="A123" s="412" t="s">
        <v>371</v>
      </c>
      <c r="B123" s="413" t="s">
        <v>121</v>
      </c>
      <c r="C123" s="412" t="s">
        <v>105</v>
      </c>
      <c r="D123" s="412" t="s">
        <v>122</v>
      </c>
      <c r="E123" s="414" t="s">
        <v>101</v>
      </c>
      <c r="F123" s="414"/>
      <c r="G123" s="415" t="s">
        <v>38</v>
      </c>
      <c r="H123" s="416">
        <v>0.2863</v>
      </c>
      <c r="I123" s="416">
        <v>0</v>
      </c>
      <c r="J123" s="417">
        <v>23.41</v>
      </c>
      <c r="K123" s="417">
        <v>6.7</v>
      </c>
    </row>
    <row r="124" spans="1:11" s="206" customFormat="1" ht="25.5" x14ac:dyDescent="0.25">
      <c r="A124" s="412" t="s">
        <v>371</v>
      </c>
      <c r="B124" s="413" t="s">
        <v>493</v>
      </c>
      <c r="C124" s="412" t="s">
        <v>105</v>
      </c>
      <c r="D124" s="412" t="s">
        <v>494</v>
      </c>
      <c r="E124" s="414" t="s">
        <v>384</v>
      </c>
      <c r="F124" s="414"/>
      <c r="G124" s="415" t="s">
        <v>28</v>
      </c>
      <c r="H124" s="416">
        <v>7.0199999999999999E-2</v>
      </c>
      <c r="I124" s="416">
        <v>0</v>
      </c>
      <c r="J124" s="417">
        <v>2.86</v>
      </c>
      <c r="K124" s="417">
        <v>0.2</v>
      </c>
    </row>
    <row r="125" spans="1:11" s="206" customFormat="1" ht="25.5" x14ac:dyDescent="0.25">
      <c r="A125" s="412" t="s">
        <v>371</v>
      </c>
      <c r="B125" s="413" t="s">
        <v>408</v>
      </c>
      <c r="C125" s="412" t="s">
        <v>105</v>
      </c>
      <c r="D125" s="412" t="s">
        <v>409</v>
      </c>
      <c r="E125" s="414" t="s">
        <v>384</v>
      </c>
      <c r="F125" s="414"/>
      <c r="G125" s="415" t="s">
        <v>410</v>
      </c>
      <c r="H125" s="416">
        <v>0.27500000000000002</v>
      </c>
      <c r="I125" s="416">
        <v>0</v>
      </c>
      <c r="J125" s="417">
        <v>17.12</v>
      </c>
      <c r="K125" s="417">
        <v>4.7</v>
      </c>
    </row>
    <row r="126" spans="1:11" s="206" customFormat="1" ht="25.5" x14ac:dyDescent="0.25">
      <c r="A126" s="412" t="s">
        <v>371</v>
      </c>
      <c r="B126" s="413" t="s">
        <v>579</v>
      </c>
      <c r="C126" s="412" t="s">
        <v>105</v>
      </c>
      <c r="D126" s="412" t="s">
        <v>580</v>
      </c>
      <c r="E126" s="414" t="s">
        <v>384</v>
      </c>
      <c r="F126" s="414"/>
      <c r="G126" s="415" t="s">
        <v>23</v>
      </c>
      <c r="H126" s="416">
        <v>2.0739000000000001</v>
      </c>
      <c r="I126" s="416">
        <v>0</v>
      </c>
      <c r="J126" s="417">
        <v>7.37</v>
      </c>
      <c r="K126" s="417">
        <v>15.28</v>
      </c>
    </row>
    <row r="127" spans="1:11" s="206" customFormat="1" ht="25.5" x14ac:dyDescent="0.25">
      <c r="A127" s="412" t="s">
        <v>371</v>
      </c>
      <c r="B127" s="413" t="s">
        <v>546</v>
      </c>
      <c r="C127" s="412" t="s">
        <v>105</v>
      </c>
      <c r="D127" s="412" t="s">
        <v>547</v>
      </c>
      <c r="E127" s="414" t="s">
        <v>384</v>
      </c>
      <c r="F127" s="414"/>
      <c r="G127" s="415" t="s">
        <v>28</v>
      </c>
      <c r="H127" s="416">
        <v>1.8E-3</v>
      </c>
      <c r="I127" s="416">
        <v>0</v>
      </c>
      <c r="J127" s="417">
        <v>63.99</v>
      </c>
      <c r="K127" s="417">
        <v>0.11</v>
      </c>
    </row>
    <row r="128" spans="1:11" s="206" customFormat="1" ht="25.5" x14ac:dyDescent="0.25">
      <c r="A128" s="412" t="s">
        <v>371</v>
      </c>
      <c r="B128" s="413" t="s">
        <v>477</v>
      </c>
      <c r="C128" s="412" t="s">
        <v>105</v>
      </c>
      <c r="D128" s="412" t="s">
        <v>478</v>
      </c>
      <c r="E128" s="414" t="s">
        <v>384</v>
      </c>
      <c r="F128" s="414"/>
      <c r="G128" s="415" t="s">
        <v>28</v>
      </c>
      <c r="H128" s="416">
        <v>1.5100000000000001E-2</v>
      </c>
      <c r="I128" s="416">
        <v>0</v>
      </c>
      <c r="J128" s="417">
        <v>66.150000000000006</v>
      </c>
      <c r="K128" s="417">
        <v>0.99</v>
      </c>
    </row>
    <row r="129" spans="1:11" s="206" customFormat="1" ht="25.5" x14ac:dyDescent="0.25">
      <c r="A129" s="412" t="s">
        <v>371</v>
      </c>
      <c r="B129" s="413" t="s">
        <v>550</v>
      </c>
      <c r="C129" s="412" t="s">
        <v>105</v>
      </c>
      <c r="D129" s="412" t="s">
        <v>551</v>
      </c>
      <c r="E129" s="414" t="s">
        <v>384</v>
      </c>
      <c r="F129" s="414"/>
      <c r="G129" s="415" t="s">
        <v>28</v>
      </c>
      <c r="H129" s="416">
        <v>3.6999999999999998E-2</v>
      </c>
      <c r="I129" s="416">
        <v>0</v>
      </c>
      <c r="J129" s="417">
        <v>12.35</v>
      </c>
      <c r="K129" s="417">
        <v>0.45</v>
      </c>
    </row>
    <row r="130" spans="1:11" s="206" customFormat="1" ht="25.5" x14ac:dyDescent="0.25">
      <c r="A130" s="412" t="s">
        <v>371</v>
      </c>
      <c r="B130" s="413" t="s">
        <v>498</v>
      </c>
      <c r="C130" s="412" t="s">
        <v>105</v>
      </c>
      <c r="D130" s="412" t="s">
        <v>499</v>
      </c>
      <c r="E130" s="414" t="s">
        <v>384</v>
      </c>
      <c r="F130" s="414"/>
      <c r="G130" s="415" t="s">
        <v>28</v>
      </c>
      <c r="H130" s="416">
        <v>9.4000000000000004E-3</v>
      </c>
      <c r="I130" s="416">
        <v>0</v>
      </c>
      <c r="J130" s="417">
        <v>39.99</v>
      </c>
      <c r="K130" s="417">
        <v>0.37</v>
      </c>
    </row>
    <row r="131" spans="1:11" s="206" customFormat="1" ht="25.5" x14ac:dyDescent="0.25">
      <c r="A131" s="412" t="s">
        <v>371</v>
      </c>
      <c r="B131" s="413" t="s">
        <v>515</v>
      </c>
      <c r="C131" s="412" t="s">
        <v>105</v>
      </c>
      <c r="D131" s="412" t="s">
        <v>516</v>
      </c>
      <c r="E131" s="414" t="s">
        <v>384</v>
      </c>
      <c r="F131" s="414"/>
      <c r="G131" s="415" t="s">
        <v>28</v>
      </c>
      <c r="H131" s="416">
        <v>5.0299999999999997E-2</v>
      </c>
      <c r="I131" s="416">
        <v>0</v>
      </c>
      <c r="J131" s="417">
        <v>9.17</v>
      </c>
      <c r="K131" s="417">
        <v>0.46</v>
      </c>
    </row>
    <row r="132" spans="1:11" s="206" customFormat="1" ht="25.5" x14ac:dyDescent="0.25">
      <c r="A132" s="412" t="s">
        <v>371</v>
      </c>
      <c r="B132" s="413" t="s">
        <v>565</v>
      </c>
      <c r="C132" s="412" t="s">
        <v>105</v>
      </c>
      <c r="D132" s="412" t="s">
        <v>566</v>
      </c>
      <c r="E132" s="414" t="s">
        <v>384</v>
      </c>
      <c r="F132" s="414"/>
      <c r="G132" s="415" t="s">
        <v>28</v>
      </c>
      <c r="H132" s="416">
        <v>0.16350000000000001</v>
      </c>
      <c r="I132" s="416">
        <v>0</v>
      </c>
      <c r="J132" s="417">
        <v>3.77</v>
      </c>
      <c r="K132" s="417">
        <v>0.61</v>
      </c>
    </row>
    <row r="133" spans="1:11" s="206" customFormat="1" ht="25.5" x14ac:dyDescent="0.25">
      <c r="A133" s="412" t="s">
        <v>371</v>
      </c>
      <c r="B133" s="413" t="s">
        <v>588</v>
      </c>
      <c r="C133" s="412" t="s">
        <v>105</v>
      </c>
      <c r="D133" s="412" t="s">
        <v>589</v>
      </c>
      <c r="E133" s="414" t="s">
        <v>384</v>
      </c>
      <c r="F133" s="414"/>
      <c r="G133" s="415" t="s">
        <v>28</v>
      </c>
      <c r="H133" s="416">
        <v>8.5000000000000006E-3</v>
      </c>
      <c r="I133" s="416">
        <v>0</v>
      </c>
      <c r="J133" s="417">
        <v>159.9</v>
      </c>
      <c r="K133" s="417">
        <v>1.35</v>
      </c>
    </row>
    <row r="134" spans="1:11" s="206" customFormat="1" ht="25.5" x14ac:dyDescent="0.25">
      <c r="A134" s="412" t="s">
        <v>371</v>
      </c>
      <c r="B134" s="413" t="s">
        <v>481</v>
      </c>
      <c r="C134" s="412" t="s">
        <v>105</v>
      </c>
      <c r="D134" s="412" t="s">
        <v>482</v>
      </c>
      <c r="E134" s="414" t="s">
        <v>384</v>
      </c>
      <c r="F134" s="414"/>
      <c r="G134" s="415" t="s">
        <v>19</v>
      </c>
      <c r="H134" s="416">
        <v>1.1788000000000001</v>
      </c>
      <c r="I134" s="416">
        <v>0</v>
      </c>
      <c r="J134" s="417">
        <v>29.1</v>
      </c>
      <c r="K134" s="417">
        <v>34.299999999999997</v>
      </c>
    </row>
    <row r="135" spans="1:11" s="206" customFormat="1" ht="25.5" x14ac:dyDescent="0.25">
      <c r="A135" s="412" t="s">
        <v>371</v>
      </c>
      <c r="B135" s="413" t="s">
        <v>504</v>
      </c>
      <c r="C135" s="412" t="s">
        <v>105</v>
      </c>
      <c r="D135" s="412" t="s">
        <v>505</v>
      </c>
      <c r="E135" s="414" t="s">
        <v>384</v>
      </c>
      <c r="F135" s="414"/>
      <c r="G135" s="415" t="s">
        <v>25</v>
      </c>
      <c r="H135" s="416">
        <v>1.5299999999999999E-2</v>
      </c>
      <c r="I135" s="416">
        <v>0</v>
      </c>
      <c r="J135" s="417">
        <v>157.65</v>
      </c>
      <c r="K135" s="417">
        <v>2.41</v>
      </c>
    </row>
    <row r="136" spans="1:11" s="206" customFormat="1" ht="25.5" x14ac:dyDescent="0.25">
      <c r="A136" s="412" t="s">
        <v>371</v>
      </c>
      <c r="B136" s="413" t="s">
        <v>452</v>
      </c>
      <c r="C136" s="412" t="s">
        <v>105</v>
      </c>
      <c r="D136" s="412" t="s">
        <v>453</v>
      </c>
      <c r="E136" s="414" t="s">
        <v>384</v>
      </c>
      <c r="F136" s="414"/>
      <c r="G136" s="415" t="s">
        <v>28</v>
      </c>
      <c r="H136" s="416">
        <v>3.8E-3</v>
      </c>
      <c r="I136" s="416">
        <v>0</v>
      </c>
      <c r="J136" s="417">
        <v>3.44</v>
      </c>
      <c r="K136" s="417">
        <v>0.01</v>
      </c>
    </row>
    <row r="137" spans="1:11" s="206" customFormat="1" ht="25.5" x14ac:dyDescent="0.25">
      <c r="A137" s="412" t="s">
        <v>371</v>
      </c>
      <c r="B137" s="413" t="s">
        <v>596</v>
      </c>
      <c r="C137" s="412" t="s">
        <v>105</v>
      </c>
      <c r="D137" s="412" t="s">
        <v>597</v>
      </c>
      <c r="E137" s="414" t="s">
        <v>384</v>
      </c>
      <c r="F137" s="414"/>
      <c r="G137" s="415" t="s">
        <v>28</v>
      </c>
      <c r="H137" s="416">
        <v>1.95E-2</v>
      </c>
      <c r="I137" s="416">
        <v>0</v>
      </c>
      <c r="J137" s="417">
        <v>34.83</v>
      </c>
      <c r="K137" s="417">
        <v>0.67</v>
      </c>
    </row>
    <row r="138" spans="1:11" s="206" customFormat="1" ht="25.5" x14ac:dyDescent="0.25">
      <c r="A138" s="412" t="s">
        <v>371</v>
      </c>
      <c r="B138" s="413" t="s">
        <v>542</v>
      </c>
      <c r="C138" s="412" t="s">
        <v>105</v>
      </c>
      <c r="D138" s="412" t="s">
        <v>543</v>
      </c>
      <c r="E138" s="414" t="s">
        <v>384</v>
      </c>
      <c r="F138" s="414"/>
      <c r="G138" s="415" t="s">
        <v>28</v>
      </c>
      <c r="H138" s="416">
        <v>9.4000000000000004E-3</v>
      </c>
      <c r="I138" s="416">
        <v>0</v>
      </c>
      <c r="J138" s="417">
        <v>13.71</v>
      </c>
      <c r="K138" s="417">
        <v>0.12</v>
      </c>
    </row>
    <row r="139" spans="1:11" s="206" customFormat="1" ht="25.5" x14ac:dyDescent="0.25">
      <c r="A139" s="412" t="s">
        <v>371</v>
      </c>
      <c r="B139" s="413" t="s">
        <v>586</v>
      </c>
      <c r="C139" s="412" t="s">
        <v>105</v>
      </c>
      <c r="D139" s="412" t="s">
        <v>587</v>
      </c>
      <c r="E139" s="414" t="s">
        <v>384</v>
      </c>
      <c r="F139" s="414"/>
      <c r="G139" s="415" t="s">
        <v>28</v>
      </c>
      <c r="H139" s="416">
        <v>3.7000000000000002E-3</v>
      </c>
      <c r="I139" s="416">
        <v>0</v>
      </c>
      <c r="J139" s="417">
        <v>65.3</v>
      </c>
      <c r="K139" s="417">
        <v>0.24</v>
      </c>
    </row>
    <row r="140" spans="1:11" s="206" customFormat="1" ht="25.5" x14ac:dyDescent="0.25">
      <c r="A140" s="412" t="s">
        <v>371</v>
      </c>
      <c r="B140" s="413" t="s">
        <v>509</v>
      </c>
      <c r="C140" s="412" t="s">
        <v>105</v>
      </c>
      <c r="D140" s="412" t="s">
        <v>510</v>
      </c>
      <c r="E140" s="414" t="s">
        <v>384</v>
      </c>
      <c r="F140" s="414"/>
      <c r="G140" s="415" t="s">
        <v>28</v>
      </c>
      <c r="H140" s="416">
        <v>7.6E-3</v>
      </c>
      <c r="I140" s="416">
        <v>0</v>
      </c>
      <c r="J140" s="417">
        <v>31.92</v>
      </c>
      <c r="K140" s="417">
        <v>0.24</v>
      </c>
    </row>
    <row r="141" spans="1:11" s="206" customFormat="1" ht="25.5" x14ac:dyDescent="0.25">
      <c r="A141" s="412" t="s">
        <v>371</v>
      </c>
      <c r="B141" s="413" t="s">
        <v>508</v>
      </c>
      <c r="C141" s="412" t="s">
        <v>105</v>
      </c>
      <c r="D141" s="412" t="s">
        <v>1838</v>
      </c>
      <c r="E141" s="414" t="s">
        <v>384</v>
      </c>
      <c r="F141" s="414"/>
      <c r="G141" s="415" t="s">
        <v>28</v>
      </c>
      <c r="H141" s="416">
        <v>0.26040000000000002</v>
      </c>
      <c r="I141" s="416">
        <v>0</v>
      </c>
      <c r="J141" s="417">
        <v>1.0900000000000001</v>
      </c>
      <c r="K141" s="417">
        <v>0.28000000000000003</v>
      </c>
    </row>
    <row r="142" spans="1:11" s="206" customFormat="1" ht="25.5" x14ac:dyDescent="0.25">
      <c r="A142" s="412" t="s">
        <v>371</v>
      </c>
      <c r="B142" s="413" t="s">
        <v>533</v>
      </c>
      <c r="C142" s="412" t="s">
        <v>105</v>
      </c>
      <c r="D142" s="412" t="s">
        <v>534</v>
      </c>
      <c r="E142" s="414" t="s">
        <v>384</v>
      </c>
      <c r="F142" s="414"/>
      <c r="G142" s="415" t="s">
        <v>28</v>
      </c>
      <c r="H142" s="416">
        <v>3.8E-3</v>
      </c>
      <c r="I142" s="416">
        <v>0</v>
      </c>
      <c r="J142" s="417">
        <v>32.96</v>
      </c>
      <c r="K142" s="417">
        <v>0.12</v>
      </c>
    </row>
    <row r="143" spans="1:11" s="206" customFormat="1" ht="25.5" x14ac:dyDescent="0.25">
      <c r="A143" s="412" t="s">
        <v>371</v>
      </c>
      <c r="B143" s="413" t="s">
        <v>127</v>
      </c>
      <c r="C143" s="412" t="s">
        <v>105</v>
      </c>
      <c r="D143" s="412" t="s">
        <v>128</v>
      </c>
      <c r="E143" s="414" t="s">
        <v>101</v>
      </c>
      <c r="F143" s="414"/>
      <c r="G143" s="415" t="s">
        <v>38</v>
      </c>
      <c r="H143" s="416">
        <v>0.56389999999999996</v>
      </c>
      <c r="I143" s="416">
        <v>0</v>
      </c>
      <c r="J143" s="417">
        <v>23.41</v>
      </c>
      <c r="K143" s="417">
        <v>13.2</v>
      </c>
    </row>
    <row r="144" spans="1:11" s="206" customFormat="1" ht="25.5" x14ac:dyDescent="0.25">
      <c r="A144" s="412" t="s">
        <v>371</v>
      </c>
      <c r="B144" s="413" t="s">
        <v>536</v>
      </c>
      <c r="C144" s="412" t="s">
        <v>105</v>
      </c>
      <c r="D144" s="412" t="s">
        <v>537</v>
      </c>
      <c r="E144" s="414" t="s">
        <v>384</v>
      </c>
      <c r="F144" s="414"/>
      <c r="G144" s="415" t="s">
        <v>23</v>
      </c>
      <c r="H144" s="416">
        <v>5.0299999999999997E-2</v>
      </c>
      <c r="I144" s="416">
        <v>0</v>
      </c>
      <c r="J144" s="417">
        <v>6.89</v>
      </c>
      <c r="K144" s="417">
        <v>0.34</v>
      </c>
    </row>
    <row r="145" spans="1:11" s="206" customFormat="1" ht="25.5" x14ac:dyDescent="0.25">
      <c r="A145" s="412" t="s">
        <v>371</v>
      </c>
      <c r="B145" s="413" t="s">
        <v>527</v>
      </c>
      <c r="C145" s="412" t="s">
        <v>105</v>
      </c>
      <c r="D145" s="412" t="s">
        <v>528</v>
      </c>
      <c r="E145" s="414" t="s">
        <v>384</v>
      </c>
      <c r="F145" s="414"/>
      <c r="G145" s="415" t="s">
        <v>28</v>
      </c>
      <c r="H145" s="416">
        <v>3.8E-3</v>
      </c>
      <c r="I145" s="416">
        <v>0</v>
      </c>
      <c r="J145" s="417">
        <v>5.9</v>
      </c>
      <c r="K145" s="417">
        <v>0.02</v>
      </c>
    </row>
    <row r="146" spans="1:11" s="206" customFormat="1" ht="25.5" x14ac:dyDescent="0.25">
      <c r="A146" s="412" t="s">
        <v>371</v>
      </c>
      <c r="B146" s="413" t="s">
        <v>378</v>
      </c>
      <c r="C146" s="412" t="s">
        <v>105</v>
      </c>
      <c r="D146" s="412" t="s">
        <v>379</v>
      </c>
      <c r="E146" s="414" t="s">
        <v>101</v>
      </c>
      <c r="F146" s="414"/>
      <c r="G146" s="415" t="s">
        <v>38</v>
      </c>
      <c r="H146" s="416">
        <v>2.0000000000000001E-4</v>
      </c>
      <c r="I146" s="416">
        <v>0</v>
      </c>
      <c r="J146" s="417">
        <v>21.65</v>
      </c>
      <c r="K146" s="417">
        <v>0</v>
      </c>
    </row>
    <row r="147" spans="1:11" s="206" customFormat="1" ht="25.5" x14ac:dyDescent="0.25">
      <c r="A147" s="412" t="s">
        <v>371</v>
      </c>
      <c r="B147" s="413" t="s">
        <v>594</v>
      </c>
      <c r="C147" s="412" t="s">
        <v>105</v>
      </c>
      <c r="D147" s="412" t="s">
        <v>595</v>
      </c>
      <c r="E147" s="414" t="s">
        <v>384</v>
      </c>
      <c r="F147" s="414"/>
      <c r="G147" s="415" t="s">
        <v>23</v>
      </c>
      <c r="H147" s="416">
        <v>3.0099999999999998E-2</v>
      </c>
      <c r="I147" s="416">
        <v>0</v>
      </c>
      <c r="J147" s="417">
        <v>8.2899999999999991</v>
      </c>
      <c r="K147" s="417">
        <v>0.24</v>
      </c>
    </row>
    <row r="148" spans="1:11" s="206" customFormat="1" ht="25.5" x14ac:dyDescent="0.25">
      <c r="A148" s="412" t="s">
        <v>371</v>
      </c>
      <c r="B148" s="413" t="s">
        <v>500</v>
      </c>
      <c r="C148" s="412" t="s">
        <v>105</v>
      </c>
      <c r="D148" s="412" t="s">
        <v>501</v>
      </c>
      <c r="E148" s="414" t="s">
        <v>384</v>
      </c>
      <c r="F148" s="414"/>
      <c r="G148" s="415" t="s">
        <v>28</v>
      </c>
      <c r="H148" s="416">
        <v>3.32E-2</v>
      </c>
      <c r="I148" s="416">
        <v>0</v>
      </c>
      <c r="J148" s="417">
        <v>4.8</v>
      </c>
      <c r="K148" s="417">
        <v>0.15</v>
      </c>
    </row>
    <row r="149" spans="1:11" s="206" customFormat="1" ht="25.5" x14ac:dyDescent="0.25">
      <c r="A149" s="412" t="s">
        <v>371</v>
      </c>
      <c r="B149" s="413" t="s">
        <v>540</v>
      </c>
      <c r="C149" s="412" t="s">
        <v>105</v>
      </c>
      <c r="D149" s="412" t="s">
        <v>541</v>
      </c>
      <c r="E149" s="414" t="s">
        <v>384</v>
      </c>
      <c r="F149" s="414"/>
      <c r="G149" s="415" t="s">
        <v>28</v>
      </c>
      <c r="H149" s="416">
        <v>1E-3</v>
      </c>
      <c r="I149" s="416">
        <v>0</v>
      </c>
      <c r="J149" s="417">
        <v>8.8699999999999992</v>
      </c>
      <c r="K149" s="417">
        <v>0</v>
      </c>
    </row>
    <row r="150" spans="1:11" s="206" customFormat="1" ht="25.5" x14ac:dyDescent="0.25">
      <c r="A150" s="412" t="s">
        <v>371</v>
      </c>
      <c r="B150" s="413" t="s">
        <v>495</v>
      </c>
      <c r="C150" s="412" t="s">
        <v>105</v>
      </c>
      <c r="D150" s="412" t="s">
        <v>1839</v>
      </c>
      <c r="E150" s="414" t="s">
        <v>384</v>
      </c>
      <c r="F150" s="414"/>
      <c r="G150" s="415" t="s">
        <v>23</v>
      </c>
      <c r="H150" s="416">
        <v>0.47210000000000002</v>
      </c>
      <c r="I150" s="416">
        <v>0</v>
      </c>
      <c r="J150" s="417">
        <v>15.59</v>
      </c>
      <c r="K150" s="417">
        <v>7.36</v>
      </c>
    </row>
    <row r="151" spans="1:11" s="206" customFormat="1" ht="25.5" x14ac:dyDescent="0.25">
      <c r="A151" s="412" t="s">
        <v>371</v>
      </c>
      <c r="B151" s="413" t="s">
        <v>109</v>
      </c>
      <c r="C151" s="412" t="s">
        <v>105</v>
      </c>
      <c r="D151" s="412" t="s">
        <v>110</v>
      </c>
      <c r="E151" s="414" t="s">
        <v>101</v>
      </c>
      <c r="F151" s="414"/>
      <c r="G151" s="415" t="s">
        <v>38</v>
      </c>
      <c r="H151" s="416">
        <v>1.3633</v>
      </c>
      <c r="I151" s="416">
        <v>0</v>
      </c>
      <c r="J151" s="417">
        <v>16.78</v>
      </c>
      <c r="K151" s="417">
        <v>22.87</v>
      </c>
    </row>
    <row r="152" spans="1:11" s="206" customFormat="1" ht="25.5" x14ac:dyDescent="0.25">
      <c r="A152" s="412" t="s">
        <v>371</v>
      </c>
      <c r="B152" s="413" t="s">
        <v>419</v>
      </c>
      <c r="C152" s="412" t="s">
        <v>105</v>
      </c>
      <c r="D152" s="412" t="s">
        <v>420</v>
      </c>
      <c r="E152" s="414" t="s">
        <v>384</v>
      </c>
      <c r="F152" s="414"/>
      <c r="G152" s="415" t="s">
        <v>410</v>
      </c>
      <c r="H152" s="416">
        <v>0.97709999999999997</v>
      </c>
      <c r="I152" s="416">
        <v>0</v>
      </c>
      <c r="J152" s="417">
        <v>8.5</v>
      </c>
      <c r="K152" s="417">
        <v>8.3000000000000007</v>
      </c>
    </row>
    <row r="153" spans="1:11" s="206" customFormat="1" ht="25.5" x14ac:dyDescent="0.25">
      <c r="A153" s="412" t="s">
        <v>371</v>
      </c>
      <c r="B153" s="413" t="s">
        <v>449</v>
      </c>
      <c r="C153" s="412" t="s">
        <v>105</v>
      </c>
      <c r="D153" s="412" t="s">
        <v>450</v>
      </c>
      <c r="E153" s="414" t="s">
        <v>384</v>
      </c>
      <c r="F153" s="414"/>
      <c r="G153" s="415" t="s">
        <v>28</v>
      </c>
      <c r="H153" s="416">
        <v>0.21809999999999999</v>
      </c>
      <c r="I153" s="416">
        <v>0</v>
      </c>
      <c r="J153" s="417">
        <v>1.81</v>
      </c>
      <c r="K153" s="417">
        <v>0.39</v>
      </c>
    </row>
    <row r="154" spans="1:11" s="206" customFormat="1" ht="25.5" x14ac:dyDescent="0.25">
      <c r="A154" s="412" t="s">
        <v>371</v>
      </c>
      <c r="B154" s="413" t="s">
        <v>496</v>
      </c>
      <c r="C154" s="412" t="s">
        <v>105</v>
      </c>
      <c r="D154" s="412" t="s">
        <v>497</v>
      </c>
      <c r="E154" s="414" t="s">
        <v>384</v>
      </c>
      <c r="F154" s="414"/>
      <c r="G154" s="415" t="s">
        <v>28</v>
      </c>
      <c r="H154" s="416">
        <v>3.7000000000000002E-3</v>
      </c>
      <c r="I154" s="416">
        <v>0</v>
      </c>
      <c r="J154" s="417">
        <v>403.23</v>
      </c>
      <c r="K154" s="417">
        <v>1.49</v>
      </c>
    </row>
    <row r="155" spans="1:11" s="206" customFormat="1" ht="25.5" x14ac:dyDescent="0.25">
      <c r="A155" s="412" t="s">
        <v>371</v>
      </c>
      <c r="B155" s="413" t="s">
        <v>521</v>
      </c>
      <c r="C155" s="412" t="s">
        <v>105</v>
      </c>
      <c r="D155" s="412" t="s">
        <v>522</v>
      </c>
      <c r="E155" s="414" t="s">
        <v>384</v>
      </c>
      <c r="F155" s="414"/>
      <c r="G155" s="415" t="s">
        <v>28</v>
      </c>
      <c r="H155" s="416">
        <v>3.8E-3</v>
      </c>
      <c r="I155" s="416">
        <v>0</v>
      </c>
      <c r="J155" s="417">
        <v>9.02</v>
      </c>
      <c r="K155" s="417">
        <v>0.03</v>
      </c>
    </row>
    <row r="156" spans="1:11" s="206" customFormat="1" ht="25.5" x14ac:dyDescent="0.25">
      <c r="A156" s="412" t="s">
        <v>371</v>
      </c>
      <c r="B156" s="413" t="s">
        <v>444</v>
      </c>
      <c r="C156" s="412" t="s">
        <v>105</v>
      </c>
      <c r="D156" s="412" t="s">
        <v>350</v>
      </c>
      <c r="E156" s="414" t="s">
        <v>384</v>
      </c>
      <c r="F156" s="414"/>
      <c r="G156" s="415" t="s">
        <v>28</v>
      </c>
      <c r="H156" s="416">
        <v>0.11269999999999999</v>
      </c>
      <c r="I156" s="416">
        <v>0</v>
      </c>
      <c r="J156" s="417">
        <v>0.99</v>
      </c>
      <c r="K156" s="417">
        <v>0.11</v>
      </c>
    </row>
    <row r="157" spans="1:11" s="206" customFormat="1" ht="25.5" x14ac:dyDescent="0.25">
      <c r="A157" s="412" t="s">
        <v>371</v>
      </c>
      <c r="B157" s="413" t="s">
        <v>466</v>
      </c>
      <c r="C157" s="412" t="s">
        <v>105</v>
      </c>
      <c r="D157" s="412" t="s">
        <v>467</v>
      </c>
      <c r="E157" s="414" t="s">
        <v>384</v>
      </c>
      <c r="F157" s="414"/>
      <c r="G157" s="415" t="s">
        <v>23</v>
      </c>
      <c r="H157" s="416">
        <v>1.121</v>
      </c>
      <c r="I157" s="416">
        <v>0</v>
      </c>
      <c r="J157" s="417">
        <v>2.59</v>
      </c>
      <c r="K157" s="417">
        <v>2.9</v>
      </c>
    </row>
    <row r="158" spans="1:11" s="206" customFormat="1" ht="25.5" x14ac:dyDescent="0.25">
      <c r="A158" s="412" t="s">
        <v>371</v>
      </c>
      <c r="B158" s="413" t="s">
        <v>460</v>
      </c>
      <c r="C158" s="412" t="s">
        <v>105</v>
      </c>
      <c r="D158" s="412" t="s">
        <v>461</v>
      </c>
      <c r="E158" s="414" t="s">
        <v>384</v>
      </c>
      <c r="F158" s="414"/>
      <c r="G158" s="415" t="s">
        <v>28</v>
      </c>
      <c r="H158" s="416">
        <v>8.0999999999999996E-3</v>
      </c>
      <c r="I158" s="416">
        <v>0</v>
      </c>
      <c r="J158" s="417">
        <v>11.91</v>
      </c>
      <c r="K158" s="417">
        <v>0.09</v>
      </c>
    </row>
    <row r="159" spans="1:11" s="206" customFormat="1" ht="25.5" x14ac:dyDescent="0.25">
      <c r="A159" s="412" t="s">
        <v>371</v>
      </c>
      <c r="B159" s="413" t="s">
        <v>593</v>
      </c>
      <c r="C159" s="412" t="s">
        <v>105</v>
      </c>
      <c r="D159" s="412" t="s">
        <v>1840</v>
      </c>
      <c r="E159" s="414" t="s">
        <v>384</v>
      </c>
      <c r="F159" s="414"/>
      <c r="G159" s="415" t="s">
        <v>265</v>
      </c>
      <c r="H159" s="416">
        <v>0.1026</v>
      </c>
      <c r="I159" s="416">
        <v>0</v>
      </c>
      <c r="J159" s="417">
        <v>21.88</v>
      </c>
      <c r="K159" s="417">
        <v>2.2400000000000002</v>
      </c>
    </row>
    <row r="160" spans="1:11" s="206" customFormat="1" ht="25.5" x14ac:dyDescent="0.25">
      <c r="A160" s="412" t="s">
        <v>371</v>
      </c>
      <c r="B160" s="413" t="s">
        <v>104</v>
      </c>
      <c r="C160" s="412" t="s">
        <v>105</v>
      </c>
      <c r="D160" s="412" t="s">
        <v>106</v>
      </c>
      <c r="E160" s="414" t="s">
        <v>101</v>
      </c>
      <c r="F160" s="414"/>
      <c r="G160" s="415" t="s">
        <v>38</v>
      </c>
      <c r="H160" s="416">
        <v>0.1114</v>
      </c>
      <c r="I160" s="416">
        <v>0</v>
      </c>
      <c r="J160" s="417">
        <v>15.3</v>
      </c>
      <c r="K160" s="417">
        <v>1.7</v>
      </c>
    </row>
    <row r="161" spans="1:11" s="206" customFormat="1" ht="25.5" x14ac:dyDescent="0.25">
      <c r="A161" s="412" t="s">
        <v>371</v>
      </c>
      <c r="B161" s="413" t="s">
        <v>436</v>
      </c>
      <c r="C161" s="412" t="s">
        <v>105</v>
      </c>
      <c r="D161" s="412" t="s">
        <v>437</v>
      </c>
      <c r="E161" s="414" t="s">
        <v>384</v>
      </c>
      <c r="F161" s="414"/>
      <c r="G161" s="415" t="s">
        <v>28</v>
      </c>
      <c r="H161" s="416">
        <v>3.0099999999999998E-2</v>
      </c>
      <c r="I161" s="416">
        <v>0</v>
      </c>
      <c r="J161" s="417">
        <v>2.2000000000000002</v>
      </c>
      <c r="K161" s="417">
        <v>0.06</v>
      </c>
    </row>
    <row r="162" spans="1:11" s="206" customFormat="1" ht="25.5" x14ac:dyDescent="0.25">
      <c r="A162" s="412" t="s">
        <v>371</v>
      </c>
      <c r="B162" s="413" t="s">
        <v>411</v>
      </c>
      <c r="C162" s="412" t="s">
        <v>105</v>
      </c>
      <c r="D162" s="412" t="s">
        <v>412</v>
      </c>
      <c r="E162" s="414" t="s">
        <v>384</v>
      </c>
      <c r="F162" s="414"/>
      <c r="G162" s="415" t="s">
        <v>28</v>
      </c>
      <c r="H162" s="416">
        <v>3.3999999999999998E-3</v>
      </c>
      <c r="I162" s="416">
        <v>0</v>
      </c>
      <c r="J162" s="417">
        <v>40.6</v>
      </c>
      <c r="K162" s="417">
        <v>0.13</v>
      </c>
    </row>
    <row r="163" spans="1:11" s="206" customFormat="1" ht="25.5" x14ac:dyDescent="0.25">
      <c r="A163" s="412" t="s">
        <v>371</v>
      </c>
      <c r="B163" s="413" t="s">
        <v>382</v>
      </c>
      <c r="C163" s="412" t="s">
        <v>105</v>
      </c>
      <c r="D163" s="412" t="s">
        <v>383</v>
      </c>
      <c r="E163" s="414" t="s">
        <v>384</v>
      </c>
      <c r="F163" s="414"/>
      <c r="G163" s="415" t="s">
        <v>28</v>
      </c>
      <c r="H163" s="416">
        <v>4.7999999999999996E-3</v>
      </c>
      <c r="I163" s="416">
        <v>0</v>
      </c>
      <c r="J163" s="417">
        <v>268.42</v>
      </c>
      <c r="K163" s="417">
        <v>1.28</v>
      </c>
    </row>
    <row r="164" spans="1:11" s="206" customFormat="1" ht="25.5" x14ac:dyDescent="0.25">
      <c r="A164" s="412" t="s">
        <v>371</v>
      </c>
      <c r="B164" s="413" t="s">
        <v>564</v>
      </c>
      <c r="C164" s="412" t="s">
        <v>105</v>
      </c>
      <c r="D164" s="412" t="s">
        <v>348</v>
      </c>
      <c r="E164" s="414" t="s">
        <v>384</v>
      </c>
      <c r="F164" s="414"/>
      <c r="G164" s="415" t="s">
        <v>28</v>
      </c>
      <c r="H164" s="416">
        <v>2.4199999999999999E-2</v>
      </c>
      <c r="I164" s="416">
        <v>0</v>
      </c>
      <c r="J164" s="417">
        <v>1.6</v>
      </c>
      <c r="K164" s="417">
        <v>0.03</v>
      </c>
    </row>
    <row r="165" spans="1:11" s="206" customFormat="1" ht="25.5" x14ac:dyDescent="0.25">
      <c r="A165" s="412" t="s">
        <v>371</v>
      </c>
      <c r="B165" s="413" t="s">
        <v>567</v>
      </c>
      <c r="C165" s="412" t="s">
        <v>105</v>
      </c>
      <c r="D165" s="412" t="s">
        <v>568</v>
      </c>
      <c r="E165" s="414" t="s">
        <v>384</v>
      </c>
      <c r="F165" s="414"/>
      <c r="G165" s="415" t="s">
        <v>23</v>
      </c>
      <c r="H165" s="416">
        <v>1.1514</v>
      </c>
      <c r="I165" s="416">
        <v>0</v>
      </c>
      <c r="J165" s="417">
        <v>12.78</v>
      </c>
      <c r="K165" s="417">
        <v>14.71</v>
      </c>
    </row>
    <row r="166" spans="1:11" s="206" customFormat="1" ht="25.5" x14ac:dyDescent="0.25">
      <c r="A166" s="412" t="s">
        <v>371</v>
      </c>
      <c r="B166" s="413" t="s">
        <v>548</v>
      </c>
      <c r="C166" s="412" t="s">
        <v>105</v>
      </c>
      <c r="D166" s="412" t="s">
        <v>549</v>
      </c>
      <c r="E166" s="414" t="s">
        <v>384</v>
      </c>
      <c r="F166" s="414"/>
      <c r="G166" s="415" t="s">
        <v>28</v>
      </c>
      <c r="H166" s="416">
        <v>1.8E-3</v>
      </c>
      <c r="I166" s="416">
        <v>0</v>
      </c>
      <c r="J166" s="417">
        <v>149.28</v>
      </c>
      <c r="K166" s="417">
        <v>0.26</v>
      </c>
    </row>
    <row r="167" spans="1:11" s="206" customFormat="1" ht="25.5" x14ac:dyDescent="0.25">
      <c r="A167" s="412" t="s">
        <v>371</v>
      </c>
      <c r="B167" s="413" t="s">
        <v>119</v>
      </c>
      <c r="C167" s="412" t="s">
        <v>105</v>
      </c>
      <c r="D167" s="412" t="s">
        <v>120</v>
      </c>
      <c r="E167" s="414" t="s">
        <v>101</v>
      </c>
      <c r="F167" s="414"/>
      <c r="G167" s="415" t="s">
        <v>38</v>
      </c>
      <c r="H167" s="416">
        <v>0.16969999999999999</v>
      </c>
      <c r="I167" s="416">
        <v>0</v>
      </c>
      <c r="J167" s="417">
        <v>23.41</v>
      </c>
      <c r="K167" s="417">
        <v>3.97</v>
      </c>
    </row>
    <row r="168" spans="1:11" s="206" customFormat="1" ht="25.5" x14ac:dyDescent="0.25">
      <c r="A168" s="412" t="s">
        <v>371</v>
      </c>
      <c r="B168" s="413" t="s">
        <v>462</v>
      </c>
      <c r="C168" s="412" t="s">
        <v>105</v>
      </c>
      <c r="D168" s="412" t="s">
        <v>463</v>
      </c>
      <c r="E168" s="414" t="s">
        <v>384</v>
      </c>
      <c r="F168" s="414"/>
      <c r="G168" s="415" t="s">
        <v>389</v>
      </c>
      <c r="H168" s="416">
        <v>9.7600000000000006E-2</v>
      </c>
      <c r="I168" s="416">
        <v>0</v>
      </c>
      <c r="J168" s="417">
        <v>13.04</v>
      </c>
      <c r="K168" s="417">
        <v>1.27</v>
      </c>
    </row>
    <row r="169" spans="1:11" s="206" customFormat="1" ht="25.5" x14ac:dyDescent="0.25">
      <c r="A169" s="412" t="s">
        <v>371</v>
      </c>
      <c r="B169" s="413" t="s">
        <v>117</v>
      </c>
      <c r="C169" s="412" t="s">
        <v>105</v>
      </c>
      <c r="D169" s="412" t="s">
        <v>118</v>
      </c>
      <c r="E169" s="414" t="s">
        <v>101</v>
      </c>
      <c r="F169" s="414"/>
      <c r="G169" s="415" t="s">
        <v>38</v>
      </c>
      <c r="H169" s="416">
        <v>0.77839999999999998</v>
      </c>
      <c r="I169" s="416">
        <v>0</v>
      </c>
      <c r="J169" s="417">
        <v>23.41</v>
      </c>
      <c r="K169" s="417">
        <v>18.22</v>
      </c>
    </row>
    <row r="170" spans="1:11" s="206" customFormat="1" ht="25.5" x14ac:dyDescent="0.25">
      <c r="A170" s="412" t="s">
        <v>371</v>
      </c>
      <c r="B170" s="413" t="s">
        <v>583</v>
      </c>
      <c r="C170" s="412" t="s">
        <v>105</v>
      </c>
      <c r="D170" s="412" t="s">
        <v>584</v>
      </c>
      <c r="E170" s="414" t="s">
        <v>384</v>
      </c>
      <c r="F170" s="414"/>
      <c r="G170" s="415" t="s">
        <v>28</v>
      </c>
      <c r="H170" s="416">
        <v>8.5000000000000006E-3</v>
      </c>
      <c r="I170" s="416">
        <v>0</v>
      </c>
      <c r="J170" s="417">
        <v>76.81</v>
      </c>
      <c r="K170" s="417">
        <v>0.65</v>
      </c>
    </row>
    <row r="171" spans="1:11" s="206" customFormat="1" ht="25.5" x14ac:dyDescent="0.25">
      <c r="A171" s="412" t="s">
        <v>371</v>
      </c>
      <c r="B171" s="413" t="s">
        <v>554</v>
      </c>
      <c r="C171" s="412" t="s">
        <v>105</v>
      </c>
      <c r="D171" s="412" t="s">
        <v>555</v>
      </c>
      <c r="E171" s="414" t="s">
        <v>384</v>
      </c>
      <c r="F171" s="414"/>
      <c r="G171" s="415" t="s">
        <v>389</v>
      </c>
      <c r="H171" s="416">
        <v>8.9999999999999998E-4</v>
      </c>
      <c r="I171" s="416">
        <v>0</v>
      </c>
      <c r="J171" s="417">
        <v>103.27</v>
      </c>
      <c r="K171" s="417">
        <v>0.09</v>
      </c>
    </row>
    <row r="172" spans="1:11" s="206" customFormat="1" ht="25.5" x14ac:dyDescent="0.25">
      <c r="A172" s="412" t="s">
        <v>371</v>
      </c>
      <c r="B172" s="413" t="s">
        <v>435</v>
      </c>
      <c r="C172" s="412" t="s">
        <v>105</v>
      </c>
      <c r="D172" s="412" t="s">
        <v>1841</v>
      </c>
      <c r="E172" s="414" t="s">
        <v>384</v>
      </c>
      <c r="F172" s="414"/>
      <c r="G172" s="415" t="s">
        <v>28</v>
      </c>
      <c r="H172" s="416">
        <v>2.01E-2</v>
      </c>
      <c r="I172" s="416">
        <v>0</v>
      </c>
      <c r="J172" s="417">
        <v>11.24</v>
      </c>
      <c r="K172" s="417">
        <v>0.22</v>
      </c>
    </row>
    <row r="173" spans="1:11" s="206" customFormat="1" ht="25.5" x14ac:dyDescent="0.25">
      <c r="A173" s="412" t="s">
        <v>371</v>
      </c>
      <c r="B173" s="413" t="s">
        <v>468</v>
      </c>
      <c r="C173" s="412" t="s">
        <v>105</v>
      </c>
      <c r="D173" s="412" t="s">
        <v>469</v>
      </c>
      <c r="E173" s="414" t="s">
        <v>384</v>
      </c>
      <c r="F173" s="414"/>
      <c r="G173" s="415" t="s">
        <v>28</v>
      </c>
      <c r="H173" s="416">
        <v>1.5299999999999999E-2</v>
      </c>
      <c r="I173" s="416">
        <v>0</v>
      </c>
      <c r="J173" s="417">
        <v>2.96</v>
      </c>
      <c r="K173" s="417">
        <v>0.04</v>
      </c>
    </row>
    <row r="174" spans="1:11" s="206" customFormat="1" ht="25.5" x14ac:dyDescent="0.25">
      <c r="A174" s="412" t="s">
        <v>371</v>
      </c>
      <c r="B174" s="413" t="s">
        <v>432</v>
      </c>
      <c r="C174" s="412" t="s">
        <v>105</v>
      </c>
      <c r="D174" s="412" t="s">
        <v>1842</v>
      </c>
      <c r="E174" s="414" t="s">
        <v>384</v>
      </c>
      <c r="F174" s="414"/>
      <c r="G174" s="415" t="s">
        <v>265</v>
      </c>
      <c r="H174" s="416">
        <v>5.9200000000000003E-2</v>
      </c>
      <c r="I174" s="416">
        <v>0</v>
      </c>
      <c r="J174" s="417">
        <v>19.510000000000002</v>
      </c>
      <c r="K174" s="417">
        <v>1.1499999999999999</v>
      </c>
    </row>
    <row r="175" spans="1:11" s="206" customFormat="1" ht="25.5" x14ac:dyDescent="0.25">
      <c r="A175" s="412" t="s">
        <v>371</v>
      </c>
      <c r="B175" s="413" t="s">
        <v>427</v>
      </c>
      <c r="C175" s="412" t="s">
        <v>105</v>
      </c>
      <c r="D175" s="412" t="s">
        <v>428</v>
      </c>
      <c r="E175" s="414" t="s">
        <v>384</v>
      </c>
      <c r="F175" s="414"/>
      <c r="G175" s="415" t="s">
        <v>429</v>
      </c>
      <c r="H175" s="416">
        <v>7.7700000000000005E-2</v>
      </c>
      <c r="I175" s="416">
        <v>0</v>
      </c>
      <c r="J175" s="417">
        <v>12.99</v>
      </c>
      <c r="K175" s="417">
        <v>1</v>
      </c>
    </row>
    <row r="176" spans="1:11" s="206" customFormat="1" ht="25.5" x14ac:dyDescent="0.25">
      <c r="A176" s="412" t="s">
        <v>371</v>
      </c>
      <c r="B176" s="413" t="s">
        <v>575</v>
      </c>
      <c r="C176" s="412" t="s">
        <v>105</v>
      </c>
      <c r="D176" s="412" t="s">
        <v>576</v>
      </c>
      <c r="E176" s="414" t="s">
        <v>384</v>
      </c>
      <c r="F176" s="414"/>
      <c r="G176" s="415" t="s">
        <v>28</v>
      </c>
      <c r="H176" s="416">
        <v>2E-3</v>
      </c>
      <c r="I176" s="416">
        <v>0</v>
      </c>
      <c r="J176" s="417">
        <v>218.55</v>
      </c>
      <c r="K176" s="417">
        <v>0.43</v>
      </c>
    </row>
    <row r="177" spans="1:11" s="206" customFormat="1" ht="25.5" x14ac:dyDescent="0.25">
      <c r="A177" s="412" t="s">
        <v>371</v>
      </c>
      <c r="B177" s="413" t="s">
        <v>502</v>
      </c>
      <c r="C177" s="412" t="s">
        <v>105</v>
      </c>
      <c r="D177" s="412" t="s">
        <v>503</v>
      </c>
      <c r="E177" s="414" t="s">
        <v>384</v>
      </c>
      <c r="F177" s="414"/>
      <c r="G177" s="415" t="s">
        <v>28</v>
      </c>
      <c r="H177" s="416">
        <v>3.0300000000000001E-2</v>
      </c>
      <c r="I177" s="416">
        <v>0</v>
      </c>
      <c r="J177" s="417">
        <v>1.1499999999999999</v>
      </c>
      <c r="K177" s="417">
        <v>0.03</v>
      </c>
    </row>
    <row r="178" spans="1:11" s="206" customFormat="1" ht="25.5" x14ac:dyDescent="0.25">
      <c r="A178" s="412" t="s">
        <v>371</v>
      </c>
      <c r="B178" s="413" t="s">
        <v>535</v>
      </c>
      <c r="C178" s="412" t="s">
        <v>105</v>
      </c>
      <c r="D178" s="412" t="s">
        <v>352</v>
      </c>
      <c r="E178" s="414" t="s">
        <v>384</v>
      </c>
      <c r="F178" s="414"/>
      <c r="G178" s="415" t="s">
        <v>23</v>
      </c>
      <c r="H178" s="416">
        <v>0.1328</v>
      </c>
      <c r="I178" s="416">
        <v>0</v>
      </c>
      <c r="J178" s="417">
        <v>3.95</v>
      </c>
      <c r="K178" s="417">
        <v>0.52</v>
      </c>
    </row>
    <row r="179" spans="1:11" s="206" customFormat="1" ht="25.5" x14ac:dyDescent="0.25">
      <c r="A179" s="418"/>
      <c r="B179" s="418"/>
      <c r="C179" s="418"/>
      <c r="D179" s="418"/>
      <c r="E179" s="418"/>
      <c r="F179" s="418" t="s">
        <v>373</v>
      </c>
      <c r="G179" s="419">
        <v>71.13</v>
      </c>
      <c r="H179" s="418" t="s">
        <v>374</v>
      </c>
      <c r="I179" s="419">
        <v>0</v>
      </c>
      <c r="J179" s="418" t="s">
        <v>375</v>
      </c>
      <c r="K179" s="419">
        <v>71.13</v>
      </c>
    </row>
    <row r="180" spans="1:11" s="206" customFormat="1" ht="26.25" thickBot="1" x14ac:dyDescent="0.3">
      <c r="A180" s="418"/>
      <c r="B180" s="418"/>
      <c r="C180" s="418"/>
      <c r="D180" s="418"/>
      <c r="E180" s="418"/>
      <c r="F180" s="418" t="s">
        <v>376</v>
      </c>
      <c r="G180" s="419">
        <v>0</v>
      </c>
      <c r="H180" s="420"/>
      <c r="I180" s="420" t="s">
        <v>377</v>
      </c>
      <c r="J180" s="418"/>
      <c r="K180" s="419">
        <v>303.95</v>
      </c>
    </row>
    <row r="181" spans="1:11" s="206" customFormat="1" ht="15.75" thickTop="1" x14ac:dyDescent="0.25">
      <c r="A181" s="421"/>
      <c r="B181" s="421"/>
      <c r="C181" s="421"/>
      <c r="D181" s="421"/>
      <c r="E181" s="421"/>
      <c r="F181" s="421"/>
      <c r="G181" s="421"/>
      <c r="H181" s="421"/>
      <c r="I181" s="421"/>
      <c r="J181" s="421"/>
      <c r="K181" s="421"/>
    </row>
    <row r="182" spans="1:11" s="206" customFormat="1" x14ac:dyDescent="0.25">
      <c r="A182" s="402" t="s">
        <v>216</v>
      </c>
      <c r="B182" s="403" t="s">
        <v>34</v>
      </c>
      <c r="C182" s="402" t="s">
        <v>103</v>
      </c>
      <c r="D182" s="402" t="s">
        <v>65</v>
      </c>
      <c r="E182" s="404" t="s">
        <v>35</v>
      </c>
      <c r="F182" s="404"/>
      <c r="G182" s="405" t="s">
        <v>56</v>
      </c>
      <c r="H182" s="403" t="s">
        <v>61</v>
      </c>
      <c r="I182" s="403" t="s">
        <v>370</v>
      </c>
      <c r="J182" s="403" t="s">
        <v>203</v>
      </c>
      <c r="K182" s="403" t="s">
        <v>57</v>
      </c>
    </row>
    <row r="183" spans="1:11" s="206" customFormat="1" ht="25.5" x14ac:dyDescent="0.25">
      <c r="A183" s="406" t="s">
        <v>37</v>
      </c>
      <c r="B183" s="407" t="s">
        <v>217</v>
      </c>
      <c r="C183" s="406" t="s">
        <v>105</v>
      </c>
      <c r="D183" s="406" t="s">
        <v>218</v>
      </c>
      <c r="E183" s="408">
        <v>2</v>
      </c>
      <c r="F183" s="408"/>
      <c r="G183" s="409" t="s">
        <v>28</v>
      </c>
      <c r="H183" s="410">
        <v>1</v>
      </c>
      <c r="I183" s="411"/>
      <c r="J183" s="411">
        <v>3675.93</v>
      </c>
      <c r="K183" s="411">
        <v>3675.93</v>
      </c>
    </row>
    <row r="184" spans="1:11" s="206" customFormat="1" ht="25.5" x14ac:dyDescent="0.25">
      <c r="A184" s="412" t="s">
        <v>371</v>
      </c>
      <c r="B184" s="413" t="s">
        <v>468</v>
      </c>
      <c r="C184" s="412" t="s">
        <v>105</v>
      </c>
      <c r="D184" s="412" t="s">
        <v>469</v>
      </c>
      <c r="E184" s="414" t="s">
        <v>384</v>
      </c>
      <c r="F184" s="414"/>
      <c r="G184" s="415" t="s">
        <v>28</v>
      </c>
      <c r="H184" s="416">
        <v>0.5</v>
      </c>
      <c r="I184" s="416">
        <v>0</v>
      </c>
      <c r="J184" s="417">
        <v>2.96</v>
      </c>
      <c r="K184" s="417">
        <v>1.48</v>
      </c>
    </row>
    <row r="185" spans="1:11" s="206" customFormat="1" ht="25.5" x14ac:dyDescent="0.25">
      <c r="A185" s="412" t="s">
        <v>371</v>
      </c>
      <c r="B185" s="413" t="s">
        <v>562</v>
      </c>
      <c r="C185" s="412" t="s">
        <v>105</v>
      </c>
      <c r="D185" s="412" t="s">
        <v>563</v>
      </c>
      <c r="E185" s="414" t="s">
        <v>384</v>
      </c>
      <c r="F185" s="414"/>
      <c r="G185" s="415" t="s">
        <v>19</v>
      </c>
      <c r="H185" s="416">
        <v>13.176</v>
      </c>
      <c r="I185" s="416">
        <v>0</v>
      </c>
      <c r="J185" s="417">
        <v>21.99</v>
      </c>
      <c r="K185" s="417">
        <v>289.74</v>
      </c>
    </row>
    <row r="186" spans="1:11" s="206" customFormat="1" ht="25.5" x14ac:dyDescent="0.25">
      <c r="A186" s="412" t="s">
        <v>371</v>
      </c>
      <c r="B186" s="413" t="s">
        <v>127</v>
      </c>
      <c r="C186" s="412" t="s">
        <v>105</v>
      </c>
      <c r="D186" s="412" t="s">
        <v>128</v>
      </c>
      <c r="E186" s="414" t="s">
        <v>101</v>
      </c>
      <c r="F186" s="414"/>
      <c r="G186" s="415" t="s">
        <v>38</v>
      </c>
      <c r="H186" s="416">
        <v>6</v>
      </c>
      <c r="I186" s="416">
        <v>0</v>
      </c>
      <c r="J186" s="417">
        <v>23.41</v>
      </c>
      <c r="K186" s="417">
        <v>140.46</v>
      </c>
    </row>
    <row r="187" spans="1:11" s="206" customFormat="1" ht="25.5" x14ac:dyDescent="0.25">
      <c r="A187" s="412" t="s">
        <v>371</v>
      </c>
      <c r="B187" s="413" t="s">
        <v>117</v>
      </c>
      <c r="C187" s="412" t="s">
        <v>105</v>
      </c>
      <c r="D187" s="412" t="s">
        <v>118</v>
      </c>
      <c r="E187" s="414" t="s">
        <v>101</v>
      </c>
      <c r="F187" s="414"/>
      <c r="G187" s="415" t="s">
        <v>38</v>
      </c>
      <c r="H187" s="416">
        <v>14.958399999999999</v>
      </c>
      <c r="I187" s="416">
        <v>0</v>
      </c>
      <c r="J187" s="417">
        <v>23.41</v>
      </c>
      <c r="K187" s="417">
        <v>350.17</v>
      </c>
    </row>
    <row r="188" spans="1:11" s="206" customFormat="1" ht="25.5" x14ac:dyDescent="0.25">
      <c r="A188" s="412" t="s">
        <v>371</v>
      </c>
      <c r="B188" s="413" t="s">
        <v>434</v>
      </c>
      <c r="C188" s="412" t="s">
        <v>105</v>
      </c>
      <c r="D188" s="412" t="s">
        <v>1833</v>
      </c>
      <c r="E188" s="414" t="s">
        <v>384</v>
      </c>
      <c r="F188" s="414"/>
      <c r="G188" s="415" t="s">
        <v>23</v>
      </c>
      <c r="H188" s="416">
        <v>35.238</v>
      </c>
      <c r="I188" s="416">
        <v>0</v>
      </c>
      <c r="J188" s="417">
        <v>8.36</v>
      </c>
      <c r="K188" s="417">
        <v>294.58</v>
      </c>
    </row>
    <row r="189" spans="1:11" s="206" customFormat="1" ht="25.5" x14ac:dyDescent="0.25">
      <c r="A189" s="412" t="s">
        <v>371</v>
      </c>
      <c r="B189" s="413" t="s">
        <v>493</v>
      </c>
      <c r="C189" s="412" t="s">
        <v>105</v>
      </c>
      <c r="D189" s="412" t="s">
        <v>494</v>
      </c>
      <c r="E189" s="414" t="s">
        <v>384</v>
      </c>
      <c r="F189" s="414"/>
      <c r="G189" s="415" t="s">
        <v>28</v>
      </c>
      <c r="H189" s="416">
        <v>0.5</v>
      </c>
      <c r="I189" s="416">
        <v>0</v>
      </c>
      <c r="J189" s="417">
        <v>2.86</v>
      </c>
      <c r="K189" s="417">
        <v>1.43</v>
      </c>
    </row>
    <row r="190" spans="1:11" s="206" customFormat="1" ht="25.5" x14ac:dyDescent="0.25">
      <c r="A190" s="412" t="s">
        <v>371</v>
      </c>
      <c r="B190" s="413" t="s">
        <v>604</v>
      </c>
      <c r="C190" s="412" t="s">
        <v>105</v>
      </c>
      <c r="D190" s="412" t="s">
        <v>605</v>
      </c>
      <c r="E190" s="414" t="s">
        <v>384</v>
      </c>
      <c r="F190" s="414"/>
      <c r="G190" s="415" t="s">
        <v>28</v>
      </c>
      <c r="H190" s="416">
        <v>0.33329999999999999</v>
      </c>
      <c r="I190" s="416">
        <v>0</v>
      </c>
      <c r="J190" s="417">
        <v>25.6</v>
      </c>
      <c r="K190" s="417">
        <v>8.5299999999999994</v>
      </c>
    </row>
    <row r="191" spans="1:11" s="206" customFormat="1" ht="25.5" x14ac:dyDescent="0.25">
      <c r="A191" s="412" t="s">
        <v>371</v>
      </c>
      <c r="B191" s="413" t="s">
        <v>602</v>
      </c>
      <c r="C191" s="412" t="s">
        <v>105</v>
      </c>
      <c r="D191" s="412" t="s">
        <v>603</v>
      </c>
      <c r="E191" s="414" t="s">
        <v>384</v>
      </c>
      <c r="F191" s="414"/>
      <c r="G191" s="415" t="s">
        <v>25</v>
      </c>
      <c r="H191" s="416">
        <v>0.4022</v>
      </c>
      <c r="I191" s="416">
        <v>0</v>
      </c>
      <c r="J191" s="417">
        <v>180.8</v>
      </c>
      <c r="K191" s="417">
        <v>72.709999999999994</v>
      </c>
    </row>
    <row r="192" spans="1:11" s="206" customFormat="1" ht="25.5" x14ac:dyDescent="0.25">
      <c r="A192" s="412" t="s">
        <v>371</v>
      </c>
      <c r="B192" s="413" t="s">
        <v>125</v>
      </c>
      <c r="C192" s="412" t="s">
        <v>105</v>
      </c>
      <c r="D192" s="412" t="s">
        <v>126</v>
      </c>
      <c r="E192" s="414" t="s">
        <v>101</v>
      </c>
      <c r="F192" s="414"/>
      <c r="G192" s="415" t="s">
        <v>38</v>
      </c>
      <c r="H192" s="416">
        <v>1.7781</v>
      </c>
      <c r="I192" s="416">
        <v>0</v>
      </c>
      <c r="J192" s="417">
        <v>18.36</v>
      </c>
      <c r="K192" s="417">
        <v>32.64</v>
      </c>
    </row>
    <row r="193" spans="1:11" s="206" customFormat="1" ht="25.5" x14ac:dyDescent="0.25">
      <c r="A193" s="412" t="s">
        <v>371</v>
      </c>
      <c r="B193" s="413" t="s">
        <v>608</v>
      </c>
      <c r="C193" s="412" t="s">
        <v>105</v>
      </c>
      <c r="D193" s="412" t="s">
        <v>609</v>
      </c>
      <c r="E193" s="414" t="s">
        <v>384</v>
      </c>
      <c r="F193" s="414"/>
      <c r="G193" s="415" t="s">
        <v>265</v>
      </c>
      <c r="H193" s="416">
        <v>0.2</v>
      </c>
      <c r="I193" s="416">
        <v>0</v>
      </c>
      <c r="J193" s="417">
        <v>14.81</v>
      </c>
      <c r="K193" s="417">
        <v>2.96</v>
      </c>
    </row>
    <row r="194" spans="1:11" s="206" customFormat="1" ht="25.5" x14ac:dyDescent="0.25">
      <c r="A194" s="412" t="s">
        <v>371</v>
      </c>
      <c r="B194" s="413" t="s">
        <v>565</v>
      </c>
      <c r="C194" s="412" t="s">
        <v>105</v>
      </c>
      <c r="D194" s="412" t="s">
        <v>566</v>
      </c>
      <c r="E194" s="414" t="s">
        <v>384</v>
      </c>
      <c r="F194" s="414"/>
      <c r="G194" s="415" t="s">
        <v>28</v>
      </c>
      <c r="H194" s="416">
        <v>2</v>
      </c>
      <c r="I194" s="416">
        <v>0</v>
      </c>
      <c r="J194" s="417">
        <v>3.77</v>
      </c>
      <c r="K194" s="417">
        <v>7.54</v>
      </c>
    </row>
    <row r="195" spans="1:11" s="206" customFormat="1" ht="25.5" x14ac:dyDescent="0.25">
      <c r="A195" s="412" t="s">
        <v>371</v>
      </c>
      <c r="B195" s="413" t="s">
        <v>611</v>
      </c>
      <c r="C195" s="412" t="s">
        <v>105</v>
      </c>
      <c r="D195" s="412" t="s">
        <v>612</v>
      </c>
      <c r="E195" s="414" t="s">
        <v>384</v>
      </c>
      <c r="F195" s="414"/>
      <c r="G195" s="415" t="s">
        <v>28</v>
      </c>
      <c r="H195" s="416">
        <v>2</v>
      </c>
      <c r="I195" s="416">
        <v>0</v>
      </c>
      <c r="J195" s="417">
        <v>0.55000000000000004</v>
      </c>
      <c r="K195" s="417">
        <v>1.1000000000000001</v>
      </c>
    </row>
    <row r="196" spans="1:11" s="206" customFormat="1" ht="25.5" x14ac:dyDescent="0.25">
      <c r="A196" s="412" t="s">
        <v>371</v>
      </c>
      <c r="B196" s="413" t="s">
        <v>606</v>
      </c>
      <c r="C196" s="412" t="s">
        <v>105</v>
      </c>
      <c r="D196" s="412" t="s">
        <v>607</v>
      </c>
      <c r="E196" s="414" t="s">
        <v>384</v>
      </c>
      <c r="F196" s="414"/>
      <c r="G196" s="415" t="s">
        <v>19</v>
      </c>
      <c r="H196" s="416">
        <v>2.2383000000000002</v>
      </c>
      <c r="I196" s="416">
        <v>0</v>
      </c>
      <c r="J196" s="417">
        <v>34.51</v>
      </c>
      <c r="K196" s="417">
        <v>77.239999999999995</v>
      </c>
    </row>
    <row r="197" spans="1:11" s="206" customFormat="1" ht="25.5" x14ac:dyDescent="0.25">
      <c r="A197" s="412" t="s">
        <v>371</v>
      </c>
      <c r="B197" s="413" t="s">
        <v>593</v>
      </c>
      <c r="C197" s="412" t="s">
        <v>105</v>
      </c>
      <c r="D197" s="412" t="s">
        <v>1840</v>
      </c>
      <c r="E197" s="414" t="s">
        <v>384</v>
      </c>
      <c r="F197" s="414"/>
      <c r="G197" s="415" t="s">
        <v>265</v>
      </c>
      <c r="H197" s="416">
        <v>0.1646</v>
      </c>
      <c r="I197" s="416">
        <v>0</v>
      </c>
      <c r="J197" s="417">
        <v>21.88</v>
      </c>
      <c r="K197" s="417">
        <v>3.6</v>
      </c>
    </row>
    <row r="198" spans="1:11" s="206" customFormat="1" ht="25.5" x14ac:dyDescent="0.25">
      <c r="A198" s="412" t="s">
        <v>371</v>
      </c>
      <c r="B198" s="413" t="s">
        <v>396</v>
      </c>
      <c r="C198" s="412" t="s">
        <v>105</v>
      </c>
      <c r="D198" s="412" t="s">
        <v>397</v>
      </c>
      <c r="E198" s="414" t="s">
        <v>384</v>
      </c>
      <c r="F198" s="414"/>
      <c r="G198" s="415" t="s">
        <v>389</v>
      </c>
      <c r="H198" s="416">
        <v>3.9203999999999999</v>
      </c>
      <c r="I198" s="416">
        <v>0</v>
      </c>
      <c r="J198" s="417">
        <v>12.43</v>
      </c>
      <c r="K198" s="417">
        <v>48.73</v>
      </c>
    </row>
    <row r="199" spans="1:11" s="206" customFormat="1" ht="25.5" x14ac:dyDescent="0.25">
      <c r="A199" s="412" t="s">
        <v>371</v>
      </c>
      <c r="B199" s="413" t="s">
        <v>104</v>
      </c>
      <c r="C199" s="412" t="s">
        <v>105</v>
      </c>
      <c r="D199" s="412" t="s">
        <v>106</v>
      </c>
      <c r="E199" s="414" t="s">
        <v>101</v>
      </c>
      <c r="F199" s="414"/>
      <c r="G199" s="415" t="s">
        <v>38</v>
      </c>
      <c r="H199" s="416">
        <v>28.970400000000001</v>
      </c>
      <c r="I199" s="416">
        <v>0</v>
      </c>
      <c r="J199" s="417">
        <v>15.3</v>
      </c>
      <c r="K199" s="417">
        <v>443.24</v>
      </c>
    </row>
    <row r="200" spans="1:11" s="206" customFormat="1" ht="25.5" x14ac:dyDescent="0.25">
      <c r="A200" s="412" t="s">
        <v>371</v>
      </c>
      <c r="B200" s="413" t="s">
        <v>479</v>
      </c>
      <c r="C200" s="412" t="s">
        <v>105</v>
      </c>
      <c r="D200" s="412" t="s">
        <v>480</v>
      </c>
      <c r="E200" s="414" t="s">
        <v>384</v>
      </c>
      <c r="F200" s="414"/>
      <c r="G200" s="415" t="s">
        <v>28</v>
      </c>
      <c r="H200" s="416">
        <v>31.8</v>
      </c>
      <c r="I200" s="416">
        <v>0</v>
      </c>
      <c r="J200" s="417">
        <v>0.37</v>
      </c>
      <c r="K200" s="417">
        <v>11.76</v>
      </c>
    </row>
    <row r="201" spans="1:11" s="206" customFormat="1" ht="25.5" x14ac:dyDescent="0.25">
      <c r="A201" s="412" t="s">
        <v>371</v>
      </c>
      <c r="B201" s="413" t="s">
        <v>481</v>
      </c>
      <c r="C201" s="412" t="s">
        <v>105</v>
      </c>
      <c r="D201" s="412" t="s">
        <v>482</v>
      </c>
      <c r="E201" s="414" t="s">
        <v>384</v>
      </c>
      <c r="F201" s="414"/>
      <c r="G201" s="415" t="s">
        <v>19</v>
      </c>
      <c r="H201" s="416">
        <v>23.957999999999998</v>
      </c>
      <c r="I201" s="416">
        <v>0</v>
      </c>
      <c r="J201" s="417">
        <v>29.1</v>
      </c>
      <c r="K201" s="417">
        <v>697.17</v>
      </c>
    </row>
    <row r="202" spans="1:11" s="206" customFormat="1" ht="25.5" x14ac:dyDescent="0.25">
      <c r="A202" s="412" t="s">
        <v>371</v>
      </c>
      <c r="B202" s="413" t="s">
        <v>433</v>
      </c>
      <c r="C202" s="412" t="s">
        <v>105</v>
      </c>
      <c r="D202" s="412" t="s">
        <v>1837</v>
      </c>
      <c r="E202" s="414" t="s">
        <v>384</v>
      </c>
      <c r="F202" s="414"/>
      <c r="G202" s="415" t="s">
        <v>265</v>
      </c>
      <c r="H202" s="416">
        <v>0.65969999999999995</v>
      </c>
      <c r="I202" s="416">
        <v>0</v>
      </c>
      <c r="J202" s="417">
        <v>20.86</v>
      </c>
      <c r="K202" s="417">
        <v>13.76</v>
      </c>
    </row>
    <row r="203" spans="1:11" s="206" customFormat="1" ht="25.5" x14ac:dyDescent="0.25">
      <c r="A203" s="412" t="s">
        <v>371</v>
      </c>
      <c r="B203" s="413" t="s">
        <v>591</v>
      </c>
      <c r="C203" s="412" t="s">
        <v>105</v>
      </c>
      <c r="D203" s="412" t="s">
        <v>592</v>
      </c>
      <c r="E203" s="414" t="s">
        <v>384</v>
      </c>
      <c r="F203" s="414"/>
      <c r="G203" s="415" t="s">
        <v>265</v>
      </c>
      <c r="H203" s="416">
        <v>0.4</v>
      </c>
      <c r="I203" s="416">
        <v>0</v>
      </c>
      <c r="J203" s="417">
        <v>29.9</v>
      </c>
      <c r="K203" s="417">
        <v>11.96</v>
      </c>
    </row>
    <row r="204" spans="1:11" s="206" customFormat="1" ht="25.5" x14ac:dyDescent="0.25">
      <c r="A204" s="412" t="s">
        <v>371</v>
      </c>
      <c r="B204" s="413" t="s">
        <v>123</v>
      </c>
      <c r="C204" s="412" t="s">
        <v>105</v>
      </c>
      <c r="D204" s="412" t="s">
        <v>124</v>
      </c>
      <c r="E204" s="414" t="s">
        <v>101</v>
      </c>
      <c r="F204" s="414"/>
      <c r="G204" s="415" t="s">
        <v>38</v>
      </c>
      <c r="H204" s="416">
        <v>2</v>
      </c>
      <c r="I204" s="416">
        <v>0</v>
      </c>
      <c r="J204" s="417">
        <v>23.41</v>
      </c>
      <c r="K204" s="417">
        <v>46.82</v>
      </c>
    </row>
    <row r="205" spans="1:11" s="206" customFormat="1" ht="25.5" x14ac:dyDescent="0.25">
      <c r="A205" s="412" t="s">
        <v>371</v>
      </c>
      <c r="B205" s="413" t="s">
        <v>466</v>
      </c>
      <c r="C205" s="412" t="s">
        <v>105</v>
      </c>
      <c r="D205" s="412" t="s">
        <v>467</v>
      </c>
      <c r="E205" s="414" t="s">
        <v>384</v>
      </c>
      <c r="F205" s="414"/>
      <c r="G205" s="415" t="s">
        <v>23</v>
      </c>
      <c r="H205" s="416">
        <v>16.63</v>
      </c>
      <c r="I205" s="416">
        <v>0</v>
      </c>
      <c r="J205" s="417">
        <v>2.59</v>
      </c>
      <c r="K205" s="417">
        <v>43.07</v>
      </c>
    </row>
    <row r="206" spans="1:11" s="206" customFormat="1" ht="25.5" x14ac:dyDescent="0.25">
      <c r="A206" s="412" t="s">
        <v>371</v>
      </c>
      <c r="B206" s="413" t="s">
        <v>581</v>
      </c>
      <c r="C206" s="412" t="s">
        <v>105</v>
      </c>
      <c r="D206" s="412" t="s">
        <v>582</v>
      </c>
      <c r="E206" s="414" t="s">
        <v>384</v>
      </c>
      <c r="F206" s="414"/>
      <c r="G206" s="415" t="s">
        <v>23</v>
      </c>
      <c r="H206" s="416">
        <v>6.2880000000000003</v>
      </c>
      <c r="I206" s="416">
        <v>0</v>
      </c>
      <c r="J206" s="417">
        <v>6.63</v>
      </c>
      <c r="K206" s="417">
        <v>41.68</v>
      </c>
    </row>
    <row r="207" spans="1:11" s="206" customFormat="1" ht="25.5" x14ac:dyDescent="0.25">
      <c r="A207" s="412" t="s">
        <v>371</v>
      </c>
      <c r="B207" s="413" t="s">
        <v>567</v>
      </c>
      <c r="C207" s="412" t="s">
        <v>105</v>
      </c>
      <c r="D207" s="412" t="s">
        <v>568</v>
      </c>
      <c r="E207" s="414" t="s">
        <v>384</v>
      </c>
      <c r="F207" s="414"/>
      <c r="G207" s="415" t="s">
        <v>23</v>
      </c>
      <c r="H207" s="416">
        <v>28.441800000000001</v>
      </c>
      <c r="I207" s="416">
        <v>0</v>
      </c>
      <c r="J207" s="417">
        <v>12.78</v>
      </c>
      <c r="K207" s="417">
        <v>363.48</v>
      </c>
    </row>
    <row r="208" spans="1:11" s="206" customFormat="1" ht="25.5" x14ac:dyDescent="0.25">
      <c r="A208" s="412" t="s">
        <v>371</v>
      </c>
      <c r="B208" s="413" t="s">
        <v>523</v>
      </c>
      <c r="C208" s="412" t="s">
        <v>105</v>
      </c>
      <c r="D208" s="412" t="s">
        <v>524</v>
      </c>
      <c r="E208" s="414" t="s">
        <v>384</v>
      </c>
      <c r="F208" s="414"/>
      <c r="G208" s="415" t="s">
        <v>23</v>
      </c>
      <c r="H208" s="416">
        <v>2.79</v>
      </c>
      <c r="I208" s="416">
        <v>0</v>
      </c>
      <c r="J208" s="417">
        <v>2.12</v>
      </c>
      <c r="K208" s="417">
        <v>5.91</v>
      </c>
    </row>
    <row r="209" spans="1:11" s="206" customFormat="1" ht="25.5" x14ac:dyDescent="0.25">
      <c r="A209" s="412" t="s">
        <v>371</v>
      </c>
      <c r="B209" s="413" t="s">
        <v>598</v>
      </c>
      <c r="C209" s="412" t="s">
        <v>105</v>
      </c>
      <c r="D209" s="412" t="s">
        <v>599</v>
      </c>
      <c r="E209" s="414" t="s">
        <v>384</v>
      </c>
      <c r="F209" s="414"/>
      <c r="G209" s="415" t="s">
        <v>28</v>
      </c>
      <c r="H209" s="416">
        <v>1</v>
      </c>
      <c r="I209" s="416">
        <v>0</v>
      </c>
      <c r="J209" s="417">
        <v>19.03</v>
      </c>
      <c r="K209" s="417">
        <v>19.03</v>
      </c>
    </row>
    <row r="210" spans="1:11" s="206" customFormat="1" ht="25.5" x14ac:dyDescent="0.25">
      <c r="A210" s="412" t="s">
        <v>371</v>
      </c>
      <c r="B210" s="413" t="s">
        <v>109</v>
      </c>
      <c r="C210" s="412" t="s">
        <v>105</v>
      </c>
      <c r="D210" s="412" t="s">
        <v>110</v>
      </c>
      <c r="E210" s="414" t="s">
        <v>101</v>
      </c>
      <c r="F210" s="414"/>
      <c r="G210" s="415" t="s">
        <v>38</v>
      </c>
      <c r="H210" s="416">
        <v>14.958399999999999</v>
      </c>
      <c r="I210" s="416">
        <v>0</v>
      </c>
      <c r="J210" s="417">
        <v>16.78</v>
      </c>
      <c r="K210" s="417">
        <v>251</v>
      </c>
    </row>
    <row r="211" spans="1:11" s="206" customFormat="1" ht="25.5" x14ac:dyDescent="0.25">
      <c r="A211" s="412" t="s">
        <v>371</v>
      </c>
      <c r="B211" s="413" t="s">
        <v>610</v>
      </c>
      <c r="C211" s="412" t="s">
        <v>105</v>
      </c>
      <c r="D211" s="412" t="s">
        <v>1843</v>
      </c>
      <c r="E211" s="414" t="s">
        <v>384</v>
      </c>
      <c r="F211" s="414"/>
      <c r="G211" s="415" t="s">
        <v>28</v>
      </c>
      <c r="H211" s="416">
        <v>0.66669999999999996</v>
      </c>
      <c r="I211" s="416">
        <v>0</v>
      </c>
      <c r="J211" s="417">
        <v>12.5</v>
      </c>
      <c r="K211" s="417">
        <v>8.33</v>
      </c>
    </row>
    <row r="212" spans="1:11" s="206" customFormat="1" ht="25.5" x14ac:dyDescent="0.25">
      <c r="A212" s="412" t="s">
        <v>371</v>
      </c>
      <c r="B212" s="413" t="s">
        <v>500</v>
      </c>
      <c r="C212" s="412" t="s">
        <v>105</v>
      </c>
      <c r="D212" s="412" t="s">
        <v>501</v>
      </c>
      <c r="E212" s="414" t="s">
        <v>384</v>
      </c>
      <c r="F212" s="414"/>
      <c r="G212" s="415" t="s">
        <v>28</v>
      </c>
      <c r="H212" s="416">
        <v>0.5</v>
      </c>
      <c r="I212" s="416">
        <v>0</v>
      </c>
      <c r="J212" s="417">
        <v>4.8</v>
      </c>
      <c r="K212" s="417">
        <v>2.4</v>
      </c>
    </row>
    <row r="213" spans="1:11" s="206" customFormat="1" ht="25.5" x14ac:dyDescent="0.25">
      <c r="A213" s="412" t="s">
        <v>371</v>
      </c>
      <c r="B213" s="413" t="s">
        <v>504</v>
      </c>
      <c r="C213" s="412" t="s">
        <v>105</v>
      </c>
      <c r="D213" s="412" t="s">
        <v>505</v>
      </c>
      <c r="E213" s="414" t="s">
        <v>384</v>
      </c>
      <c r="F213" s="414"/>
      <c r="G213" s="415" t="s">
        <v>25</v>
      </c>
      <c r="H213" s="416">
        <v>0.43980000000000002</v>
      </c>
      <c r="I213" s="416">
        <v>0</v>
      </c>
      <c r="J213" s="417">
        <v>157.65</v>
      </c>
      <c r="K213" s="417">
        <v>69.33</v>
      </c>
    </row>
    <row r="214" spans="1:11" s="206" customFormat="1" ht="25.5" x14ac:dyDescent="0.25">
      <c r="A214" s="412" t="s">
        <v>371</v>
      </c>
      <c r="B214" s="413" t="s">
        <v>487</v>
      </c>
      <c r="C214" s="412" t="s">
        <v>105</v>
      </c>
      <c r="D214" s="412" t="s">
        <v>488</v>
      </c>
      <c r="E214" s="414" t="s">
        <v>384</v>
      </c>
      <c r="F214" s="414"/>
      <c r="G214" s="415" t="s">
        <v>265</v>
      </c>
      <c r="H214" s="416">
        <v>220.7063</v>
      </c>
      <c r="I214" s="416">
        <v>0</v>
      </c>
      <c r="J214" s="417">
        <v>0.64</v>
      </c>
      <c r="K214" s="417">
        <v>141.25</v>
      </c>
    </row>
    <row r="215" spans="1:11" s="206" customFormat="1" ht="25.5" x14ac:dyDescent="0.25">
      <c r="A215" s="412" t="s">
        <v>371</v>
      </c>
      <c r="B215" s="413" t="s">
        <v>111</v>
      </c>
      <c r="C215" s="412" t="s">
        <v>105</v>
      </c>
      <c r="D215" s="412" t="s">
        <v>112</v>
      </c>
      <c r="E215" s="414" t="s">
        <v>101</v>
      </c>
      <c r="F215" s="414"/>
      <c r="G215" s="415" t="s">
        <v>38</v>
      </c>
      <c r="H215" s="416">
        <v>2.0145</v>
      </c>
      <c r="I215" s="416">
        <v>0</v>
      </c>
      <c r="J215" s="417">
        <v>23.41</v>
      </c>
      <c r="K215" s="417">
        <v>47.15</v>
      </c>
    </row>
    <row r="216" spans="1:11" s="206" customFormat="1" ht="25.5" x14ac:dyDescent="0.25">
      <c r="A216" s="412" t="s">
        <v>371</v>
      </c>
      <c r="B216" s="413" t="s">
        <v>613</v>
      </c>
      <c r="C216" s="412" t="s">
        <v>105</v>
      </c>
      <c r="D216" s="412" t="s">
        <v>614</v>
      </c>
      <c r="E216" s="414" t="s">
        <v>384</v>
      </c>
      <c r="F216" s="414"/>
      <c r="G216" s="415" t="s">
        <v>28</v>
      </c>
      <c r="H216" s="416">
        <v>1.2251000000000001</v>
      </c>
      <c r="I216" s="416">
        <v>0</v>
      </c>
      <c r="J216" s="417">
        <v>1.1200000000000001</v>
      </c>
      <c r="K216" s="417">
        <v>1.37</v>
      </c>
    </row>
    <row r="217" spans="1:11" s="206" customFormat="1" ht="25.5" x14ac:dyDescent="0.25">
      <c r="A217" s="412" t="s">
        <v>371</v>
      </c>
      <c r="B217" s="413" t="s">
        <v>508</v>
      </c>
      <c r="C217" s="412" t="s">
        <v>105</v>
      </c>
      <c r="D217" s="412" t="s">
        <v>1838</v>
      </c>
      <c r="E217" s="414" t="s">
        <v>384</v>
      </c>
      <c r="F217" s="414"/>
      <c r="G217" s="415" t="s">
        <v>28</v>
      </c>
      <c r="H217" s="416">
        <v>5</v>
      </c>
      <c r="I217" s="416">
        <v>0</v>
      </c>
      <c r="J217" s="417">
        <v>1.0900000000000001</v>
      </c>
      <c r="K217" s="417">
        <v>5.45</v>
      </c>
    </row>
    <row r="218" spans="1:11" s="206" customFormat="1" ht="25.5" x14ac:dyDescent="0.25">
      <c r="A218" s="412" t="s">
        <v>371</v>
      </c>
      <c r="B218" s="413" t="s">
        <v>585</v>
      </c>
      <c r="C218" s="412" t="s">
        <v>105</v>
      </c>
      <c r="D218" s="412" t="s">
        <v>1835</v>
      </c>
      <c r="E218" s="414" t="s">
        <v>384</v>
      </c>
      <c r="F218" s="414"/>
      <c r="G218" s="415" t="s">
        <v>23</v>
      </c>
      <c r="H218" s="416">
        <v>21.114000000000001</v>
      </c>
      <c r="I218" s="416">
        <v>0</v>
      </c>
      <c r="J218" s="417">
        <v>3.95</v>
      </c>
      <c r="K218" s="417">
        <v>83.4</v>
      </c>
    </row>
    <row r="219" spans="1:11" s="206" customFormat="1" ht="25.5" x14ac:dyDescent="0.25">
      <c r="A219" s="412" t="s">
        <v>371</v>
      </c>
      <c r="B219" s="413" t="s">
        <v>432</v>
      </c>
      <c r="C219" s="412" t="s">
        <v>105</v>
      </c>
      <c r="D219" s="412" t="s">
        <v>1842</v>
      </c>
      <c r="E219" s="414" t="s">
        <v>384</v>
      </c>
      <c r="F219" s="414"/>
      <c r="G219" s="415" t="s">
        <v>265</v>
      </c>
      <c r="H219" s="416">
        <v>0.69110000000000005</v>
      </c>
      <c r="I219" s="416">
        <v>0</v>
      </c>
      <c r="J219" s="417">
        <v>19.510000000000002</v>
      </c>
      <c r="K219" s="417">
        <v>13.48</v>
      </c>
    </row>
    <row r="220" spans="1:11" s="206" customFormat="1" ht="25.5" x14ac:dyDescent="0.25">
      <c r="A220" s="412" t="s">
        <v>371</v>
      </c>
      <c r="B220" s="413" t="s">
        <v>600</v>
      </c>
      <c r="C220" s="412" t="s">
        <v>105</v>
      </c>
      <c r="D220" s="412" t="s">
        <v>601</v>
      </c>
      <c r="E220" s="414" t="s">
        <v>384</v>
      </c>
      <c r="F220" s="414"/>
      <c r="G220" s="415" t="s">
        <v>28</v>
      </c>
      <c r="H220" s="416">
        <v>0.5</v>
      </c>
      <c r="I220" s="416">
        <v>0</v>
      </c>
      <c r="J220" s="417">
        <v>27.15</v>
      </c>
      <c r="K220" s="417">
        <v>13.57</v>
      </c>
    </row>
    <row r="221" spans="1:11" s="206" customFormat="1" ht="25.5" x14ac:dyDescent="0.25">
      <c r="A221" s="412" t="s">
        <v>371</v>
      </c>
      <c r="B221" s="413" t="s">
        <v>590</v>
      </c>
      <c r="C221" s="412" t="s">
        <v>105</v>
      </c>
      <c r="D221" s="412" t="s">
        <v>1834</v>
      </c>
      <c r="E221" s="414" t="s">
        <v>384</v>
      </c>
      <c r="F221" s="414"/>
      <c r="G221" s="415" t="s">
        <v>265</v>
      </c>
      <c r="H221" s="416">
        <v>0.33040000000000003</v>
      </c>
      <c r="I221" s="416">
        <v>0</v>
      </c>
      <c r="J221" s="417">
        <v>25.46</v>
      </c>
      <c r="K221" s="417">
        <v>8.41</v>
      </c>
    </row>
    <row r="222" spans="1:11" s="206" customFormat="1" ht="25.5" x14ac:dyDescent="0.25">
      <c r="A222" s="418"/>
      <c r="B222" s="418"/>
      <c r="C222" s="418"/>
      <c r="D222" s="418"/>
      <c r="E222" s="418"/>
      <c r="F222" s="418" t="s">
        <v>373</v>
      </c>
      <c r="G222" s="419">
        <v>1311.48</v>
      </c>
      <c r="H222" s="418" t="s">
        <v>374</v>
      </c>
      <c r="I222" s="419">
        <v>0</v>
      </c>
      <c r="J222" s="418" t="s">
        <v>375</v>
      </c>
      <c r="K222" s="419">
        <v>1311.48</v>
      </c>
    </row>
    <row r="223" spans="1:11" s="206" customFormat="1" ht="26.25" thickBot="1" x14ac:dyDescent="0.3">
      <c r="A223" s="418"/>
      <c r="B223" s="418"/>
      <c r="C223" s="418"/>
      <c r="D223" s="418"/>
      <c r="E223" s="418"/>
      <c r="F223" s="418" t="s">
        <v>376</v>
      </c>
      <c r="G223" s="419">
        <v>0</v>
      </c>
      <c r="H223" s="420"/>
      <c r="I223" s="420" t="s">
        <v>377</v>
      </c>
      <c r="J223" s="418"/>
      <c r="K223" s="419">
        <v>3675.93</v>
      </c>
    </row>
    <row r="224" spans="1:11" s="206" customFormat="1" ht="15.75" thickTop="1" x14ac:dyDescent="0.25">
      <c r="A224" s="421"/>
      <c r="B224" s="421"/>
      <c r="C224" s="421"/>
      <c r="D224" s="421"/>
      <c r="E224" s="421"/>
      <c r="F224" s="421"/>
      <c r="G224" s="421"/>
      <c r="H224" s="421"/>
      <c r="I224" s="421"/>
      <c r="J224" s="421"/>
      <c r="K224" s="421"/>
    </row>
    <row r="225" spans="1:11" s="206" customFormat="1" x14ac:dyDescent="0.25">
      <c r="A225" s="402" t="s">
        <v>219</v>
      </c>
      <c r="B225" s="403" t="s">
        <v>34</v>
      </c>
      <c r="C225" s="402" t="s">
        <v>103</v>
      </c>
      <c r="D225" s="402" t="s">
        <v>65</v>
      </c>
      <c r="E225" s="404" t="s">
        <v>35</v>
      </c>
      <c r="F225" s="404"/>
      <c r="G225" s="405" t="s">
        <v>56</v>
      </c>
      <c r="H225" s="403" t="s">
        <v>61</v>
      </c>
      <c r="I225" s="403" t="s">
        <v>370</v>
      </c>
      <c r="J225" s="403" t="s">
        <v>203</v>
      </c>
      <c r="K225" s="403" t="s">
        <v>57</v>
      </c>
    </row>
    <row r="226" spans="1:11" s="206" customFormat="1" ht="25.5" x14ac:dyDescent="0.25">
      <c r="A226" s="406" t="s">
        <v>37</v>
      </c>
      <c r="B226" s="407" t="s">
        <v>220</v>
      </c>
      <c r="C226" s="406" t="s">
        <v>105</v>
      </c>
      <c r="D226" s="406" t="s">
        <v>91</v>
      </c>
      <c r="E226" s="408">
        <v>2</v>
      </c>
      <c r="F226" s="408"/>
      <c r="G226" s="409" t="s">
        <v>221</v>
      </c>
      <c r="H226" s="410">
        <v>1</v>
      </c>
      <c r="I226" s="411"/>
      <c r="J226" s="411">
        <v>3482.69</v>
      </c>
      <c r="K226" s="411">
        <v>3482.69</v>
      </c>
    </row>
    <row r="227" spans="1:11" s="206" customFormat="1" ht="25.5" x14ac:dyDescent="0.25">
      <c r="A227" s="412" t="s">
        <v>371</v>
      </c>
      <c r="B227" s="413" t="s">
        <v>504</v>
      </c>
      <c r="C227" s="412" t="s">
        <v>105</v>
      </c>
      <c r="D227" s="412" t="s">
        <v>505</v>
      </c>
      <c r="E227" s="414" t="s">
        <v>384</v>
      </c>
      <c r="F227" s="414"/>
      <c r="G227" s="415" t="s">
        <v>25</v>
      </c>
      <c r="H227" s="416">
        <v>0.184</v>
      </c>
      <c r="I227" s="416">
        <v>0</v>
      </c>
      <c r="J227" s="417">
        <v>157.65</v>
      </c>
      <c r="K227" s="417">
        <v>29</v>
      </c>
    </row>
    <row r="228" spans="1:11" s="206" customFormat="1" ht="25.5" x14ac:dyDescent="0.25">
      <c r="A228" s="412" t="s">
        <v>371</v>
      </c>
      <c r="B228" s="413" t="s">
        <v>623</v>
      </c>
      <c r="C228" s="412" t="s">
        <v>105</v>
      </c>
      <c r="D228" s="412" t="s">
        <v>624</v>
      </c>
      <c r="E228" s="414" t="s">
        <v>384</v>
      </c>
      <c r="F228" s="414"/>
      <c r="G228" s="415" t="s">
        <v>389</v>
      </c>
      <c r="H228" s="416">
        <v>0.06</v>
      </c>
      <c r="I228" s="416">
        <v>0</v>
      </c>
      <c r="J228" s="417">
        <v>52.64</v>
      </c>
      <c r="K228" s="417">
        <v>3.15</v>
      </c>
    </row>
    <row r="229" spans="1:11" s="206" customFormat="1" ht="25.5" x14ac:dyDescent="0.25">
      <c r="A229" s="412" t="s">
        <v>371</v>
      </c>
      <c r="B229" s="413" t="s">
        <v>622</v>
      </c>
      <c r="C229" s="412" t="s">
        <v>105</v>
      </c>
      <c r="D229" s="412" t="s">
        <v>1844</v>
      </c>
      <c r="E229" s="414" t="s">
        <v>384</v>
      </c>
      <c r="F229" s="414"/>
      <c r="G229" s="415" t="s">
        <v>28</v>
      </c>
      <c r="H229" s="416">
        <v>15.9</v>
      </c>
      <c r="I229" s="416">
        <v>0</v>
      </c>
      <c r="J229" s="417">
        <v>0.92</v>
      </c>
      <c r="K229" s="417">
        <v>14.62</v>
      </c>
    </row>
    <row r="230" spans="1:11" s="206" customFormat="1" ht="25.5" x14ac:dyDescent="0.25">
      <c r="A230" s="412" t="s">
        <v>371</v>
      </c>
      <c r="B230" s="413" t="s">
        <v>653</v>
      </c>
      <c r="C230" s="412" t="s">
        <v>105</v>
      </c>
      <c r="D230" s="412" t="s">
        <v>654</v>
      </c>
      <c r="E230" s="414" t="s">
        <v>384</v>
      </c>
      <c r="F230" s="414"/>
      <c r="G230" s="415" t="s">
        <v>265</v>
      </c>
      <c r="H230" s="416">
        <v>7.9000000000000001E-2</v>
      </c>
      <c r="I230" s="416">
        <v>0</v>
      </c>
      <c r="J230" s="417">
        <v>17.55</v>
      </c>
      <c r="K230" s="417">
        <v>1.38</v>
      </c>
    </row>
    <row r="231" spans="1:11" s="206" customFormat="1" ht="25.5" x14ac:dyDescent="0.25">
      <c r="A231" s="412" t="s">
        <v>371</v>
      </c>
      <c r="B231" s="413" t="s">
        <v>444</v>
      </c>
      <c r="C231" s="412" t="s">
        <v>105</v>
      </c>
      <c r="D231" s="412" t="s">
        <v>350</v>
      </c>
      <c r="E231" s="414" t="s">
        <v>384</v>
      </c>
      <c r="F231" s="414"/>
      <c r="G231" s="415" t="s">
        <v>28</v>
      </c>
      <c r="H231" s="416">
        <v>0.66669999999999996</v>
      </c>
      <c r="I231" s="416">
        <v>0</v>
      </c>
      <c r="J231" s="417">
        <v>0.99</v>
      </c>
      <c r="K231" s="417">
        <v>0.66</v>
      </c>
    </row>
    <row r="232" spans="1:11" s="206" customFormat="1" ht="25.5" x14ac:dyDescent="0.25">
      <c r="A232" s="412" t="s">
        <v>371</v>
      </c>
      <c r="B232" s="413" t="s">
        <v>115</v>
      </c>
      <c r="C232" s="412" t="s">
        <v>105</v>
      </c>
      <c r="D232" s="412" t="s">
        <v>116</v>
      </c>
      <c r="E232" s="414" t="s">
        <v>101</v>
      </c>
      <c r="F232" s="414"/>
      <c r="G232" s="415" t="s">
        <v>38</v>
      </c>
      <c r="H232" s="416">
        <v>0.46</v>
      </c>
      <c r="I232" s="416">
        <v>0</v>
      </c>
      <c r="J232" s="417">
        <v>23.41</v>
      </c>
      <c r="K232" s="417">
        <v>10.76</v>
      </c>
    </row>
    <row r="233" spans="1:11" s="206" customFormat="1" ht="25.5" x14ac:dyDescent="0.25">
      <c r="A233" s="412" t="s">
        <v>371</v>
      </c>
      <c r="B233" s="413" t="s">
        <v>617</v>
      </c>
      <c r="C233" s="412" t="s">
        <v>105</v>
      </c>
      <c r="D233" s="412" t="s">
        <v>618</v>
      </c>
      <c r="E233" s="414" t="s">
        <v>384</v>
      </c>
      <c r="F233" s="414"/>
      <c r="G233" s="415" t="s">
        <v>28</v>
      </c>
      <c r="H233" s="416">
        <v>10</v>
      </c>
      <c r="I233" s="416">
        <v>0</v>
      </c>
      <c r="J233" s="417">
        <v>1.08</v>
      </c>
      <c r="K233" s="417">
        <v>10.8</v>
      </c>
    </row>
    <row r="234" spans="1:11" s="206" customFormat="1" ht="25.5" x14ac:dyDescent="0.25">
      <c r="A234" s="412" t="s">
        <v>371</v>
      </c>
      <c r="B234" s="413" t="s">
        <v>104</v>
      </c>
      <c r="C234" s="412" t="s">
        <v>105</v>
      </c>
      <c r="D234" s="412" t="s">
        <v>106</v>
      </c>
      <c r="E234" s="414" t="s">
        <v>101</v>
      </c>
      <c r="F234" s="414"/>
      <c r="G234" s="415" t="s">
        <v>38</v>
      </c>
      <c r="H234" s="416">
        <v>67.530600000000007</v>
      </c>
      <c r="I234" s="416">
        <v>0</v>
      </c>
      <c r="J234" s="417">
        <v>15.3</v>
      </c>
      <c r="K234" s="417">
        <v>1033.21</v>
      </c>
    </row>
    <row r="235" spans="1:11" s="206" customFormat="1" ht="25.5" x14ac:dyDescent="0.25">
      <c r="A235" s="412" t="s">
        <v>371</v>
      </c>
      <c r="B235" s="413" t="s">
        <v>573</v>
      </c>
      <c r="C235" s="412" t="s">
        <v>105</v>
      </c>
      <c r="D235" s="412" t="s">
        <v>574</v>
      </c>
      <c r="E235" s="414" t="s">
        <v>384</v>
      </c>
      <c r="F235" s="414"/>
      <c r="G235" s="415" t="s">
        <v>389</v>
      </c>
      <c r="H235" s="416">
        <v>0.02</v>
      </c>
      <c r="I235" s="416">
        <v>0</v>
      </c>
      <c r="J235" s="417">
        <v>20.66</v>
      </c>
      <c r="K235" s="417">
        <v>0.41</v>
      </c>
    </row>
    <row r="236" spans="1:11" s="206" customFormat="1" ht="25.5" x14ac:dyDescent="0.25">
      <c r="A236" s="412" t="s">
        <v>371</v>
      </c>
      <c r="B236" s="413" t="s">
        <v>127</v>
      </c>
      <c r="C236" s="412" t="s">
        <v>105</v>
      </c>
      <c r="D236" s="412" t="s">
        <v>128</v>
      </c>
      <c r="E236" s="414" t="s">
        <v>101</v>
      </c>
      <c r="F236" s="414"/>
      <c r="G236" s="415" t="s">
        <v>38</v>
      </c>
      <c r="H236" s="416">
        <v>0.7</v>
      </c>
      <c r="I236" s="416">
        <v>0</v>
      </c>
      <c r="J236" s="417">
        <v>23.41</v>
      </c>
      <c r="K236" s="417">
        <v>16.38</v>
      </c>
    </row>
    <row r="237" spans="1:11" s="206" customFormat="1" ht="25.5" x14ac:dyDescent="0.25">
      <c r="A237" s="412" t="s">
        <v>371</v>
      </c>
      <c r="B237" s="413" t="s">
        <v>625</v>
      </c>
      <c r="C237" s="412" t="s">
        <v>105</v>
      </c>
      <c r="D237" s="412" t="s">
        <v>626</v>
      </c>
      <c r="E237" s="414" t="s">
        <v>384</v>
      </c>
      <c r="F237" s="414"/>
      <c r="G237" s="415" t="s">
        <v>389</v>
      </c>
      <c r="H237" s="416">
        <v>0.26</v>
      </c>
      <c r="I237" s="416">
        <v>0</v>
      </c>
      <c r="J237" s="417">
        <v>24.44</v>
      </c>
      <c r="K237" s="417">
        <v>6.35</v>
      </c>
    </row>
    <row r="238" spans="1:11" s="206" customFormat="1" ht="25.5" x14ac:dyDescent="0.25">
      <c r="A238" s="412" t="s">
        <v>371</v>
      </c>
      <c r="B238" s="413" t="s">
        <v>433</v>
      </c>
      <c r="C238" s="412" t="s">
        <v>105</v>
      </c>
      <c r="D238" s="412" t="s">
        <v>1837</v>
      </c>
      <c r="E238" s="414" t="s">
        <v>384</v>
      </c>
      <c r="F238" s="414"/>
      <c r="G238" s="415" t="s">
        <v>265</v>
      </c>
      <c r="H238" s="416">
        <v>0.2</v>
      </c>
      <c r="I238" s="416">
        <v>0</v>
      </c>
      <c r="J238" s="417">
        <v>20.86</v>
      </c>
      <c r="K238" s="417">
        <v>4.17</v>
      </c>
    </row>
    <row r="239" spans="1:11" s="206" customFormat="1" ht="25.5" x14ac:dyDescent="0.25">
      <c r="A239" s="412" t="s">
        <v>371</v>
      </c>
      <c r="B239" s="413" t="s">
        <v>111</v>
      </c>
      <c r="C239" s="412" t="s">
        <v>105</v>
      </c>
      <c r="D239" s="412" t="s">
        <v>112</v>
      </c>
      <c r="E239" s="414" t="s">
        <v>101</v>
      </c>
      <c r="F239" s="414"/>
      <c r="G239" s="415" t="s">
        <v>38</v>
      </c>
      <c r="H239" s="416">
        <v>12.007999999999999</v>
      </c>
      <c r="I239" s="416">
        <v>0</v>
      </c>
      <c r="J239" s="417">
        <v>23.41</v>
      </c>
      <c r="K239" s="417">
        <v>281.10000000000002</v>
      </c>
    </row>
    <row r="240" spans="1:11" s="206" customFormat="1" ht="25.5" x14ac:dyDescent="0.25">
      <c r="A240" s="412" t="s">
        <v>371</v>
      </c>
      <c r="B240" s="413" t="s">
        <v>647</v>
      </c>
      <c r="C240" s="412" t="s">
        <v>105</v>
      </c>
      <c r="D240" s="412" t="s">
        <v>648</v>
      </c>
      <c r="E240" s="414" t="s">
        <v>384</v>
      </c>
      <c r="F240" s="414"/>
      <c r="G240" s="415" t="s">
        <v>265</v>
      </c>
      <c r="H240" s="416">
        <v>18.777999999999999</v>
      </c>
      <c r="I240" s="416">
        <v>0</v>
      </c>
      <c r="J240" s="417">
        <v>0.94</v>
      </c>
      <c r="K240" s="417">
        <v>17.649999999999999</v>
      </c>
    </row>
    <row r="241" spans="1:11" s="206" customFormat="1" ht="25.5" x14ac:dyDescent="0.25">
      <c r="A241" s="412" t="s">
        <v>371</v>
      </c>
      <c r="B241" s="413" t="s">
        <v>631</v>
      </c>
      <c r="C241" s="412" t="s">
        <v>105</v>
      </c>
      <c r="D241" s="412" t="s">
        <v>632</v>
      </c>
      <c r="E241" s="414" t="s">
        <v>384</v>
      </c>
      <c r="F241" s="414"/>
      <c r="G241" s="415" t="s">
        <v>265</v>
      </c>
      <c r="H241" s="416">
        <v>1.62</v>
      </c>
      <c r="I241" s="416">
        <v>0</v>
      </c>
      <c r="J241" s="417">
        <v>7.44</v>
      </c>
      <c r="K241" s="417">
        <v>12.05</v>
      </c>
    </row>
    <row r="242" spans="1:11" s="206" customFormat="1" ht="25.5" x14ac:dyDescent="0.25">
      <c r="A242" s="412" t="s">
        <v>371</v>
      </c>
      <c r="B242" s="413" t="s">
        <v>619</v>
      </c>
      <c r="C242" s="412" t="s">
        <v>105</v>
      </c>
      <c r="D242" s="412" t="s">
        <v>620</v>
      </c>
      <c r="E242" s="414" t="s">
        <v>384</v>
      </c>
      <c r="F242" s="414"/>
      <c r="G242" s="415" t="s">
        <v>28</v>
      </c>
      <c r="H242" s="416">
        <v>18</v>
      </c>
      <c r="I242" s="416">
        <v>0</v>
      </c>
      <c r="J242" s="417">
        <v>2.72</v>
      </c>
      <c r="K242" s="417">
        <v>48.96</v>
      </c>
    </row>
    <row r="243" spans="1:11" s="206" customFormat="1" ht="25.5" x14ac:dyDescent="0.25">
      <c r="A243" s="412" t="s">
        <v>371</v>
      </c>
      <c r="B243" s="413" t="s">
        <v>119</v>
      </c>
      <c r="C243" s="412" t="s">
        <v>105</v>
      </c>
      <c r="D243" s="412" t="s">
        <v>120</v>
      </c>
      <c r="E243" s="414" t="s">
        <v>101</v>
      </c>
      <c r="F243" s="414"/>
      <c r="G243" s="415" t="s">
        <v>38</v>
      </c>
      <c r="H243" s="416">
        <v>17.636600000000001</v>
      </c>
      <c r="I243" s="416">
        <v>0</v>
      </c>
      <c r="J243" s="417">
        <v>23.41</v>
      </c>
      <c r="K243" s="417">
        <v>412.87</v>
      </c>
    </row>
    <row r="244" spans="1:11" s="206" customFormat="1" ht="25.5" x14ac:dyDescent="0.25">
      <c r="A244" s="412" t="s">
        <v>371</v>
      </c>
      <c r="B244" s="413" t="s">
        <v>629</v>
      </c>
      <c r="C244" s="412" t="s">
        <v>105</v>
      </c>
      <c r="D244" s="412" t="s">
        <v>630</v>
      </c>
      <c r="E244" s="414" t="s">
        <v>384</v>
      </c>
      <c r="F244" s="414"/>
      <c r="G244" s="415" t="s">
        <v>389</v>
      </c>
      <c r="H244" s="416">
        <v>0.14000000000000001</v>
      </c>
      <c r="I244" s="416">
        <v>0</v>
      </c>
      <c r="J244" s="417">
        <v>9.32</v>
      </c>
      <c r="K244" s="417">
        <v>1.3</v>
      </c>
    </row>
    <row r="245" spans="1:11" s="206" customFormat="1" ht="25.5" x14ac:dyDescent="0.25">
      <c r="A245" s="412" t="s">
        <v>371</v>
      </c>
      <c r="B245" s="413" t="s">
        <v>651</v>
      </c>
      <c r="C245" s="412" t="s">
        <v>105</v>
      </c>
      <c r="D245" s="412" t="s">
        <v>652</v>
      </c>
      <c r="E245" s="414" t="s">
        <v>384</v>
      </c>
      <c r="F245" s="414"/>
      <c r="G245" s="415" t="s">
        <v>28</v>
      </c>
      <c r="H245" s="416">
        <v>0.33329999999999999</v>
      </c>
      <c r="I245" s="416">
        <v>0</v>
      </c>
      <c r="J245" s="417">
        <v>58.94</v>
      </c>
      <c r="K245" s="417">
        <v>19.64</v>
      </c>
    </row>
    <row r="246" spans="1:11" s="206" customFormat="1" ht="25.5" x14ac:dyDescent="0.25">
      <c r="A246" s="412" t="s">
        <v>371</v>
      </c>
      <c r="B246" s="413" t="s">
        <v>602</v>
      </c>
      <c r="C246" s="412" t="s">
        <v>105</v>
      </c>
      <c r="D246" s="412" t="s">
        <v>603</v>
      </c>
      <c r="E246" s="414" t="s">
        <v>384</v>
      </c>
      <c r="F246" s="414"/>
      <c r="G246" s="415" t="s">
        <v>25</v>
      </c>
      <c r="H246" s="416">
        <v>0.372</v>
      </c>
      <c r="I246" s="416">
        <v>0</v>
      </c>
      <c r="J246" s="417">
        <v>180.8</v>
      </c>
      <c r="K246" s="417">
        <v>67.25</v>
      </c>
    </row>
    <row r="247" spans="1:11" s="206" customFormat="1" ht="25.5" x14ac:dyDescent="0.25">
      <c r="A247" s="412" t="s">
        <v>371</v>
      </c>
      <c r="B247" s="413" t="s">
        <v>627</v>
      </c>
      <c r="C247" s="412" t="s">
        <v>105</v>
      </c>
      <c r="D247" s="412" t="s">
        <v>628</v>
      </c>
      <c r="E247" s="414" t="s">
        <v>384</v>
      </c>
      <c r="F247" s="414"/>
      <c r="G247" s="415" t="s">
        <v>28</v>
      </c>
      <c r="H247" s="416">
        <v>0.66669999999999996</v>
      </c>
      <c r="I247" s="416">
        <v>0</v>
      </c>
      <c r="J247" s="417">
        <v>68.86</v>
      </c>
      <c r="K247" s="417">
        <v>45.9</v>
      </c>
    </row>
    <row r="248" spans="1:11" s="206" customFormat="1" ht="25.5" x14ac:dyDescent="0.25">
      <c r="A248" s="412" t="s">
        <v>371</v>
      </c>
      <c r="B248" s="413" t="s">
        <v>581</v>
      </c>
      <c r="C248" s="412" t="s">
        <v>105</v>
      </c>
      <c r="D248" s="412" t="s">
        <v>582</v>
      </c>
      <c r="E248" s="414" t="s">
        <v>384</v>
      </c>
      <c r="F248" s="414"/>
      <c r="G248" s="415" t="s">
        <v>23</v>
      </c>
      <c r="H248" s="416">
        <v>7.4</v>
      </c>
      <c r="I248" s="416">
        <v>0</v>
      </c>
      <c r="J248" s="417">
        <v>6.63</v>
      </c>
      <c r="K248" s="417">
        <v>49.06</v>
      </c>
    </row>
    <row r="249" spans="1:11" s="206" customFormat="1" ht="25.5" x14ac:dyDescent="0.25">
      <c r="A249" s="412" t="s">
        <v>371</v>
      </c>
      <c r="B249" s="413" t="s">
        <v>615</v>
      </c>
      <c r="C249" s="412" t="s">
        <v>105</v>
      </c>
      <c r="D249" s="412" t="s">
        <v>616</v>
      </c>
      <c r="E249" s="414" t="s">
        <v>384</v>
      </c>
      <c r="F249" s="414"/>
      <c r="G249" s="415" t="s">
        <v>28</v>
      </c>
      <c r="H249" s="416">
        <v>0.33329999999999999</v>
      </c>
      <c r="I249" s="416">
        <v>0</v>
      </c>
      <c r="J249" s="417">
        <v>7.21</v>
      </c>
      <c r="K249" s="417">
        <v>2.4</v>
      </c>
    </row>
    <row r="250" spans="1:11" s="206" customFormat="1" ht="25.5" x14ac:dyDescent="0.25">
      <c r="A250" s="412" t="s">
        <v>371</v>
      </c>
      <c r="B250" s="413" t="s">
        <v>645</v>
      </c>
      <c r="C250" s="412" t="s">
        <v>105</v>
      </c>
      <c r="D250" s="412" t="s">
        <v>646</v>
      </c>
      <c r="E250" s="414" t="s">
        <v>384</v>
      </c>
      <c r="F250" s="414"/>
      <c r="G250" s="415" t="s">
        <v>23</v>
      </c>
      <c r="H250" s="416">
        <v>10.0411</v>
      </c>
      <c r="I250" s="416">
        <v>0</v>
      </c>
      <c r="J250" s="417">
        <v>0.35</v>
      </c>
      <c r="K250" s="417">
        <v>3.51</v>
      </c>
    </row>
    <row r="251" spans="1:11" s="206" customFormat="1" ht="25.5" x14ac:dyDescent="0.25">
      <c r="A251" s="412" t="s">
        <v>371</v>
      </c>
      <c r="B251" s="413" t="s">
        <v>525</v>
      </c>
      <c r="C251" s="412" t="s">
        <v>105</v>
      </c>
      <c r="D251" s="412" t="s">
        <v>526</v>
      </c>
      <c r="E251" s="414" t="s">
        <v>384</v>
      </c>
      <c r="F251" s="414"/>
      <c r="G251" s="415" t="s">
        <v>23</v>
      </c>
      <c r="H251" s="416">
        <v>12.12</v>
      </c>
      <c r="I251" s="416">
        <v>0</v>
      </c>
      <c r="J251" s="417">
        <v>16.28</v>
      </c>
      <c r="K251" s="417">
        <v>197.31</v>
      </c>
    </row>
    <row r="252" spans="1:11" s="206" customFormat="1" ht="25.5" x14ac:dyDescent="0.25">
      <c r="A252" s="412" t="s">
        <v>371</v>
      </c>
      <c r="B252" s="413" t="s">
        <v>613</v>
      </c>
      <c r="C252" s="412" t="s">
        <v>105</v>
      </c>
      <c r="D252" s="412" t="s">
        <v>614</v>
      </c>
      <c r="E252" s="414" t="s">
        <v>384</v>
      </c>
      <c r="F252" s="414"/>
      <c r="G252" s="415" t="s">
        <v>28</v>
      </c>
      <c r="H252" s="416">
        <v>0.12</v>
      </c>
      <c r="I252" s="416">
        <v>0</v>
      </c>
      <c r="J252" s="417">
        <v>1.1200000000000001</v>
      </c>
      <c r="K252" s="417">
        <v>0.13</v>
      </c>
    </row>
    <row r="253" spans="1:11" s="206" customFormat="1" ht="25.5" x14ac:dyDescent="0.25">
      <c r="A253" s="412" t="s">
        <v>371</v>
      </c>
      <c r="B253" s="413" t="s">
        <v>657</v>
      </c>
      <c r="C253" s="412" t="s">
        <v>105</v>
      </c>
      <c r="D253" s="412" t="s">
        <v>658</v>
      </c>
      <c r="E253" s="414" t="s">
        <v>384</v>
      </c>
      <c r="F253" s="414"/>
      <c r="G253" s="415" t="s">
        <v>25</v>
      </c>
      <c r="H253" s="416">
        <v>0.01</v>
      </c>
      <c r="I253" s="416">
        <v>0</v>
      </c>
      <c r="J253" s="417">
        <v>201.14</v>
      </c>
      <c r="K253" s="417">
        <v>2.0099999999999998</v>
      </c>
    </row>
    <row r="254" spans="1:11" s="206" customFormat="1" ht="25.5" x14ac:dyDescent="0.25">
      <c r="A254" s="412" t="s">
        <v>371</v>
      </c>
      <c r="B254" s="413" t="s">
        <v>655</v>
      </c>
      <c r="C254" s="412" t="s">
        <v>105</v>
      </c>
      <c r="D254" s="412" t="s">
        <v>656</v>
      </c>
      <c r="E254" s="414" t="s">
        <v>384</v>
      </c>
      <c r="F254" s="414"/>
      <c r="G254" s="415" t="s">
        <v>265</v>
      </c>
      <c r="H254" s="416">
        <v>0.18</v>
      </c>
      <c r="I254" s="416">
        <v>0</v>
      </c>
      <c r="J254" s="417">
        <v>14.5</v>
      </c>
      <c r="K254" s="417">
        <v>2.61</v>
      </c>
    </row>
    <row r="255" spans="1:11" s="206" customFormat="1" ht="25.5" x14ac:dyDescent="0.25">
      <c r="A255" s="412" t="s">
        <v>371</v>
      </c>
      <c r="B255" s="413" t="s">
        <v>641</v>
      </c>
      <c r="C255" s="412" t="s">
        <v>105</v>
      </c>
      <c r="D255" s="412" t="s">
        <v>642</v>
      </c>
      <c r="E255" s="414" t="s">
        <v>384</v>
      </c>
      <c r="F255" s="414"/>
      <c r="G255" s="415" t="s">
        <v>28</v>
      </c>
      <c r="H255" s="416">
        <v>0.66669999999999996</v>
      </c>
      <c r="I255" s="416">
        <v>0</v>
      </c>
      <c r="J255" s="417">
        <v>6.98</v>
      </c>
      <c r="K255" s="417">
        <v>4.6500000000000004</v>
      </c>
    </row>
    <row r="256" spans="1:11" s="206" customFormat="1" ht="25.5" x14ac:dyDescent="0.25">
      <c r="A256" s="412" t="s">
        <v>371</v>
      </c>
      <c r="B256" s="413" t="s">
        <v>535</v>
      </c>
      <c r="C256" s="412" t="s">
        <v>105</v>
      </c>
      <c r="D256" s="412" t="s">
        <v>352</v>
      </c>
      <c r="E256" s="414" t="s">
        <v>384</v>
      </c>
      <c r="F256" s="414"/>
      <c r="G256" s="415" t="s">
        <v>23</v>
      </c>
      <c r="H256" s="416">
        <v>21.21</v>
      </c>
      <c r="I256" s="416">
        <v>0</v>
      </c>
      <c r="J256" s="417">
        <v>3.95</v>
      </c>
      <c r="K256" s="417">
        <v>83.77</v>
      </c>
    </row>
    <row r="257" spans="1:11" s="206" customFormat="1" ht="38.25" x14ac:dyDescent="0.25">
      <c r="A257" s="412" t="s">
        <v>371</v>
      </c>
      <c r="B257" s="413" t="s">
        <v>385</v>
      </c>
      <c r="C257" s="412" t="s">
        <v>105</v>
      </c>
      <c r="D257" s="412" t="s">
        <v>386</v>
      </c>
      <c r="E257" s="414" t="s">
        <v>384</v>
      </c>
      <c r="F257" s="414"/>
      <c r="G257" s="415" t="s">
        <v>28</v>
      </c>
      <c r="H257" s="416">
        <v>3.2000000000000002E-3</v>
      </c>
      <c r="I257" s="416">
        <v>0</v>
      </c>
      <c r="J257" s="417">
        <v>2.75</v>
      </c>
      <c r="K257" s="417">
        <v>0</v>
      </c>
    </row>
    <row r="258" spans="1:11" s="206" customFormat="1" ht="25.5" x14ac:dyDescent="0.25">
      <c r="A258" s="412" t="s">
        <v>371</v>
      </c>
      <c r="B258" s="413" t="s">
        <v>637</v>
      </c>
      <c r="C258" s="412" t="s">
        <v>105</v>
      </c>
      <c r="D258" s="412" t="s">
        <v>638</v>
      </c>
      <c r="E258" s="414" t="s">
        <v>384</v>
      </c>
      <c r="F258" s="414"/>
      <c r="G258" s="415" t="s">
        <v>28</v>
      </c>
      <c r="H258" s="416">
        <v>0.11</v>
      </c>
      <c r="I258" s="416">
        <v>0</v>
      </c>
      <c r="J258" s="417">
        <v>3.21</v>
      </c>
      <c r="K258" s="417">
        <v>0.35</v>
      </c>
    </row>
    <row r="259" spans="1:11" s="206" customFormat="1" ht="25.5" x14ac:dyDescent="0.25">
      <c r="A259" s="412" t="s">
        <v>371</v>
      </c>
      <c r="B259" s="413" t="s">
        <v>109</v>
      </c>
      <c r="C259" s="412" t="s">
        <v>105</v>
      </c>
      <c r="D259" s="412" t="s">
        <v>110</v>
      </c>
      <c r="E259" s="414" t="s">
        <v>101</v>
      </c>
      <c r="F259" s="414"/>
      <c r="G259" s="415" t="s">
        <v>38</v>
      </c>
      <c r="H259" s="416">
        <v>17.706600000000002</v>
      </c>
      <c r="I259" s="416">
        <v>0</v>
      </c>
      <c r="J259" s="417">
        <v>16.78</v>
      </c>
      <c r="K259" s="417">
        <v>297.11</v>
      </c>
    </row>
    <row r="260" spans="1:11" s="206" customFormat="1" ht="25.5" x14ac:dyDescent="0.25">
      <c r="A260" s="412" t="s">
        <v>371</v>
      </c>
      <c r="B260" s="413" t="s">
        <v>635</v>
      </c>
      <c r="C260" s="412" t="s">
        <v>105</v>
      </c>
      <c r="D260" s="412" t="s">
        <v>636</v>
      </c>
      <c r="E260" s="414" t="s">
        <v>384</v>
      </c>
      <c r="F260" s="414"/>
      <c r="G260" s="415" t="s">
        <v>28</v>
      </c>
      <c r="H260" s="416">
        <v>0.33329999999999999</v>
      </c>
      <c r="I260" s="416">
        <v>0</v>
      </c>
      <c r="J260" s="417">
        <v>71.5</v>
      </c>
      <c r="K260" s="417">
        <v>23.83</v>
      </c>
    </row>
    <row r="261" spans="1:11" s="206" customFormat="1" ht="25.5" x14ac:dyDescent="0.25">
      <c r="A261" s="412" t="s">
        <v>371</v>
      </c>
      <c r="B261" s="413" t="s">
        <v>639</v>
      </c>
      <c r="C261" s="412" t="s">
        <v>105</v>
      </c>
      <c r="D261" s="412" t="s">
        <v>640</v>
      </c>
      <c r="E261" s="414" t="s">
        <v>384</v>
      </c>
      <c r="F261" s="414"/>
      <c r="G261" s="415" t="s">
        <v>28</v>
      </c>
      <c r="H261" s="416">
        <v>0.33329999999999999</v>
      </c>
      <c r="I261" s="416">
        <v>0</v>
      </c>
      <c r="J261" s="417">
        <v>4.3099999999999996</v>
      </c>
      <c r="K261" s="417">
        <v>1.43</v>
      </c>
    </row>
    <row r="262" spans="1:11" s="206" customFormat="1" ht="25.5" x14ac:dyDescent="0.25">
      <c r="A262" s="412" t="s">
        <v>371</v>
      </c>
      <c r="B262" s="413" t="s">
        <v>621</v>
      </c>
      <c r="C262" s="412" t="s">
        <v>105</v>
      </c>
      <c r="D262" s="412" t="s">
        <v>1845</v>
      </c>
      <c r="E262" s="414" t="s">
        <v>384</v>
      </c>
      <c r="F262" s="414"/>
      <c r="G262" s="415" t="s">
        <v>28</v>
      </c>
      <c r="H262" s="416">
        <v>282.24</v>
      </c>
      <c r="I262" s="416">
        <v>0</v>
      </c>
      <c r="J262" s="417">
        <v>0.49</v>
      </c>
      <c r="K262" s="417">
        <v>138.29</v>
      </c>
    </row>
    <row r="263" spans="1:11" s="206" customFormat="1" ht="25.5" x14ac:dyDescent="0.25">
      <c r="A263" s="412" t="s">
        <v>371</v>
      </c>
      <c r="B263" s="413" t="s">
        <v>633</v>
      </c>
      <c r="C263" s="412" t="s">
        <v>105</v>
      </c>
      <c r="D263" s="412" t="s">
        <v>634</v>
      </c>
      <c r="E263" s="414" t="s">
        <v>384</v>
      </c>
      <c r="F263" s="414"/>
      <c r="G263" s="415" t="s">
        <v>28</v>
      </c>
      <c r="H263" s="416">
        <v>0.33329999999999999</v>
      </c>
      <c r="I263" s="416">
        <v>0</v>
      </c>
      <c r="J263" s="417">
        <v>48.93</v>
      </c>
      <c r="K263" s="417">
        <v>16.3</v>
      </c>
    </row>
    <row r="264" spans="1:11" s="206" customFormat="1" ht="25.5" x14ac:dyDescent="0.25">
      <c r="A264" s="412" t="s">
        <v>371</v>
      </c>
      <c r="B264" s="413" t="s">
        <v>517</v>
      </c>
      <c r="C264" s="412" t="s">
        <v>105</v>
      </c>
      <c r="D264" s="412" t="s">
        <v>518</v>
      </c>
      <c r="E264" s="414" t="s">
        <v>384</v>
      </c>
      <c r="F264" s="414"/>
      <c r="G264" s="415" t="s">
        <v>28</v>
      </c>
      <c r="H264" s="416">
        <v>0.66669999999999996</v>
      </c>
      <c r="I264" s="416">
        <v>0</v>
      </c>
      <c r="J264" s="417">
        <v>2.2799999999999998</v>
      </c>
      <c r="K264" s="417">
        <v>1.52</v>
      </c>
    </row>
    <row r="265" spans="1:11" s="206" customFormat="1" ht="25.5" x14ac:dyDescent="0.25">
      <c r="A265" s="412" t="s">
        <v>371</v>
      </c>
      <c r="B265" s="413" t="s">
        <v>594</v>
      </c>
      <c r="C265" s="412" t="s">
        <v>105</v>
      </c>
      <c r="D265" s="412" t="s">
        <v>595</v>
      </c>
      <c r="E265" s="414" t="s">
        <v>384</v>
      </c>
      <c r="F265" s="414"/>
      <c r="G265" s="415" t="s">
        <v>23</v>
      </c>
      <c r="H265" s="416">
        <v>31.1417</v>
      </c>
      <c r="I265" s="416">
        <v>0</v>
      </c>
      <c r="J265" s="417">
        <v>8.2899999999999991</v>
      </c>
      <c r="K265" s="417">
        <v>258.16000000000003</v>
      </c>
    </row>
    <row r="266" spans="1:11" s="206" customFormat="1" ht="25.5" x14ac:dyDescent="0.25">
      <c r="A266" s="412" t="s">
        <v>371</v>
      </c>
      <c r="B266" s="413" t="s">
        <v>643</v>
      </c>
      <c r="C266" s="412" t="s">
        <v>105</v>
      </c>
      <c r="D266" s="412" t="s">
        <v>644</v>
      </c>
      <c r="E266" s="414" t="s">
        <v>384</v>
      </c>
      <c r="F266" s="414"/>
      <c r="G266" s="415" t="s">
        <v>28</v>
      </c>
      <c r="H266" s="416">
        <v>1</v>
      </c>
      <c r="I266" s="416">
        <v>0</v>
      </c>
      <c r="J266" s="417">
        <v>190.86</v>
      </c>
      <c r="K266" s="417">
        <v>190.86</v>
      </c>
    </row>
    <row r="267" spans="1:11" s="206" customFormat="1" ht="25.5" x14ac:dyDescent="0.25">
      <c r="A267" s="412" t="s">
        <v>371</v>
      </c>
      <c r="B267" s="413" t="s">
        <v>487</v>
      </c>
      <c r="C267" s="412" t="s">
        <v>105</v>
      </c>
      <c r="D267" s="412" t="s">
        <v>488</v>
      </c>
      <c r="E267" s="414" t="s">
        <v>384</v>
      </c>
      <c r="F267" s="414"/>
      <c r="G267" s="415" t="s">
        <v>265</v>
      </c>
      <c r="H267" s="416">
        <v>98.847999999999999</v>
      </c>
      <c r="I267" s="416">
        <v>0</v>
      </c>
      <c r="J267" s="417">
        <v>0.64</v>
      </c>
      <c r="K267" s="417">
        <v>63.26</v>
      </c>
    </row>
    <row r="268" spans="1:11" s="206" customFormat="1" ht="25.5" x14ac:dyDescent="0.25">
      <c r="A268" s="412" t="s">
        <v>371</v>
      </c>
      <c r="B268" s="413" t="s">
        <v>495</v>
      </c>
      <c r="C268" s="412" t="s">
        <v>105</v>
      </c>
      <c r="D268" s="412" t="s">
        <v>1839</v>
      </c>
      <c r="E268" s="414" t="s">
        <v>384</v>
      </c>
      <c r="F268" s="414"/>
      <c r="G268" s="415" t="s">
        <v>23</v>
      </c>
      <c r="H268" s="416">
        <v>4</v>
      </c>
      <c r="I268" s="416">
        <v>0</v>
      </c>
      <c r="J268" s="417">
        <v>15.59</v>
      </c>
      <c r="K268" s="417">
        <v>62.36</v>
      </c>
    </row>
    <row r="269" spans="1:11" s="206" customFormat="1" ht="25.5" x14ac:dyDescent="0.25">
      <c r="A269" s="412" t="s">
        <v>371</v>
      </c>
      <c r="B269" s="413" t="s">
        <v>649</v>
      </c>
      <c r="C269" s="412" t="s">
        <v>105</v>
      </c>
      <c r="D269" s="412" t="s">
        <v>650</v>
      </c>
      <c r="E269" s="414" t="s">
        <v>384</v>
      </c>
      <c r="F269" s="414"/>
      <c r="G269" s="415" t="s">
        <v>265</v>
      </c>
      <c r="H269" s="416">
        <v>6.72</v>
      </c>
      <c r="I269" s="416">
        <v>0</v>
      </c>
      <c r="J269" s="417">
        <v>6.87</v>
      </c>
      <c r="K269" s="417">
        <v>46.16</v>
      </c>
    </row>
    <row r="270" spans="1:11" s="206" customFormat="1" ht="25.5" x14ac:dyDescent="0.25">
      <c r="A270" s="418"/>
      <c r="B270" s="418"/>
      <c r="C270" s="418"/>
      <c r="D270" s="418"/>
      <c r="E270" s="418"/>
      <c r="F270" s="418" t="s">
        <v>373</v>
      </c>
      <c r="G270" s="419">
        <v>2051.4299999999998</v>
      </c>
      <c r="H270" s="418" t="s">
        <v>374</v>
      </c>
      <c r="I270" s="419">
        <v>0</v>
      </c>
      <c r="J270" s="418" t="s">
        <v>375</v>
      </c>
      <c r="K270" s="419">
        <v>2051.4299999999998</v>
      </c>
    </row>
    <row r="271" spans="1:11" s="206" customFormat="1" ht="26.25" thickBot="1" x14ac:dyDescent="0.3">
      <c r="A271" s="418"/>
      <c r="B271" s="418"/>
      <c r="C271" s="418"/>
      <c r="D271" s="418"/>
      <c r="E271" s="418"/>
      <c r="F271" s="418" t="s">
        <v>376</v>
      </c>
      <c r="G271" s="419">
        <v>0</v>
      </c>
      <c r="H271" s="420"/>
      <c r="I271" s="420" t="s">
        <v>377</v>
      </c>
      <c r="J271" s="418"/>
      <c r="K271" s="419">
        <v>3482.69</v>
      </c>
    </row>
    <row r="272" spans="1:11" s="206" customFormat="1" ht="15.75" thickTop="1" x14ac:dyDescent="0.25">
      <c r="A272" s="421"/>
      <c r="B272" s="421"/>
      <c r="C272" s="421"/>
      <c r="D272" s="421"/>
      <c r="E272" s="421"/>
      <c r="F272" s="421"/>
      <c r="G272" s="421"/>
      <c r="H272" s="421"/>
      <c r="I272" s="421"/>
      <c r="J272" s="421"/>
      <c r="K272" s="421"/>
    </row>
    <row r="273" spans="1:11" s="206" customFormat="1" x14ac:dyDescent="0.25">
      <c r="A273" s="402" t="s">
        <v>222</v>
      </c>
      <c r="B273" s="403" t="s">
        <v>34</v>
      </c>
      <c r="C273" s="402" t="s">
        <v>103</v>
      </c>
      <c r="D273" s="402" t="s">
        <v>65</v>
      </c>
      <c r="E273" s="404" t="s">
        <v>35</v>
      </c>
      <c r="F273" s="404"/>
      <c r="G273" s="405" t="s">
        <v>56</v>
      </c>
      <c r="H273" s="403" t="s">
        <v>61</v>
      </c>
      <c r="I273" s="403" t="s">
        <v>370</v>
      </c>
      <c r="J273" s="403" t="s">
        <v>203</v>
      </c>
      <c r="K273" s="403" t="s">
        <v>57</v>
      </c>
    </row>
    <row r="274" spans="1:11" s="206" customFormat="1" ht="25.5" x14ac:dyDescent="0.25">
      <c r="A274" s="406" t="s">
        <v>37</v>
      </c>
      <c r="B274" s="407" t="s">
        <v>223</v>
      </c>
      <c r="C274" s="406" t="s">
        <v>105</v>
      </c>
      <c r="D274" s="406" t="s">
        <v>92</v>
      </c>
      <c r="E274" s="408">
        <v>2</v>
      </c>
      <c r="F274" s="408"/>
      <c r="G274" s="409" t="s">
        <v>221</v>
      </c>
      <c r="H274" s="410">
        <v>1</v>
      </c>
      <c r="I274" s="411"/>
      <c r="J274" s="411">
        <v>4847.87</v>
      </c>
      <c r="K274" s="411">
        <v>4847.87</v>
      </c>
    </row>
    <row r="275" spans="1:11" s="206" customFormat="1" ht="25.5" x14ac:dyDescent="0.25">
      <c r="A275" s="412" t="s">
        <v>371</v>
      </c>
      <c r="B275" s="413" t="s">
        <v>668</v>
      </c>
      <c r="C275" s="412" t="s">
        <v>105</v>
      </c>
      <c r="D275" s="412" t="s">
        <v>669</v>
      </c>
      <c r="E275" s="414" t="s">
        <v>384</v>
      </c>
      <c r="F275" s="414"/>
      <c r="G275" s="415" t="s">
        <v>28</v>
      </c>
      <c r="H275" s="416">
        <v>1</v>
      </c>
      <c r="I275" s="416">
        <v>0</v>
      </c>
      <c r="J275" s="417">
        <v>18.43</v>
      </c>
      <c r="K275" s="417">
        <v>18.43</v>
      </c>
    </row>
    <row r="276" spans="1:11" s="206" customFormat="1" ht="25.5" x14ac:dyDescent="0.25">
      <c r="A276" s="412" t="s">
        <v>371</v>
      </c>
      <c r="B276" s="413" t="s">
        <v>684</v>
      </c>
      <c r="C276" s="412" t="s">
        <v>105</v>
      </c>
      <c r="D276" s="412" t="s">
        <v>685</v>
      </c>
      <c r="E276" s="414" t="s">
        <v>384</v>
      </c>
      <c r="F276" s="414"/>
      <c r="G276" s="415" t="s">
        <v>28</v>
      </c>
      <c r="H276" s="416">
        <v>1</v>
      </c>
      <c r="I276" s="416">
        <v>0</v>
      </c>
      <c r="J276" s="417">
        <v>156.31</v>
      </c>
      <c r="K276" s="417">
        <v>156.31</v>
      </c>
    </row>
    <row r="277" spans="1:11" s="206" customFormat="1" ht="25.5" x14ac:dyDescent="0.25">
      <c r="A277" s="412" t="s">
        <v>371</v>
      </c>
      <c r="B277" s="413" t="s">
        <v>125</v>
      </c>
      <c r="C277" s="412" t="s">
        <v>105</v>
      </c>
      <c r="D277" s="412" t="s">
        <v>126</v>
      </c>
      <c r="E277" s="414" t="s">
        <v>101</v>
      </c>
      <c r="F277" s="414"/>
      <c r="G277" s="415" t="s">
        <v>38</v>
      </c>
      <c r="H277" s="416">
        <v>0.58720000000000006</v>
      </c>
      <c r="I277" s="416">
        <v>0</v>
      </c>
      <c r="J277" s="417">
        <v>18.36</v>
      </c>
      <c r="K277" s="417">
        <v>10.78</v>
      </c>
    </row>
    <row r="278" spans="1:11" s="206" customFormat="1" ht="25.5" x14ac:dyDescent="0.25">
      <c r="A278" s="412" t="s">
        <v>371</v>
      </c>
      <c r="B278" s="413" t="s">
        <v>686</v>
      </c>
      <c r="C278" s="412" t="s">
        <v>105</v>
      </c>
      <c r="D278" s="412" t="s">
        <v>687</v>
      </c>
      <c r="E278" s="414" t="s">
        <v>384</v>
      </c>
      <c r="F278" s="414"/>
      <c r="G278" s="415" t="s">
        <v>28</v>
      </c>
      <c r="H278" s="416">
        <v>0.75</v>
      </c>
      <c r="I278" s="416">
        <v>0</v>
      </c>
      <c r="J278" s="417">
        <v>60.44</v>
      </c>
      <c r="K278" s="417">
        <v>45.33</v>
      </c>
    </row>
    <row r="279" spans="1:11" s="206" customFormat="1" ht="25.5" x14ac:dyDescent="0.25">
      <c r="A279" s="412" t="s">
        <v>371</v>
      </c>
      <c r="B279" s="413" t="s">
        <v>454</v>
      </c>
      <c r="C279" s="412" t="s">
        <v>105</v>
      </c>
      <c r="D279" s="412" t="s">
        <v>455</v>
      </c>
      <c r="E279" s="414" t="s">
        <v>384</v>
      </c>
      <c r="F279" s="414"/>
      <c r="G279" s="415" t="s">
        <v>28</v>
      </c>
      <c r="H279" s="416">
        <v>1.5</v>
      </c>
      <c r="I279" s="416">
        <v>0</v>
      </c>
      <c r="J279" s="417">
        <v>8.1300000000000008</v>
      </c>
      <c r="K279" s="417">
        <v>12.19</v>
      </c>
    </row>
    <row r="280" spans="1:11" s="206" customFormat="1" ht="25.5" x14ac:dyDescent="0.25">
      <c r="A280" s="412" t="s">
        <v>371</v>
      </c>
      <c r="B280" s="413" t="s">
        <v>678</v>
      </c>
      <c r="C280" s="412" t="s">
        <v>105</v>
      </c>
      <c r="D280" s="412" t="s">
        <v>679</v>
      </c>
      <c r="E280" s="414" t="s">
        <v>384</v>
      </c>
      <c r="F280" s="414"/>
      <c r="G280" s="415" t="s">
        <v>28</v>
      </c>
      <c r="H280" s="416">
        <v>1.25</v>
      </c>
      <c r="I280" s="416">
        <v>0</v>
      </c>
      <c r="J280" s="417">
        <v>18.600000000000001</v>
      </c>
      <c r="K280" s="417">
        <v>23.25</v>
      </c>
    </row>
    <row r="281" spans="1:11" s="206" customFormat="1" ht="25.5" x14ac:dyDescent="0.25">
      <c r="A281" s="412" t="s">
        <v>371</v>
      </c>
      <c r="B281" s="413" t="s">
        <v>661</v>
      </c>
      <c r="C281" s="412" t="s">
        <v>105</v>
      </c>
      <c r="D281" s="412" t="s">
        <v>1846</v>
      </c>
      <c r="E281" s="414" t="s">
        <v>384</v>
      </c>
      <c r="F281" s="414"/>
      <c r="G281" s="415" t="s">
        <v>23</v>
      </c>
      <c r="H281" s="416">
        <v>26</v>
      </c>
      <c r="I281" s="416">
        <v>0</v>
      </c>
      <c r="J281" s="417">
        <v>27.52</v>
      </c>
      <c r="K281" s="417">
        <v>715.52</v>
      </c>
    </row>
    <row r="282" spans="1:11" s="206" customFormat="1" ht="25.5" x14ac:dyDescent="0.25">
      <c r="A282" s="412" t="s">
        <v>371</v>
      </c>
      <c r="B282" s="413" t="s">
        <v>698</v>
      </c>
      <c r="C282" s="412" t="s">
        <v>105</v>
      </c>
      <c r="D282" s="412" t="s">
        <v>699</v>
      </c>
      <c r="E282" s="414" t="s">
        <v>384</v>
      </c>
      <c r="F282" s="414"/>
      <c r="G282" s="415" t="s">
        <v>28</v>
      </c>
      <c r="H282" s="416">
        <v>1</v>
      </c>
      <c r="I282" s="416">
        <v>0</v>
      </c>
      <c r="J282" s="417">
        <v>8.1</v>
      </c>
      <c r="K282" s="417">
        <v>8.1</v>
      </c>
    </row>
    <row r="283" spans="1:11" s="206" customFormat="1" ht="25.5" x14ac:dyDescent="0.25">
      <c r="A283" s="412" t="s">
        <v>371</v>
      </c>
      <c r="B283" s="413" t="s">
        <v>682</v>
      </c>
      <c r="C283" s="412" t="s">
        <v>105</v>
      </c>
      <c r="D283" s="412" t="s">
        <v>683</v>
      </c>
      <c r="E283" s="414" t="s">
        <v>384</v>
      </c>
      <c r="F283" s="414"/>
      <c r="G283" s="415" t="s">
        <v>28</v>
      </c>
      <c r="H283" s="416">
        <v>1</v>
      </c>
      <c r="I283" s="416">
        <v>0</v>
      </c>
      <c r="J283" s="417">
        <v>262.29000000000002</v>
      </c>
      <c r="K283" s="417">
        <v>262.29000000000002</v>
      </c>
    </row>
    <row r="284" spans="1:11" s="206" customFormat="1" ht="25.5" x14ac:dyDescent="0.25">
      <c r="A284" s="412" t="s">
        <v>371</v>
      </c>
      <c r="B284" s="413" t="s">
        <v>659</v>
      </c>
      <c r="C284" s="412" t="s">
        <v>105</v>
      </c>
      <c r="D284" s="412" t="s">
        <v>660</v>
      </c>
      <c r="E284" s="414" t="s">
        <v>384</v>
      </c>
      <c r="F284" s="414"/>
      <c r="G284" s="415" t="s">
        <v>28</v>
      </c>
      <c r="H284" s="416">
        <v>6.25</v>
      </c>
      <c r="I284" s="416">
        <v>0</v>
      </c>
      <c r="J284" s="417">
        <v>9.8000000000000007</v>
      </c>
      <c r="K284" s="417">
        <v>61.25</v>
      </c>
    </row>
    <row r="285" spans="1:11" s="206" customFormat="1" ht="25.5" x14ac:dyDescent="0.25">
      <c r="A285" s="412" t="s">
        <v>371</v>
      </c>
      <c r="B285" s="413" t="s">
        <v>674</v>
      </c>
      <c r="C285" s="412" t="s">
        <v>105</v>
      </c>
      <c r="D285" s="412" t="s">
        <v>675</v>
      </c>
      <c r="E285" s="414" t="s">
        <v>384</v>
      </c>
      <c r="F285" s="414"/>
      <c r="G285" s="415" t="s">
        <v>28</v>
      </c>
      <c r="H285" s="416">
        <v>0.25</v>
      </c>
      <c r="I285" s="416">
        <v>0</v>
      </c>
      <c r="J285" s="417">
        <v>90.51</v>
      </c>
      <c r="K285" s="417">
        <v>22.62</v>
      </c>
    </row>
    <row r="286" spans="1:11" s="206" customFormat="1" ht="25.5" x14ac:dyDescent="0.25">
      <c r="A286" s="412" t="s">
        <v>371</v>
      </c>
      <c r="B286" s="413" t="s">
        <v>670</v>
      </c>
      <c r="C286" s="412" t="s">
        <v>105</v>
      </c>
      <c r="D286" s="412" t="s">
        <v>671</v>
      </c>
      <c r="E286" s="414" t="s">
        <v>384</v>
      </c>
      <c r="F286" s="414"/>
      <c r="G286" s="415" t="s">
        <v>28</v>
      </c>
      <c r="H286" s="416">
        <v>1</v>
      </c>
      <c r="I286" s="416">
        <v>0</v>
      </c>
      <c r="J286" s="417">
        <v>128.94</v>
      </c>
      <c r="K286" s="417">
        <v>128.94</v>
      </c>
    </row>
    <row r="287" spans="1:11" s="206" customFormat="1" ht="25.5" x14ac:dyDescent="0.25">
      <c r="A287" s="412" t="s">
        <v>371</v>
      </c>
      <c r="B287" s="413" t="s">
        <v>493</v>
      </c>
      <c r="C287" s="412" t="s">
        <v>105</v>
      </c>
      <c r="D287" s="412" t="s">
        <v>494</v>
      </c>
      <c r="E287" s="414" t="s">
        <v>384</v>
      </c>
      <c r="F287" s="414"/>
      <c r="G287" s="415" t="s">
        <v>28</v>
      </c>
      <c r="H287" s="416">
        <v>0.5</v>
      </c>
      <c r="I287" s="416">
        <v>0</v>
      </c>
      <c r="J287" s="417">
        <v>2.86</v>
      </c>
      <c r="K287" s="417">
        <v>1.43</v>
      </c>
    </row>
    <row r="288" spans="1:11" s="206" customFormat="1" ht="25.5" x14ac:dyDescent="0.25">
      <c r="A288" s="412" t="s">
        <v>371</v>
      </c>
      <c r="B288" s="413" t="s">
        <v>466</v>
      </c>
      <c r="C288" s="412" t="s">
        <v>105</v>
      </c>
      <c r="D288" s="412" t="s">
        <v>467</v>
      </c>
      <c r="E288" s="414" t="s">
        <v>384</v>
      </c>
      <c r="F288" s="414"/>
      <c r="G288" s="415" t="s">
        <v>23</v>
      </c>
      <c r="H288" s="416">
        <v>159.375</v>
      </c>
      <c r="I288" s="416">
        <v>0</v>
      </c>
      <c r="J288" s="417">
        <v>2.59</v>
      </c>
      <c r="K288" s="417">
        <v>412.78</v>
      </c>
    </row>
    <row r="289" spans="1:11" s="206" customFormat="1" ht="25.5" x14ac:dyDescent="0.25">
      <c r="A289" s="412" t="s">
        <v>371</v>
      </c>
      <c r="B289" s="413" t="s">
        <v>680</v>
      </c>
      <c r="C289" s="412" t="s">
        <v>105</v>
      </c>
      <c r="D289" s="412" t="s">
        <v>681</v>
      </c>
      <c r="E289" s="414" t="s">
        <v>384</v>
      </c>
      <c r="F289" s="414"/>
      <c r="G289" s="415" t="s">
        <v>28</v>
      </c>
      <c r="H289" s="416">
        <v>1.25</v>
      </c>
      <c r="I289" s="416">
        <v>0</v>
      </c>
      <c r="J289" s="417">
        <v>79.5</v>
      </c>
      <c r="K289" s="417">
        <v>99.37</v>
      </c>
    </row>
    <row r="290" spans="1:11" s="206" customFormat="1" ht="25.5" x14ac:dyDescent="0.25">
      <c r="A290" s="412" t="s">
        <v>371</v>
      </c>
      <c r="B290" s="413" t="s">
        <v>694</v>
      </c>
      <c r="C290" s="412" t="s">
        <v>105</v>
      </c>
      <c r="D290" s="412" t="s">
        <v>695</v>
      </c>
      <c r="E290" s="414" t="s">
        <v>384</v>
      </c>
      <c r="F290" s="414"/>
      <c r="G290" s="415" t="s">
        <v>28</v>
      </c>
      <c r="H290" s="416">
        <v>0.5</v>
      </c>
      <c r="I290" s="416">
        <v>0</v>
      </c>
      <c r="J290" s="417">
        <v>23.97</v>
      </c>
      <c r="K290" s="417">
        <v>11.98</v>
      </c>
    </row>
    <row r="291" spans="1:11" s="206" customFormat="1" ht="25.5" x14ac:dyDescent="0.25">
      <c r="A291" s="412" t="s">
        <v>371</v>
      </c>
      <c r="B291" s="413" t="s">
        <v>662</v>
      </c>
      <c r="C291" s="412" t="s">
        <v>105</v>
      </c>
      <c r="D291" s="412" t="s">
        <v>663</v>
      </c>
      <c r="E291" s="414" t="s">
        <v>384</v>
      </c>
      <c r="F291" s="414"/>
      <c r="G291" s="415" t="s">
        <v>28</v>
      </c>
      <c r="H291" s="416">
        <v>6.25</v>
      </c>
      <c r="I291" s="416">
        <v>0</v>
      </c>
      <c r="J291" s="417">
        <v>13.37</v>
      </c>
      <c r="K291" s="417">
        <v>83.56</v>
      </c>
    </row>
    <row r="292" spans="1:11" s="206" customFormat="1" ht="25.5" x14ac:dyDescent="0.25">
      <c r="A292" s="412" t="s">
        <v>371</v>
      </c>
      <c r="B292" s="413" t="s">
        <v>708</v>
      </c>
      <c r="C292" s="412" t="s">
        <v>105</v>
      </c>
      <c r="D292" s="412" t="s">
        <v>709</v>
      </c>
      <c r="E292" s="414" t="s">
        <v>384</v>
      </c>
      <c r="F292" s="414"/>
      <c r="G292" s="415" t="s">
        <v>28</v>
      </c>
      <c r="H292" s="416">
        <v>1</v>
      </c>
      <c r="I292" s="416">
        <v>0</v>
      </c>
      <c r="J292" s="417">
        <v>38.53</v>
      </c>
      <c r="K292" s="417">
        <v>38.53</v>
      </c>
    </row>
    <row r="293" spans="1:11" s="206" customFormat="1" ht="25.5" x14ac:dyDescent="0.25">
      <c r="A293" s="412" t="s">
        <v>371</v>
      </c>
      <c r="B293" s="413" t="s">
        <v>706</v>
      </c>
      <c r="C293" s="412" t="s">
        <v>105</v>
      </c>
      <c r="D293" s="412" t="s">
        <v>707</v>
      </c>
      <c r="E293" s="414" t="s">
        <v>384</v>
      </c>
      <c r="F293" s="414"/>
      <c r="G293" s="415" t="s">
        <v>28</v>
      </c>
      <c r="H293" s="416">
        <v>0.75</v>
      </c>
      <c r="I293" s="416">
        <v>0</v>
      </c>
      <c r="J293" s="417">
        <v>61.63</v>
      </c>
      <c r="K293" s="417">
        <v>46.22</v>
      </c>
    </row>
    <row r="294" spans="1:11" s="206" customFormat="1" ht="25.5" x14ac:dyDescent="0.25">
      <c r="A294" s="412" t="s">
        <v>371</v>
      </c>
      <c r="B294" s="413" t="s">
        <v>487</v>
      </c>
      <c r="C294" s="412" t="s">
        <v>105</v>
      </c>
      <c r="D294" s="412" t="s">
        <v>488</v>
      </c>
      <c r="E294" s="414" t="s">
        <v>384</v>
      </c>
      <c r="F294" s="414"/>
      <c r="G294" s="415" t="s">
        <v>265</v>
      </c>
      <c r="H294" s="416">
        <v>58.229700000000001</v>
      </c>
      <c r="I294" s="416">
        <v>0</v>
      </c>
      <c r="J294" s="417">
        <v>0.64</v>
      </c>
      <c r="K294" s="417">
        <v>37.26</v>
      </c>
    </row>
    <row r="295" spans="1:11" s="206" customFormat="1" ht="25.5" x14ac:dyDescent="0.25">
      <c r="A295" s="412" t="s">
        <v>371</v>
      </c>
      <c r="B295" s="413" t="s">
        <v>692</v>
      </c>
      <c r="C295" s="412" t="s">
        <v>105</v>
      </c>
      <c r="D295" s="412" t="s">
        <v>693</v>
      </c>
      <c r="E295" s="414" t="s">
        <v>384</v>
      </c>
      <c r="F295" s="414"/>
      <c r="G295" s="415" t="s">
        <v>23</v>
      </c>
      <c r="H295" s="416">
        <v>125.58750000000001</v>
      </c>
      <c r="I295" s="416">
        <v>0</v>
      </c>
      <c r="J295" s="417">
        <v>9.73</v>
      </c>
      <c r="K295" s="417">
        <v>1221.96</v>
      </c>
    </row>
    <row r="296" spans="1:11" s="206" customFormat="1" ht="25.5" x14ac:dyDescent="0.25">
      <c r="A296" s="412" t="s">
        <v>371</v>
      </c>
      <c r="B296" s="413" t="s">
        <v>672</v>
      </c>
      <c r="C296" s="412" t="s">
        <v>105</v>
      </c>
      <c r="D296" s="412" t="s">
        <v>673</v>
      </c>
      <c r="E296" s="414" t="s">
        <v>384</v>
      </c>
      <c r="F296" s="414"/>
      <c r="G296" s="415" t="s">
        <v>28</v>
      </c>
      <c r="H296" s="416">
        <v>1</v>
      </c>
      <c r="I296" s="416">
        <v>0</v>
      </c>
      <c r="J296" s="417">
        <v>122.82</v>
      </c>
      <c r="K296" s="417">
        <v>122.82</v>
      </c>
    </row>
    <row r="297" spans="1:11" s="206" customFormat="1" ht="25.5" x14ac:dyDescent="0.25">
      <c r="A297" s="412" t="s">
        <v>371</v>
      </c>
      <c r="B297" s="413" t="s">
        <v>664</v>
      </c>
      <c r="C297" s="412" t="s">
        <v>105</v>
      </c>
      <c r="D297" s="412" t="s">
        <v>665</v>
      </c>
      <c r="E297" s="414" t="s">
        <v>384</v>
      </c>
      <c r="F297" s="414"/>
      <c r="G297" s="415" t="s">
        <v>28</v>
      </c>
      <c r="H297" s="416">
        <v>1</v>
      </c>
      <c r="I297" s="416">
        <v>0</v>
      </c>
      <c r="J297" s="417">
        <v>17.77</v>
      </c>
      <c r="K297" s="417">
        <v>17.77</v>
      </c>
    </row>
    <row r="298" spans="1:11" s="206" customFormat="1" ht="25.5" x14ac:dyDescent="0.25">
      <c r="A298" s="412" t="s">
        <v>371</v>
      </c>
      <c r="B298" s="413" t="s">
        <v>710</v>
      </c>
      <c r="C298" s="412" t="s">
        <v>105</v>
      </c>
      <c r="D298" s="412" t="s">
        <v>711</v>
      </c>
      <c r="E298" s="414" t="s">
        <v>384</v>
      </c>
      <c r="F298" s="414"/>
      <c r="G298" s="415" t="s">
        <v>28</v>
      </c>
      <c r="H298" s="416">
        <v>1</v>
      </c>
      <c r="I298" s="416">
        <v>0</v>
      </c>
      <c r="J298" s="417">
        <v>39.18</v>
      </c>
      <c r="K298" s="417">
        <v>39.18</v>
      </c>
    </row>
    <row r="299" spans="1:11" s="206" customFormat="1" ht="25.5" x14ac:dyDescent="0.25">
      <c r="A299" s="412" t="s">
        <v>371</v>
      </c>
      <c r="B299" s="413" t="s">
        <v>704</v>
      </c>
      <c r="C299" s="412" t="s">
        <v>105</v>
      </c>
      <c r="D299" s="412" t="s">
        <v>705</v>
      </c>
      <c r="E299" s="414" t="s">
        <v>384</v>
      </c>
      <c r="F299" s="414"/>
      <c r="G299" s="415" t="s">
        <v>28</v>
      </c>
      <c r="H299" s="416">
        <v>21</v>
      </c>
      <c r="I299" s="416">
        <v>0</v>
      </c>
      <c r="J299" s="417">
        <v>0.69</v>
      </c>
      <c r="K299" s="417">
        <v>14.49</v>
      </c>
    </row>
    <row r="300" spans="1:11" s="206" customFormat="1" ht="25.5" x14ac:dyDescent="0.25">
      <c r="A300" s="412" t="s">
        <v>371</v>
      </c>
      <c r="B300" s="413" t="s">
        <v>472</v>
      </c>
      <c r="C300" s="412" t="s">
        <v>105</v>
      </c>
      <c r="D300" s="412" t="s">
        <v>316</v>
      </c>
      <c r="E300" s="414" t="s">
        <v>384</v>
      </c>
      <c r="F300" s="414"/>
      <c r="G300" s="415" t="s">
        <v>28</v>
      </c>
      <c r="H300" s="416">
        <v>0.25</v>
      </c>
      <c r="I300" s="416">
        <v>0</v>
      </c>
      <c r="J300" s="417">
        <v>11.54</v>
      </c>
      <c r="K300" s="417">
        <v>2.88</v>
      </c>
    </row>
    <row r="301" spans="1:11" s="206" customFormat="1" ht="25.5" x14ac:dyDescent="0.25">
      <c r="A301" s="412" t="s">
        <v>371</v>
      </c>
      <c r="B301" s="413" t="s">
        <v>109</v>
      </c>
      <c r="C301" s="412" t="s">
        <v>105</v>
      </c>
      <c r="D301" s="412" t="s">
        <v>110</v>
      </c>
      <c r="E301" s="414" t="s">
        <v>101</v>
      </c>
      <c r="F301" s="414"/>
      <c r="G301" s="415" t="s">
        <v>38</v>
      </c>
      <c r="H301" s="416">
        <v>16.66</v>
      </c>
      <c r="I301" s="416">
        <v>0</v>
      </c>
      <c r="J301" s="417">
        <v>16.78</v>
      </c>
      <c r="K301" s="417">
        <v>279.55</v>
      </c>
    </row>
    <row r="302" spans="1:11" s="206" customFormat="1" ht="25.5" x14ac:dyDescent="0.25">
      <c r="A302" s="412" t="s">
        <v>371</v>
      </c>
      <c r="B302" s="413" t="s">
        <v>700</v>
      </c>
      <c r="C302" s="412" t="s">
        <v>105</v>
      </c>
      <c r="D302" s="412" t="s">
        <v>701</v>
      </c>
      <c r="E302" s="414" t="s">
        <v>384</v>
      </c>
      <c r="F302" s="414"/>
      <c r="G302" s="415" t="s">
        <v>28</v>
      </c>
      <c r="H302" s="416">
        <v>1.25</v>
      </c>
      <c r="I302" s="416">
        <v>0</v>
      </c>
      <c r="J302" s="417">
        <v>122.16</v>
      </c>
      <c r="K302" s="417">
        <v>152.69999999999999</v>
      </c>
    </row>
    <row r="303" spans="1:11" s="206" customFormat="1" ht="25.5" x14ac:dyDescent="0.25">
      <c r="A303" s="412" t="s">
        <v>371</v>
      </c>
      <c r="B303" s="413" t="s">
        <v>690</v>
      </c>
      <c r="C303" s="412" t="s">
        <v>105</v>
      </c>
      <c r="D303" s="412" t="s">
        <v>691</v>
      </c>
      <c r="E303" s="414" t="s">
        <v>384</v>
      </c>
      <c r="F303" s="414"/>
      <c r="G303" s="415" t="s">
        <v>28</v>
      </c>
      <c r="H303" s="416">
        <v>0.25</v>
      </c>
      <c r="I303" s="416">
        <v>0</v>
      </c>
      <c r="J303" s="417">
        <v>290.14999999999998</v>
      </c>
      <c r="K303" s="417">
        <v>72.53</v>
      </c>
    </row>
    <row r="304" spans="1:11" s="206" customFormat="1" ht="25.5" x14ac:dyDescent="0.25">
      <c r="A304" s="412" t="s">
        <v>371</v>
      </c>
      <c r="B304" s="413" t="s">
        <v>550</v>
      </c>
      <c r="C304" s="412" t="s">
        <v>105</v>
      </c>
      <c r="D304" s="412" t="s">
        <v>551</v>
      </c>
      <c r="E304" s="414" t="s">
        <v>384</v>
      </c>
      <c r="F304" s="414"/>
      <c r="G304" s="415" t="s">
        <v>28</v>
      </c>
      <c r="H304" s="416">
        <v>0.5</v>
      </c>
      <c r="I304" s="416">
        <v>0</v>
      </c>
      <c r="J304" s="417">
        <v>12.35</v>
      </c>
      <c r="K304" s="417">
        <v>6.17</v>
      </c>
    </row>
    <row r="305" spans="1:11" s="206" customFormat="1" ht="25.5" x14ac:dyDescent="0.25">
      <c r="A305" s="412" t="s">
        <v>371</v>
      </c>
      <c r="B305" s="413" t="s">
        <v>104</v>
      </c>
      <c r="C305" s="412" t="s">
        <v>105</v>
      </c>
      <c r="D305" s="412" t="s">
        <v>106</v>
      </c>
      <c r="E305" s="414" t="s">
        <v>101</v>
      </c>
      <c r="F305" s="414"/>
      <c r="G305" s="415" t="s">
        <v>38</v>
      </c>
      <c r="H305" s="416">
        <v>5.5907</v>
      </c>
      <c r="I305" s="416">
        <v>0</v>
      </c>
      <c r="J305" s="417">
        <v>15.3</v>
      </c>
      <c r="K305" s="417">
        <v>85.53</v>
      </c>
    </row>
    <row r="306" spans="1:11" s="206" customFormat="1" ht="25.5" x14ac:dyDescent="0.25">
      <c r="A306" s="412" t="s">
        <v>371</v>
      </c>
      <c r="B306" s="413" t="s">
        <v>666</v>
      </c>
      <c r="C306" s="412" t="s">
        <v>105</v>
      </c>
      <c r="D306" s="412" t="s">
        <v>667</v>
      </c>
      <c r="E306" s="414" t="s">
        <v>384</v>
      </c>
      <c r="F306" s="414"/>
      <c r="G306" s="415" t="s">
        <v>28</v>
      </c>
      <c r="H306" s="416">
        <v>16</v>
      </c>
      <c r="I306" s="416">
        <v>0</v>
      </c>
      <c r="J306" s="417">
        <v>5.04</v>
      </c>
      <c r="K306" s="417">
        <v>80.64</v>
      </c>
    </row>
    <row r="307" spans="1:11" s="206" customFormat="1" ht="25.5" x14ac:dyDescent="0.25">
      <c r="A307" s="412" t="s">
        <v>371</v>
      </c>
      <c r="B307" s="413" t="s">
        <v>696</v>
      </c>
      <c r="C307" s="412" t="s">
        <v>105</v>
      </c>
      <c r="D307" s="412" t="s">
        <v>697</v>
      </c>
      <c r="E307" s="414" t="s">
        <v>384</v>
      </c>
      <c r="F307" s="414"/>
      <c r="G307" s="415" t="s">
        <v>28</v>
      </c>
      <c r="H307" s="416">
        <v>0.5</v>
      </c>
      <c r="I307" s="416">
        <v>0</v>
      </c>
      <c r="J307" s="417">
        <v>8.4600000000000009</v>
      </c>
      <c r="K307" s="417">
        <v>4.2300000000000004</v>
      </c>
    </row>
    <row r="308" spans="1:11" s="206" customFormat="1" ht="25.5" x14ac:dyDescent="0.25">
      <c r="A308" s="412" t="s">
        <v>371</v>
      </c>
      <c r="B308" s="413" t="s">
        <v>676</v>
      </c>
      <c r="C308" s="412" t="s">
        <v>105</v>
      </c>
      <c r="D308" s="412" t="s">
        <v>677</v>
      </c>
      <c r="E308" s="414" t="s">
        <v>384</v>
      </c>
      <c r="F308" s="414"/>
      <c r="G308" s="415" t="s">
        <v>23</v>
      </c>
      <c r="H308" s="416">
        <v>5.0999999999999996</v>
      </c>
      <c r="I308" s="416">
        <v>0</v>
      </c>
      <c r="J308" s="417">
        <v>15.12</v>
      </c>
      <c r="K308" s="417">
        <v>77.11</v>
      </c>
    </row>
    <row r="309" spans="1:11" s="206" customFormat="1" ht="25.5" x14ac:dyDescent="0.25">
      <c r="A309" s="412" t="s">
        <v>371</v>
      </c>
      <c r="B309" s="413" t="s">
        <v>702</v>
      </c>
      <c r="C309" s="412" t="s">
        <v>105</v>
      </c>
      <c r="D309" s="412" t="s">
        <v>703</v>
      </c>
      <c r="E309" s="414" t="s">
        <v>384</v>
      </c>
      <c r="F309" s="414"/>
      <c r="G309" s="415" t="s">
        <v>28</v>
      </c>
      <c r="H309" s="416">
        <v>1</v>
      </c>
      <c r="I309" s="416">
        <v>0</v>
      </c>
      <c r="J309" s="417">
        <v>14.91</v>
      </c>
      <c r="K309" s="417">
        <v>14.91</v>
      </c>
    </row>
    <row r="310" spans="1:11" s="206" customFormat="1" ht="25.5" x14ac:dyDescent="0.25">
      <c r="A310" s="412" t="s">
        <v>371</v>
      </c>
      <c r="B310" s="413" t="s">
        <v>688</v>
      </c>
      <c r="C310" s="412" t="s">
        <v>105</v>
      </c>
      <c r="D310" s="412" t="s">
        <v>689</v>
      </c>
      <c r="E310" s="414" t="s">
        <v>384</v>
      </c>
      <c r="F310" s="414"/>
      <c r="G310" s="415" t="s">
        <v>28</v>
      </c>
      <c r="H310" s="416">
        <v>1.25</v>
      </c>
      <c r="I310" s="416">
        <v>0</v>
      </c>
      <c r="J310" s="417">
        <v>55.4</v>
      </c>
      <c r="K310" s="417">
        <v>69.25</v>
      </c>
    </row>
    <row r="311" spans="1:11" s="206" customFormat="1" ht="25.5" x14ac:dyDescent="0.25">
      <c r="A311" s="412" t="s">
        <v>371</v>
      </c>
      <c r="B311" s="413" t="s">
        <v>123</v>
      </c>
      <c r="C311" s="412" t="s">
        <v>105</v>
      </c>
      <c r="D311" s="412" t="s">
        <v>124</v>
      </c>
      <c r="E311" s="414" t="s">
        <v>101</v>
      </c>
      <c r="F311" s="414"/>
      <c r="G311" s="415" t="s">
        <v>38</v>
      </c>
      <c r="H311" s="416">
        <v>16.66</v>
      </c>
      <c r="I311" s="416">
        <v>0</v>
      </c>
      <c r="J311" s="417">
        <v>23.41</v>
      </c>
      <c r="K311" s="417">
        <v>390.01</v>
      </c>
    </row>
    <row r="312" spans="1:11" s="206" customFormat="1" ht="25.5" x14ac:dyDescent="0.25">
      <c r="A312" s="418"/>
      <c r="B312" s="418"/>
      <c r="C312" s="418"/>
      <c r="D312" s="418"/>
      <c r="E312" s="418"/>
      <c r="F312" s="418" t="s">
        <v>373</v>
      </c>
      <c r="G312" s="419">
        <v>765.87</v>
      </c>
      <c r="H312" s="418" t="s">
        <v>374</v>
      </c>
      <c r="I312" s="419">
        <v>0</v>
      </c>
      <c r="J312" s="418" t="s">
        <v>375</v>
      </c>
      <c r="K312" s="419">
        <v>765.87</v>
      </c>
    </row>
    <row r="313" spans="1:11" s="206" customFormat="1" ht="26.25" thickBot="1" x14ac:dyDescent="0.3">
      <c r="A313" s="418"/>
      <c r="B313" s="418"/>
      <c r="C313" s="418"/>
      <c r="D313" s="418"/>
      <c r="E313" s="418"/>
      <c r="F313" s="418" t="s">
        <v>376</v>
      </c>
      <c r="G313" s="419">
        <v>0</v>
      </c>
      <c r="H313" s="420"/>
      <c r="I313" s="420" t="s">
        <v>377</v>
      </c>
      <c r="J313" s="418"/>
      <c r="K313" s="419">
        <v>4847.87</v>
      </c>
    </row>
    <row r="314" spans="1:11" s="206" customFormat="1" ht="15.75" thickTop="1" x14ac:dyDescent="0.25">
      <c r="A314" s="421"/>
      <c r="B314" s="421"/>
      <c r="C314" s="421"/>
      <c r="D314" s="421"/>
      <c r="E314" s="421"/>
      <c r="F314" s="421"/>
      <c r="G314" s="421"/>
      <c r="H314" s="421"/>
      <c r="I314" s="421"/>
      <c r="J314" s="421"/>
      <c r="K314" s="421"/>
    </row>
    <row r="315" spans="1:11" s="206" customFormat="1" x14ac:dyDescent="0.25">
      <c r="A315" s="402" t="s">
        <v>224</v>
      </c>
      <c r="B315" s="403" t="s">
        <v>34</v>
      </c>
      <c r="C315" s="402" t="s">
        <v>103</v>
      </c>
      <c r="D315" s="402" t="s">
        <v>65</v>
      </c>
      <c r="E315" s="404" t="s">
        <v>35</v>
      </c>
      <c r="F315" s="404"/>
      <c r="G315" s="405" t="s">
        <v>56</v>
      </c>
      <c r="H315" s="403" t="s">
        <v>61</v>
      </c>
      <c r="I315" s="403" t="s">
        <v>370</v>
      </c>
      <c r="J315" s="403" t="s">
        <v>203</v>
      </c>
      <c r="K315" s="403" t="s">
        <v>57</v>
      </c>
    </row>
    <row r="316" spans="1:11" s="206" customFormat="1" ht="25.5" x14ac:dyDescent="0.25">
      <c r="A316" s="406" t="s">
        <v>37</v>
      </c>
      <c r="B316" s="407" t="s">
        <v>1014</v>
      </c>
      <c r="C316" s="406" t="s">
        <v>105</v>
      </c>
      <c r="D316" s="406" t="s">
        <v>1015</v>
      </c>
      <c r="E316" s="408">
        <v>2</v>
      </c>
      <c r="F316" s="408"/>
      <c r="G316" s="409" t="s">
        <v>19</v>
      </c>
      <c r="H316" s="410">
        <v>1</v>
      </c>
      <c r="I316" s="411"/>
      <c r="J316" s="411">
        <v>75.97</v>
      </c>
      <c r="K316" s="411">
        <v>75.97</v>
      </c>
    </row>
    <row r="317" spans="1:11" s="206" customFormat="1" ht="25.5" x14ac:dyDescent="0.25">
      <c r="A317" s="412" t="s">
        <v>371</v>
      </c>
      <c r="B317" s="413" t="s">
        <v>593</v>
      </c>
      <c r="C317" s="412" t="s">
        <v>105</v>
      </c>
      <c r="D317" s="412" t="s">
        <v>1840</v>
      </c>
      <c r="E317" s="414" t="s">
        <v>384</v>
      </c>
      <c r="F317" s="414"/>
      <c r="G317" s="415" t="s">
        <v>265</v>
      </c>
      <c r="H317" s="416">
        <v>1.7399999999999999E-2</v>
      </c>
      <c r="I317" s="416">
        <v>0</v>
      </c>
      <c r="J317" s="417">
        <v>21.88</v>
      </c>
      <c r="K317" s="417">
        <v>0.38</v>
      </c>
    </row>
    <row r="318" spans="1:11" s="206" customFormat="1" ht="25.5" x14ac:dyDescent="0.25">
      <c r="A318" s="412" t="s">
        <v>371</v>
      </c>
      <c r="B318" s="413" t="s">
        <v>585</v>
      </c>
      <c r="C318" s="412" t="s">
        <v>105</v>
      </c>
      <c r="D318" s="412" t="s">
        <v>1835</v>
      </c>
      <c r="E318" s="414" t="s">
        <v>384</v>
      </c>
      <c r="F318" s="414"/>
      <c r="G318" s="415" t="s">
        <v>23</v>
      </c>
      <c r="H318" s="416">
        <v>1.0597000000000001</v>
      </c>
      <c r="I318" s="416">
        <v>0</v>
      </c>
      <c r="J318" s="417">
        <v>3.95</v>
      </c>
      <c r="K318" s="417">
        <v>4.18</v>
      </c>
    </row>
    <row r="319" spans="1:11" s="206" customFormat="1" ht="25.5" x14ac:dyDescent="0.25">
      <c r="A319" s="412" t="s">
        <v>371</v>
      </c>
      <c r="B319" s="413" t="s">
        <v>432</v>
      </c>
      <c r="C319" s="412" t="s">
        <v>105</v>
      </c>
      <c r="D319" s="412" t="s">
        <v>1842</v>
      </c>
      <c r="E319" s="414" t="s">
        <v>384</v>
      </c>
      <c r="F319" s="414"/>
      <c r="G319" s="415" t="s">
        <v>265</v>
      </c>
      <c r="H319" s="416">
        <v>2.18E-2</v>
      </c>
      <c r="I319" s="416">
        <v>0</v>
      </c>
      <c r="J319" s="417">
        <v>19.510000000000002</v>
      </c>
      <c r="K319" s="417">
        <v>0.42</v>
      </c>
    </row>
    <row r="320" spans="1:11" s="206" customFormat="1" ht="25.5" x14ac:dyDescent="0.25">
      <c r="A320" s="412" t="s">
        <v>371</v>
      </c>
      <c r="B320" s="413" t="s">
        <v>581</v>
      </c>
      <c r="C320" s="412" t="s">
        <v>105</v>
      </c>
      <c r="D320" s="412" t="s">
        <v>582</v>
      </c>
      <c r="E320" s="414" t="s">
        <v>384</v>
      </c>
      <c r="F320" s="414"/>
      <c r="G320" s="415" t="s">
        <v>23</v>
      </c>
      <c r="H320" s="416">
        <v>0.21410000000000001</v>
      </c>
      <c r="I320" s="416">
        <v>0</v>
      </c>
      <c r="J320" s="417">
        <v>6.63</v>
      </c>
      <c r="K320" s="417">
        <v>1.41</v>
      </c>
    </row>
    <row r="321" spans="1:11" s="206" customFormat="1" ht="25.5" x14ac:dyDescent="0.25">
      <c r="A321" s="412" t="s">
        <v>371</v>
      </c>
      <c r="B321" s="413" t="s">
        <v>604</v>
      </c>
      <c r="C321" s="412" t="s">
        <v>105</v>
      </c>
      <c r="D321" s="412" t="s">
        <v>605</v>
      </c>
      <c r="E321" s="414" t="s">
        <v>384</v>
      </c>
      <c r="F321" s="414"/>
      <c r="G321" s="415" t="s">
        <v>28</v>
      </c>
      <c r="H321" s="416">
        <v>9.4999999999999998E-3</v>
      </c>
      <c r="I321" s="416">
        <v>0</v>
      </c>
      <c r="J321" s="417">
        <v>25.6</v>
      </c>
      <c r="K321" s="417">
        <v>0.24</v>
      </c>
    </row>
    <row r="322" spans="1:11" s="206" customFormat="1" ht="25.5" x14ac:dyDescent="0.25">
      <c r="A322" s="412" t="s">
        <v>371</v>
      </c>
      <c r="B322" s="413" t="s">
        <v>608</v>
      </c>
      <c r="C322" s="412" t="s">
        <v>105</v>
      </c>
      <c r="D322" s="412" t="s">
        <v>609</v>
      </c>
      <c r="E322" s="414" t="s">
        <v>384</v>
      </c>
      <c r="F322" s="414"/>
      <c r="G322" s="415" t="s">
        <v>265</v>
      </c>
      <c r="H322" s="416">
        <v>8.5000000000000006E-3</v>
      </c>
      <c r="I322" s="416">
        <v>0</v>
      </c>
      <c r="J322" s="417">
        <v>14.81</v>
      </c>
      <c r="K322" s="417">
        <v>0.12</v>
      </c>
    </row>
    <row r="323" spans="1:11" s="206" customFormat="1" ht="25.5" x14ac:dyDescent="0.25">
      <c r="A323" s="412" t="s">
        <v>371</v>
      </c>
      <c r="B323" s="413" t="s">
        <v>1847</v>
      </c>
      <c r="C323" s="412" t="s">
        <v>105</v>
      </c>
      <c r="D323" s="412" t="s">
        <v>1848</v>
      </c>
      <c r="E323" s="414" t="s">
        <v>384</v>
      </c>
      <c r="F323" s="414"/>
      <c r="G323" s="415" t="s">
        <v>28</v>
      </c>
      <c r="H323" s="416">
        <v>2.86E-2</v>
      </c>
      <c r="I323" s="416">
        <v>0</v>
      </c>
      <c r="J323" s="417">
        <v>23.99</v>
      </c>
      <c r="K323" s="417">
        <v>0.68</v>
      </c>
    </row>
    <row r="324" spans="1:11" s="206" customFormat="1" ht="25.5" x14ac:dyDescent="0.25">
      <c r="A324" s="412" t="s">
        <v>371</v>
      </c>
      <c r="B324" s="413" t="s">
        <v>394</v>
      </c>
      <c r="C324" s="412" t="s">
        <v>105</v>
      </c>
      <c r="D324" s="412" t="s">
        <v>395</v>
      </c>
      <c r="E324" s="414" t="s">
        <v>384</v>
      </c>
      <c r="F324" s="414"/>
      <c r="G324" s="415" t="s">
        <v>25</v>
      </c>
      <c r="H324" s="416">
        <v>4.0000000000000002E-4</v>
      </c>
      <c r="I324" s="416">
        <v>0</v>
      </c>
      <c r="J324" s="417">
        <v>157.54</v>
      </c>
      <c r="K324" s="417">
        <v>0.06</v>
      </c>
    </row>
    <row r="325" spans="1:11" s="206" customFormat="1" ht="25.5" x14ac:dyDescent="0.25">
      <c r="A325" s="412" t="s">
        <v>371</v>
      </c>
      <c r="B325" s="413" t="s">
        <v>117</v>
      </c>
      <c r="C325" s="412" t="s">
        <v>105</v>
      </c>
      <c r="D325" s="412" t="s">
        <v>118</v>
      </c>
      <c r="E325" s="414" t="s">
        <v>101</v>
      </c>
      <c r="F325" s="414"/>
      <c r="G325" s="415" t="s">
        <v>38</v>
      </c>
      <c r="H325" s="416">
        <v>0.495</v>
      </c>
      <c r="I325" s="416">
        <v>0</v>
      </c>
      <c r="J325" s="417">
        <v>23.41</v>
      </c>
      <c r="K325" s="417">
        <v>11.58</v>
      </c>
    </row>
    <row r="326" spans="1:11" s="206" customFormat="1" ht="25.5" x14ac:dyDescent="0.25">
      <c r="A326" s="412" t="s">
        <v>371</v>
      </c>
      <c r="B326" s="413" t="s">
        <v>487</v>
      </c>
      <c r="C326" s="412" t="s">
        <v>105</v>
      </c>
      <c r="D326" s="412" t="s">
        <v>488</v>
      </c>
      <c r="E326" s="414" t="s">
        <v>384</v>
      </c>
      <c r="F326" s="414"/>
      <c r="G326" s="415" t="s">
        <v>265</v>
      </c>
      <c r="H326" s="416">
        <v>0.1196</v>
      </c>
      <c r="I326" s="416">
        <v>0</v>
      </c>
      <c r="J326" s="417">
        <v>0.64</v>
      </c>
      <c r="K326" s="417">
        <v>7.0000000000000007E-2</v>
      </c>
    </row>
    <row r="327" spans="1:11" s="206" customFormat="1" ht="25.5" x14ac:dyDescent="0.25">
      <c r="A327" s="412" t="s">
        <v>371</v>
      </c>
      <c r="B327" s="413" t="s">
        <v>436</v>
      </c>
      <c r="C327" s="412" t="s">
        <v>105</v>
      </c>
      <c r="D327" s="412" t="s">
        <v>437</v>
      </c>
      <c r="E327" s="414" t="s">
        <v>384</v>
      </c>
      <c r="F327" s="414"/>
      <c r="G327" s="415" t="s">
        <v>28</v>
      </c>
      <c r="H327" s="416">
        <v>0.17130000000000001</v>
      </c>
      <c r="I327" s="416">
        <v>0</v>
      </c>
      <c r="J327" s="417">
        <v>2.2000000000000002</v>
      </c>
      <c r="K327" s="417">
        <v>0.37</v>
      </c>
    </row>
    <row r="328" spans="1:11" s="206" customFormat="1" ht="25.5" x14ac:dyDescent="0.25">
      <c r="A328" s="412" t="s">
        <v>371</v>
      </c>
      <c r="B328" s="413" t="s">
        <v>1849</v>
      </c>
      <c r="C328" s="412" t="s">
        <v>105</v>
      </c>
      <c r="D328" s="412" t="s">
        <v>1850</v>
      </c>
      <c r="E328" s="414" t="s">
        <v>384</v>
      </c>
      <c r="F328" s="414"/>
      <c r="G328" s="415" t="s">
        <v>19</v>
      </c>
      <c r="H328" s="416">
        <v>1</v>
      </c>
      <c r="I328" s="416">
        <v>0</v>
      </c>
      <c r="J328" s="417">
        <v>26.65</v>
      </c>
      <c r="K328" s="417">
        <v>26.65</v>
      </c>
    </row>
    <row r="329" spans="1:11" s="206" customFormat="1" ht="25.5" x14ac:dyDescent="0.25">
      <c r="A329" s="412" t="s">
        <v>371</v>
      </c>
      <c r="B329" s="413" t="s">
        <v>434</v>
      </c>
      <c r="C329" s="412" t="s">
        <v>105</v>
      </c>
      <c r="D329" s="412" t="s">
        <v>1833</v>
      </c>
      <c r="E329" s="414" t="s">
        <v>384</v>
      </c>
      <c r="F329" s="414"/>
      <c r="G329" s="415" t="s">
        <v>23</v>
      </c>
      <c r="H329" s="416">
        <v>1.466</v>
      </c>
      <c r="I329" s="416">
        <v>0</v>
      </c>
      <c r="J329" s="417">
        <v>8.36</v>
      </c>
      <c r="K329" s="417">
        <v>12.25</v>
      </c>
    </row>
    <row r="330" spans="1:11" s="206" customFormat="1" ht="25.5" x14ac:dyDescent="0.25">
      <c r="A330" s="412" t="s">
        <v>371</v>
      </c>
      <c r="B330" s="413" t="s">
        <v>511</v>
      </c>
      <c r="C330" s="412" t="s">
        <v>105</v>
      </c>
      <c r="D330" s="412" t="s">
        <v>512</v>
      </c>
      <c r="E330" s="414" t="s">
        <v>384</v>
      </c>
      <c r="F330" s="414"/>
      <c r="G330" s="415" t="s">
        <v>28</v>
      </c>
      <c r="H330" s="416">
        <v>0.17130000000000001</v>
      </c>
      <c r="I330" s="416">
        <v>0</v>
      </c>
      <c r="J330" s="417">
        <v>0.19</v>
      </c>
      <c r="K330" s="417">
        <v>0.03</v>
      </c>
    </row>
    <row r="331" spans="1:11" s="206" customFormat="1" ht="25.5" x14ac:dyDescent="0.25">
      <c r="A331" s="412" t="s">
        <v>371</v>
      </c>
      <c r="B331" s="413" t="s">
        <v>504</v>
      </c>
      <c r="C331" s="412" t="s">
        <v>105</v>
      </c>
      <c r="D331" s="412" t="s">
        <v>505</v>
      </c>
      <c r="E331" s="414" t="s">
        <v>384</v>
      </c>
      <c r="F331" s="414"/>
      <c r="G331" s="415" t="s">
        <v>25</v>
      </c>
      <c r="H331" s="416">
        <v>6.9999999999999999E-4</v>
      </c>
      <c r="I331" s="416">
        <v>0</v>
      </c>
      <c r="J331" s="417">
        <v>157.65</v>
      </c>
      <c r="K331" s="417">
        <v>0.11</v>
      </c>
    </row>
    <row r="332" spans="1:11" s="206" customFormat="1" ht="25.5" x14ac:dyDescent="0.25">
      <c r="A332" s="412" t="s">
        <v>371</v>
      </c>
      <c r="B332" s="413" t="s">
        <v>567</v>
      </c>
      <c r="C332" s="412" t="s">
        <v>105</v>
      </c>
      <c r="D332" s="412" t="s">
        <v>568</v>
      </c>
      <c r="E332" s="414" t="s">
        <v>384</v>
      </c>
      <c r="F332" s="414"/>
      <c r="G332" s="415" t="s">
        <v>23</v>
      </c>
      <c r="H332" s="416">
        <v>0.65969999999999995</v>
      </c>
      <c r="I332" s="416">
        <v>0</v>
      </c>
      <c r="J332" s="417">
        <v>12.78</v>
      </c>
      <c r="K332" s="417">
        <v>8.43</v>
      </c>
    </row>
    <row r="333" spans="1:11" s="206" customFormat="1" ht="25.5" x14ac:dyDescent="0.25">
      <c r="A333" s="412" t="s">
        <v>371</v>
      </c>
      <c r="B333" s="413" t="s">
        <v>1851</v>
      </c>
      <c r="C333" s="412" t="s">
        <v>105</v>
      </c>
      <c r="D333" s="412" t="s">
        <v>1852</v>
      </c>
      <c r="E333" s="414" t="s">
        <v>384</v>
      </c>
      <c r="F333" s="414"/>
      <c r="G333" s="415" t="s">
        <v>23</v>
      </c>
      <c r="H333" s="416">
        <v>4.6100000000000002E-2</v>
      </c>
      <c r="I333" s="416">
        <v>0</v>
      </c>
      <c r="J333" s="417">
        <v>33.33</v>
      </c>
      <c r="K333" s="417">
        <v>1.53</v>
      </c>
    </row>
    <row r="334" spans="1:11" s="206" customFormat="1" ht="25.5" x14ac:dyDescent="0.25">
      <c r="A334" s="412" t="s">
        <v>371</v>
      </c>
      <c r="B334" s="413" t="s">
        <v>104</v>
      </c>
      <c r="C334" s="412" t="s">
        <v>105</v>
      </c>
      <c r="D334" s="412" t="s">
        <v>106</v>
      </c>
      <c r="E334" s="414" t="s">
        <v>101</v>
      </c>
      <c r="F334" s="414"/>
      <c r="G334" s="415" t="s">
        <v>38</v>
      </c>
      <c r="H334" s="416">
        <v>0.48549999999999999</v>
      </c>
      <c r="I334" s="416">
        <v>0</v>
      </c>
      <c r="J334" s="417">
        <v>15.3</v>
      </c>
      <c r="K334" s="417">
        <v>7.42</v>
      </c>
    </row>
    <row r="335" spans="1:11" s="206" customFormat="1" ht="25.5" x14ac:dyDescent="0.25">
      <c r="A335" s="412" t="s">
        <v>371</v>
      </c>
      <c r="B335" s="413" t="s">
        <v>1853</v>
      </c>
      <c r="C335" s="412" t="s">
        <v>105</v>
      </c>
      <c r="D335" s="412" t="s">
        <v>1854</v>
      </c>
      <c r="E335" s="414" t="s">
        <v>384</v>
      </c>
      <c r="F335" s="414"/>
      <c r="G335" s="415" t="s">
        <v>28</v>
      </c>
      <c r="H335" s="416">
        <v>0.17130000000000001</v>
      </c>
      <c r="I335" s="416">
        <v>0</v>
      </c>
      <c r="J335" s="417">
        <v>0.25</v>
      </c>
      <c r="K335" s="417">
        <v>0.04</v>
      </c>
    </row>
    <row r="336" spans="1:11" s="206" customFormat="1" ht="25.5" x14ac:dyDescent="0.25">
      <c r="A336" s="418"/>
      <c r="B336" s="418"/>
      <c r="C336" s="418"/>
      <c r="D336" s="418"/>
      <c r="E336" s="418"/>
      <c r="F336" s="418" t="s">
        <v>373</v>
      </c>
      <c r="G336" s="419">
        <v>19</v>
      </c>
      <c r="H336" s="418" t="s">
        <v>374</v>
      </c>
      <c r="I336" s="419">
        <v>0</v>
      </c>
      <c r="J336" s="418" t="s">
        <v>375</v>
      </c>
      <c r="K336" s="419">
        <v>19</v>
      </c>
    </row>
    <row r="337" spans="1:11" s="206" customFormat="1" ht="26.25" thickBot="1" x14ac:dyDescent="0.3">
      <c r="A337" s="418"/>
      <c r="B337" s="418"/>
      <c r="C337" s="418"/>
      <c r="D337" s="418"/>
      <c r="E337" s="418"/>
      <c r="F337" s="418" t="s">
        <v>376</v>
      </c>
      <c r="G337" s="419">
        <v>0</v>
      </c>
      <c r="H337" s="420"/>
      <c r="I337" s="420" t="s">
        <v>377</v>
      </c>
      <c r="J337" s="418"/>
      <c r="K337" s="419">
        <v>75.97</v>
      </c>
    </row>
    <row r="338" spans="1:11" s="206" customFormat="1" ht="15.75" thickTop="1" x14ac:dyDescent="0.25">
      <c r="A338" s="421"/>
      <c r="B338" s="421"/>
      <c r="C338" s="421"/>
      <c r="D338" s="421"/>
      <c r="E338" s="421"/>
      <c r="F338" s="421"/>
      <c r="G338" s="421"/>
      <c r="H338" s="421"/>
      <c r="I338" s="421"/>
      <c r="J338" s="421"/>
      <c r="K338" s="421"/>
    </row>
    <row r="339" spans="1:11" s="206" customFormat="1" x14ac:dyDescent="0.25">
      <c r="A339" s="402" t="s">
        <v>226</v>
      </c>
      <c r="B339" s="403" t="s">
        <v>34</v>
      </c>
      <c r="C339" s="402" t="s">
        <v>103</v>
      </c>
      <c r="D339" s="402" t="s">
        <v>65</v>
      </c>
      <c r="E339" s="404" t="s">
        <v>35</v>
      </c>
      <c r="F339" s="404"/>
      <c r="G339" s="405" t="s">
        <v>56</v>
      </c>
      <c r="H339" s="403" t="s">
        <v>61</v>
      </c>
      <c r="I339" s="403" t="s">
        <v>370</v>
      </c>
      <c r="J339" s="403" t="s">
        <v>203</v>
      </c>
      <c r="K339" s="403" t="s">
        <v>57</v>
      </c>
    </row>
    <row r="340" spans="1:11" s="206" customFormat="1" ht="38.25" x14ac:dyDescent="0.25">
      <c r="A340" s="406" t="s">
        <v>37</v>
      </c>
      <c r="B340" s="407" t="s">
        <v>229</v>
      </c>
      <c r="C340" s="406" t="s">
        <v>105</v>
      </c>
      <c r="D340" s="406" t="s">
        <v>95</v>
      </c>
      <c r="E340" s="408">
        <v>2</v>
      </c>
      <c r="F340" s="408"/>
      <c r="G340" s="409" t="s">
        <v>19</v>
      </c>
      <c r="H340" s="410">
        <v>1</v>
      </c>
      <c r="I340" s="411"/>
      <c r="J340" s="411">
        <v>372.37</v>
      </c>
      <c r="K340" s="411">
        <v>372.37</v>
      </c>
    </row>
    <row r="341" spans="1:11" s="206" customFormat="1" ht="25.5" x14ac:dyDescent="0.25">
      <c r="A341" s="412" t="s">
        <v>371</v>
      </c>
      <c r="B341" s="413" t="s">
        <v>719</v>
      </c>
      <c r="C341" s="412" t="s">
        <v>105</v>
      </c>
      <c r="D341" s="412" t="s">
        <v>720</v>
      </c>
      <c r="E341" s="414" t="s">
        <v>384</v>
      </c>
      <c r="F341" s="414"/>
      <c r="G341" s="415" t="s">
        <v>19</v>
      </c>
      <c r="H341" s="416">
        <v>1</v>
      </c>
      <c r="I341" s="416">
        <v>0</v>
      </c>
      <c r="J341" s="417">
        <v>285.63</v>
      </c>
      <c r="K341" s="417">
        <v>285.63</v>
      </c>
    </row>
    <row r="342" spans="1:11" s="206" customFormat="1" ht="25.5" x14ac:dyDescent="0.25">
      <c r="A342" s="412" t="s">
        <v>371</v>
      </c>
      <c r="B342" s="413" t="s">
        <v>590</v>
      </c>
      <c r="C342" s="412" t="s">
        <v>105</v>
      </c>
      <c r="D342" s="412" t="s">
        <v>1834</v>
      </c>
      <c r="E342" s="414" t="s">
        <v>384</v>
      </c>
      <c r="F342" s="414"/>
      <c r="G342" s="415" t="s">
        <v>265</v>
      </c>
      <c r="H342" s="416">
        <v>1.15E-2</v>
      </c>
      <c r="I342" s="416">
        <v>0</v>
      </c>
      <c r="J342" s="417">
        <v>25.46</v>
      </c>
      <c r="K342" s="417">
        <v>0.28999999999999998</v>
      </c>
    </row>
    <row r="343" spans="1:11" s="206" customFormat="1" ht="25.5" x14ac:dyDescent="0.25">
      <c r="A343" s="412" t="s">
        <v>371</v>
      </c>
      <c r="B343" s="413" t="s">
        <v>487</v>
      </c>
      <c r="C343" s="412" t="s">
        <v>105</v>
      </c>
      <c r="D343" s="412" t="s">
        <v>488</v>
      </c>
      <c r="E343" s="414" t="s">
        <v>384</v>
      </c>
      <c r="F343" s="414"/>
      <c r="G343" s="415" t="s">
        <v>265</v>
      </c>
      <c r="H343" s="416">
        <v>2.6608000000000001</v>
      </c>
      <c r="I343" s="416">
        <v>0</v>
      </c>
      <c r="J343" s="417">
        <v>0.64</v>
      </c>
      <c r="K343" s="417">
        <v>1.7</v>
      </c>
    </row>
    <row r="344" spans="1:11" s="206" customFormat="1" ht="25.5" x14ac:dyDescent="0.25">
      <c r="A344" s="412" t="s">
        <v>371</v>
      </c>
      <c r="B344" s="413" t="s">
        <v>716</v>
      </c>
      <c r="C344" s="412" t="s">
        <v>105</v>
      </c>
      <c r="D344" s="412" t="s">
        <v>1855</v>
      </c>
      <c r="E344" s="414" t="s">
        <v>384</v>
      </c>
      <c r="F344" s="414"/>
      <c r="G344" s="415" t="s">
        <v>28</v>
      </c>
      <c r="H344" s="416">
        <v>1.3332999999999999</v>
      </c>
      <c r="I344" s="416">
        <v>0</v>
      </c>
      <c r="J344" s="417">
        <v>2.4300000000000002</v>
      </c>
      <c r="K344" s="417">
        <v>3.23</v>
      </c>
    </row>
    <row r="345" spans="1:11" s="206" customFormat="1" ht="25.5" x14ac:dyDescent="0.25">
      <c r="A345" s="412" t="s">
        <v>371</v>
      </c>
      <c r="B345" s="413" t="s">
        <v>661</v>
      </c>
      <c r="C345" s="412" t="s">
        <v>105</v>
      </c>
      <c r="D345" s="412" t="s">
        <v>1846</v>
      </c>
      <c r="E345" s="414" t="s">
        <v>384</v>
      </c>
      <c r="F345" s="414"/>
      <c r="G345" s="415" t="s">
        <v>23</v>
      </c>
      <c r="H345" s="416">
        <v>2.4022000000000001</v>
      </c>
      <c r="I345" s="416">
        <v>0</v>
      </c>
      <c r="J345" s="417">
        <v>27.52</v>
      </c>
      <c r="K345" s="417">
        <v>66.099999999999994</v>
      </c>
    </row>
    <row r="346" spans="1:11" s="206" customFormat="1" ht="25.5" x14ac:dyDescent="0.25">
      <c r="A346" s="412" t="s">
        <v>371</v>
      </c>
      <c r="B346" s="413" t="s">
        <v>117</v>
      </c>
      <c r="C346" s="412" t="s">
        <v>105</v>
      </c>
      <c r="D346" s="412" t="s">
        <v>118</v>
      </c>
      <c r="E346" s="414" t="s">
        <v>101</v>
      </c>
      <c r="F346" s="414"/>
      <c r="G346" s="415" t="s">
        <v>38</v>
      </c>
      <c r="H346" s="416">
        <v>2.47E-2</v>
      </c>
      <c r="I346" s="416">
        <v>0</v>
      </c>
      <c r="J346" s="417">
        <v>23.41</v>
      </c>
      <c r="K346" s="417">
        <v>0.56999999999999995</v>
      </c>
    </row>
    <row r="347" spans="1:11" s="206" customFormat="1" ht="25.5" x14ac:dyDescent="0.25">
      <c r="A347" s="412" t="s">
        <v>371</v>
      </c>
      <c r="B347" s="413" t="s">
        <v>581</v>
      </c>
      <c r="C347" s="412" t="s">
        <v>105</v>
      </c>
      <c r="D347" s="412" t="s">
        <v>582</v>
      </c>
      <c r="E347" s="414" t="s">
        <v>384</v>
      </c>
      <c r="F347" s="414"/>
      <c r="G347" s="415" t="s">
        <v>23</v>
      </c>
      <c r="H347" s="416">
        <v>1.2613000000000001</v>
      </c>
      <c r="I347" s="416">
        <v>0</v>
      </c>
      <c r="J347" s="417">
        <v>6.63</v>
      </c>
      <c r="K347" s="417">
        <v>8.36</v>
      </c>
    </row>
    <row r="348" spans="1:11" s="206" customFormat="1" ht="25.5" x14ac:dyDescent="0.25">
      <c r="A348" s="412" t="s">
        <v>371</v>
      </c>
      <c r="B348" s="413" t="s">
        <v>436</v>
      </c>
      <c r="C348" s="412" t="s">
        <v>105</v>
      </c>
      <c r="D348" s="412" t="s">
        <v>437</v>
      </c>
      <c r="E348" s="414" t="s">
        <v>384</v>
      </c>
      <c r="F348" s="414"/>
      <c r="G348" s="415" t="s">
        <v>28</v>
      </c>
      <c r="H348" s="416">
        <v>1.1852</v>
      </c>
      <c r="I348" s="416">
        <v>0</v>
      </c>
      <c r="J348" s="417">
        <v>2.2000000000000002</v>
      </c>
      <c r="K348" s="417">
        <v>2.6</v>
      </c>
    </row>
    <row r="349" spans="1:11" s="206" customFormat="1" ht="25.5" x14ac:dyDescent="0.25">
      <c r="A349" s="412" t="s">
        <v>371</v>
      </c>
      <c r="B349" s="413" t="s">
        <v>109</v>
      </c>
      <c r="C349" s="412" t="s">
        <v>105</v>
      </c>
      <c r="D349" s="412" t="s">
        <v>110</v>
      </c>
      <c r="E349" s="414" t="s">
        <v>101</v>
      </c>
      <c r="F349" s="414"/>
      <c r="G349" s="415" t="s">
        <v>38</v>
      </c>
      <c r="H349" s="416">
        <v>0.16919999999999999</v>
      </c>
      <c r="I349" s="416">
        <v>0</v>
      </c>
      <c r="J349" s="417">
        <v>16.78</v>
      </c>
      <c r="K349" s="417">
        <v>2.83</v>
      </c>
    </row>
    <row r="350" spans="1:11" s="206" customFormat="1" ht="25.5" x14ac:dyDescent="0.25">
      <c r="A350" s="412" t="s">
        <v>371</v>
      </c>
      <c r="B350" s="413" t="s">
        <v>717</v>
      </c>
      <c r="C350" s="412" t="s">
        <v>105</v>
      </c>
      <c r="D350" s="412" t="s">
        <v>718</v>
      </c>
      <c r="E350" s="414" t="s">
        <v>384</v>
      </c>
      <c r="F350" s="414"/>
      <c r="G350" s="415" t="s">
        <v>265</v>
      </c>
      <c r="H350" s="416">
        <v>5.1400000000000001E-2</v>
      </c>
      <c r="I350" s="416">
        <v>0</v>
      </c>
      <c r="J350" s="417">
        <v>20.63</v>
      </c>
      <c r="K350" s="417">
        <v>1.06</v>
      </c>
    </row>
    <row r="351" spans="1:11" s="206" customFormat="1" ht="25.5" x14ac:dyDescent="0.25">
      <c r="A351" s="418"/>
      <c r="B351" s="418"/>
      <c r="C351" s="418"/>
      <c r="D351" s="418"/>
      <c r="E351" s="418"/>
      <c r="F351" s="418" t="s">
        <v>373</v>
      </c>
      <c r="G351" s="419">
        <v>3.4</v>
      </c>
      <c r="H351" s="418" t="s">
        <v>374</v>
      </c>
      <c r="I351" s="419">
        <v>0</v>
      </c>
      <c r="J351" s="418" t="s">
        <v>375</v>
      </c>
      <c r="K351" s="419">
        <v>3.4</v>
      </c>
    </row>
    <row r="352" spans="1:11" s="206" customFormat="1" ht="26.25" thickBot="1" x14ac:dyDescent="0.3">
      <c r="A352" s="418"/>
      <c r="B352" s="418"/>
      <c r="C352" s="418"/>
      <c r="D352" s="418"/>
      <c r="E352" s="418"/>
      <c r="F352" s="418" t="s">
        <v>376</v>
      </c>
      <c r="G352" s="419">
        <v>0</v>
      </c>
      <c r="H352" s="420"/>
      <c r="I352" s="420" t="s">
        <v>377</v>
      </c>
      <c r="J352" s="418"/>
      <c r="K352" s="419">
        <v>372.37</v>
      </c>
    </row>
    <row r="353" spans="1:11" s="206" customFormat="1" ht="15.75" thickTop="1" x14ac:dyDescent="0.25">
      <c r="A353" s="421"/>
      <c r="B353" s="421"/>
      <c r="C353" s="421"/>
      <c r="D353" s="421"/>
      <c r="E353" s="421"/>
      <c r="F353" s="421"/>
      <c r="G353" s="421"/>
      <c r="H353" s="421"/>
      <c r="I353" s="421"/>
      <c r="J353" s="421"/>
      <c r="K353" s="421"/>
    </row>
    <row r="354" spans="1:11" s="206" customFormat="1" x14ac:dyDescent="0.25">
      <c r="A354" s="402" t="s">
        <v>228</v>
      </c>
      <c r="B354" s="403" t="s">
        <v>34</v>
      </c>
      <c r="C354" s="402" t="s">
        <v>103</v>
      </c>
      <c r="D354" s="402" t="s">
        <v>65</v>
      </c>
      <c r="E354" s="404" t="s">
        <v>35</v>
      </c>
      <c r="F354" s="404"/>
      <c r="G354" s="405" t="s">
        <v>56</v>
      </c>
      <c r="H354" s="403" t="s">
        <v>61</v>
      </c>
      <c r="I354" s="403" t="s">
        <v>370</v>
      </c>
      <c r="J354" s="403" t="s">
        <v>203</v>
      </c>
      <c r="K354" s="403" t="s">
        <v>57</v>
      </c>
    </row>
    <row r="355" spans="1:11" s="206" customFormat="1" ht="25.5" x14ac:dyDescent="0.25">
      <c r="A355" s="406" t="s">
        <v>37</v>
      </c>
      <c r="B355" s="407" t="s">
        <v>1016</v>
      </c>
      <c r="C355" s="406" t="s">
        <v>105</v>
      </c>
      <c r="D355" s="406" t="s">
        <v>1017</v>
      </c>
      <c r="E355" s="408">
        <v>2</v>
      </c>
      <c r="F355" s="408"/>
      <c r="G355" s="409" t="s">
        <v>25</v>
      </c>
      <c r="H355" s="410">
        <v>1</v>
      </c>
      <c r="I355" s="411"/>
      <c r="J355" s="411">
        <v>9.3800000000000008</v>
      </c>
      <c r="K355" s="411">
        <v>9.3800000000000008</v>
      </c>
    </row>
    <row r="356" spans="1:11" s="206" customFormat="1" ht="25.5" x14ac:dyDescent="0.25">
      <c r="A356" s="412" t="s">
        <v>371</v>
      </c>
      <c r="B356" s="413" t="s">
        <v>1856</v>
      </c>
      <c r="C356" s="412" t="s">
        <v>105</v>
      </c>
      <c r="D356" s="412" t="s">
        <v>1857</v>
      </c>
      <c r="E356" s="414" t="s">
        <v>384</v>
      </c>
      <c r="F356" s="414"/>
      <c r="G356" s="415" t="s">
        <v>25</v>
      </c>
      <c r="H356" s="416">
        <v>1</v>
      </c>
      <c r="I356" s="416">
        <v>0</v>
      </c>
      <c r="J356" s="417">
        <v>9.3800000000000008</v>
      </c>
      <c r="K356" s="417">
        <v>9.3800000000000008</v>
      </c>
    </row>
    <row r="357" spans="1:11" s="206" customFormat="1" ht="25.5" x14ac:dyDescent="0.25">
      <c r="A357" s="418"/>
      <c r="B357" s="418"/>
      <c r="C357" s="418"/>
      <c r="D357" s="418"/>
      <c r="E357" s="418"/>
      <c r="F357" s="418" t="s">
        <v>373</v>
      </c>
      <c r="G357" s="419">
        <v>0</v>
      </c>
      <c r="H357" s="418" t="s">
        <v>374</v>
      </c>
      <c r="I357" s="419">
        <v>0</v>
      </c>
      <c r="J357" s="418" t="s">
        <v>375</v>
      </c>
      <c r="K357" s="419">
        <v>0</v>
      </c>
    </row>
    <row r="358" spans="1:11" s="206" customFormat="1" ht="26.25" thickBot="1" x14ac:dyDescent="0.3">
      <c r="A358" s="418"/>
      <c r="B358" s="418"/>
      <c r="C358" s="418"/>
      <c r="D358" s="418"/>
      <c r="E358" s="418"/>
      <c r="F358" s="418" t="s">
        <v>376</v>
      </c>
      <c r="G358" s="419">
        <v>0</v>
      </c>
      <c r="H358" s="420"/>
      <c r="I358" s="420" t="s">
        <v>377</v>
      </c>
      <c r="J358" s="418"/>
      <c r="K358" s="419">
        <v>9.3800000000000008</v>
      </c>
    </row>
    <row r="359" spans="1:11" s="206" customFormat="1" ht="15.75" thickTop="1" x14ac:dyDescent="0.25">
      <c r="A359" s="421"/>
      <c r="B359" s="421"/>
      <c r="C359" s="421"/>
      <c r="D359" s="421"/>
      <c r="E359" s="421"/>
      <c r="F359" s="421"/>
      <c r="G359" s="421"/>
      <c r="H359" s="421"/>
      <c r="I359" s="421"/>
      <c r="J359" s="421"/>
      <c r="K359" s="421"/>
    </row>
    <row r="360" spans="1:11" s="206" customFormat="1" x14ac:dyDescent="0.25">
      <c r="A360" s="402" t="s">
        <v>230</v>
      </c>
      <c r="B360" s="403" t="s">
        <v>34</v>
      </c>
      <c r="C360" s="402" t="s">
        <v>103</v>
      </c>
      <c r="D360" s="402" t="s">
        <v>65</v>
      </c>
      <c r="E360" s="404" t="s">
        <v>35</v>
      </c>
      <c r="F360" s="404"/>
      <c r="G360" s="405" t="s">
        <v>56</v>
      </c>
      <c r="H360" s="403" t="s">
        <v>61</v>
      </c>
      <c r="I360" s="403" t="s">
        <v>370</v>
      </c>
      <c r="J360" s="403" t="s">
        <v>203</v>
      </c>
      <c r="K360" s="403" t="s">
        <v>57</v>
      </c>
    </row>
    <row r="361" spans="1:11" s="206" customFormat="1" ht="25.5" x14ac:dyDescent="0.25">
      <c r="A361" s="406" t="s">
        <v>37</v>
      </c>
      <c r="B361" s="407" t="s">
        <v>1018</v>
      </c>
      <c r="C361" s="406" t="s">
        <v>105</v>
      </c>
      <c r="D361" s="406" t="s">
        <v>1019</v>
      </c>
      <c r="E361" s="408">
        <v>2</v>
      </c>
      <c r="F361" s="408"/>
      <c r="G361" s="409" t="s">
        <v>25</v>
      </c>
      <c r="H361" s="410">
        <v>1</v>
      </c>
      <c r="I361" s="411"/>
      <c r="J361" s="411">
        <v>11.73</v>
      </c>
      <c r="K361" s="411">
        <v>11.73</v>
      </c>
    </row>
    <row r="362" spans="1:11" s="206" customFormat="1" ht="25.5" x14ac:dyDescent="0.25">
      <c r="A362" s="412" t="s">
        <v>371</v>
      </c>
      <c r="B362" s="413" t="s">
        <v>1858</v>
      </c>
      <c r="C362" s="412" t="s">
        <v>105</v>
      </c>
      <c r="D362" s="412" t="s">
        <v>1859</v>
      </c>
      <c r="E362" s="414" t="s">
        <v>384</v>
      </c>
      <c r="F362" s="414"/>
      <c r="G362" s="415" t="s">
        <v>25</v>
      </c>
      <c r="H362" s="416">
        <v>1</v>
      </c>
      <c r="I362" s="416">
        <v>0</v>
      </c>
      <c r="J362" s="417">
        <v>11.73</v>
      </c>
      <c r="K362" s="417">
        <v>11.73</v>
      </c>
    </row>
    <row r="363" spans="1:11" s="206" customFormat="1" ht="25.5" x14ac:dyDescent="0.25">
      <c r="A363" s="418"/>
      <c r="B363" s="418"/>
      <c r="C363" s="418"/>
      <c r="D363" s="418"/>
      <c r="E363" s="418"/>
      <c r="F363" s="418" t="s">
        <v>373</v>
      </c>
      <c r="G363" s="419">
        <v>0</v>
      </c>
      <c r="H363" s="418" t="s">
        <v>374</v>
      </c>
      <c r="I363" s="419">
        <v>0</v>
      </c>
      <c r="J363" s="418" t="s">
        <v>375</v>
      </c>
      <c r="K363" s="419">
        <v>0</v>
      </c>
    </row>
    <row r="364" spans="1:11" s="206" customFormat="1" ht="26.25" thickBot="1" x14ac:dyDescent="0.3">
      <c r="A364" s="418"/>
      <c r="B364" s="418"/>
      <c r="C364" s="418"/>
      <c r="D364" s="418"/>
      <c r="E364" s="418"/>
      <c r="F364" s="418" t="s">
        <v>376</v>
      </c>
      <c r="G364" s="419">
        <v>0</v>
      </c>
      <c r="H364" s="420"/>
      <c r="I364" s="420" t="s">
        <v>377</v>
      </c>
      <c r="J364" s="418"/>
      <c r="K364" s="419">
        <v>11.73</v>
      </c>
    </row>
    <row r="365" spans="1:11" s="206" customFormat="1" ht="15.75" thickTop="1" x14ac:dyDescent="0.25">
      <c r="A365" s="421"/>
      <c r="B365" s="421"/>
      <c r="C365" s="421"/>
      <c r="D365" s="421"/>
      <c r="E365" s="421"/>
      <c r="F365" s="421"/>
      <c r="G365" s="421"/>
      <c r="H365" s="421"/>
      <c r="I365" s="421"/>
      <c r="J365" s="421"/>
      <c r="K365" s="421"/>
    </row>
    <row r="366" spans="1:11" s="206" customFormat="1" x14ac:dyDescent="0.25">
      <c r="A366" s="402" t="s">
        <v>233</v>
      </c>
      <c r="B366" s="403" t="s">
        <v>34</v>
      </c>
      <c r="C366" s="402" t="s">
        <v>103</v>
      </c>
      <c r="D366" s="402" t="s">
        <v>65</v>
      </c>
      <c r="E366" s="404" t="s">
        <v>35</v>
      </c>
      <c r="F366" s="404"/>
      <c r="G366" s="405" t="s">
        <v>56</v>
      </c>
      <c r="H366" s="403" t="s">
        <v>61</v>
      </c>
      <c r="I366" s="403" t="s">
        <v>370</v>
      </c>
      <c r="J366" s="403" t="s">
        <v>203</v>
      </c>
      <c r="K366" s="403" t="s">
        <v>57</v>
      </c>
    </row>
    <row r="367" spans="1:11" s="206" customFormat="1" ht="25.5" x14ac:dyDescent="0.25">
      <c r="A367" s="406" t="s">
        <v>37</v>
      </c>
      <c r="B367" s="407" t="s">
        <v>1020</v>
      </c>
      <c r="C367" s="406" t="s">
        <v>105</v>
      </c>
      <c r="D367" s="406" t="s">
        <v>1021</v>
      </c>
      <c r="E367" s="408">
        <v>2</v>
      </c>
      <c r="F367" s="408"/>
      <c r="G367" s="409" t="s">
        <v>812</v>
      </c>
      <c r="H367" s="410">
        <v>1</v>
      </c>
      <c r="I367" s="411"/>
      <c r="J367" s="411">
        <v>0.92</v>
      </c>
      <c r="K367" s="411">
        <v>0.92</v>
      </c>
    </row>
    <row r="368" spans="1:11" s="206" customFormat="1" ht="25.5" x14ac:dyDescent="0.25">
      <c r="A368" s="412" t="s">
        <v>371</v>
      </c>
      <c r="B368" s="413" t="s">
        <v>813</v>
      </c>
      <c r="C368" s="412" t="s">
        <v>105</v>
      </c>
      <c r="D368" s="412" t="s">
        <v>814</v>
      </c>
      <c r="E368" s="414" t="s">
        <v>384</v>
      </c>
      <c r="F368" s="414"/>
      <c r="G368" s="415" t="s">
        <v>815</v>
      </c>
      <c r="H368" s="416">
        <v>1</v>
      </c>
      <c r="I368" s="416">
        <v>0</v>
      </c>
      <c r="J368" s="417">
        <v>0.92</v>
      </c>
      <c r="K368" s="417">
        <v>0.92</v>
      </c>
    </row>
    <row r="369" spans="1:11" s="206" customFormat="1" ht="25.5" x14ac:dyDescent="0.25">
      <c r="A369" s="418"/>
      <c r="B369" s="418"/>
      <c r="C369" s="418"/>
      <c r="D369" s="418"/>
      <c r="E369" s="418"/>
      <c r="F369" s="418" t="s">
        <v>373</v>
      </c>
      <c r="G369" s="419">
        <v>0</v>
      </c>
      <c r="H369" s="418" t="s">
        <v>374</v>
      </c>
      <c r="I369" s="419">
        <v>0</v>
      </c>
      <c r="J369" s="418" t="s">
        <v>375</v>
      </c>
      <c r="K369" s="419">
        <v>0</v>
      </c>
    </row>
    <row r="370" spans="1:11" s="206" customFormat="1" ht="26.25" thickBot="1" x14ac:dyDescent="0.3">
      <c r="A370" s="418"/>
      <c r="B370" s="418"/>
      <c r="C370" s="418"/>
      <c r="D370" s="418"/>
      <c r="E370" s="418"/>
      <c r="F370" s="418" t="s">
        <v>376</v>
      </c>
      <c r="G370" s="419">
        <v>0</v>
      </c>
      <c r="H370" s="420"/>
      <c r="I370" s="420" t="s">
        <v>377</v>
      </c>
      <c r="J370" s="418"/>
      <c r="K370" s="419">
        <v>0.92</v>
      </c>
    </row>
    <row r="371" spans="1:11" s="206" customFormat="1" ht="15.75" thickTop="1" x14ac:dyDescent="0.25">
      <c r="A371" s="421"/>
      <c r="B371" s="421"/>
      <c r="C371" s="421"/>
      <c r="D371" s="421"/>
      <c r="E371" s="421"/>
      <c r="F371" s="421"/>
      <c r="G371" s="421"/>
      <c r="H371" s="421"/>
      <c r="I371" s="421"/>
      <c r="J371" s="421"/>
      <c r="K371" s="421"/>
    </row>
    <row r="372" spans="1:11" s="206" customFormat="1" x14ac:dyDescent="0.25">
      <c r="A372" s="402" t="s">
        <v>1022</v>
      </c>
      <c r="B372" s="403" t="s">
        <v>34</v>
      </c>
      <c r="C372" s="402" t="s">
        <v>103</v>
      </c>
      <c r="D372" s="402" t="s">
        <v>65</v>
      </c>
      <c r="E372" s="404" t="s">
        <v>35</v>
      </c>
      <c r="F372" s="404"/>
      <c r="G372" s="405" t="s">
        <v>56</v>
      </c>
      <c r="H372" s="403" t="s">
        <v>61</v>
      </c>
      <c r="I372" s="403" t="s">
        <v>370</v>
      </c>
      <c r="J372" s="403" t="s">
        <v>203</v>
      </c>
      <c r="K372" s="403" t="s">
        <v>57</v>
      </c>
    </row>
    <row r="373" spans="1:11" s="206" customFormat="1" ht="25.5" x14ac:dyDescent="0.25">
      <c r="A373" s="406" t="s">
        <v>37</v>
      </c>
      <c r="B373" s="407" t="s">
        <v>1023</v>
      </c>
      <c r="C373" s="406" t="s">
        <v>105</v>
      </c>
      <c r="D373" s="406" t="s">
        <v>1024</v>
      </c>
      <c r="E373" s="408">
        <v>601</v>
      </c>
      <c r="F373" s="408"/>
      <c r="G373" s="409" t="s">
        <v>1025</v>
      </c>
      <c r="H373" s="410">
        <v>1</v>
      </c>
      <c r="I373" s="411"/>
      <c r="J373" s="411">
        <v>35.49</v>
      </c>
      <c r="K373" s="411">
        <v>35.49</v>
      </c>
    </row>
    <row r="374" spans="1:11" s="206" customFormat="1" ht="25.5" x14ac:dyDescent="0.25">
      <c r="A374" s="412" t="s">
        <v>371</v>
      </c>
      <c r="B374" s="413" t="s">
        <v>104</v>
      </c>
      <c r="C374" s="412" t="s">
        <v>105</v>
      </c>
      <c r="D374" s="412" t="s">
        <v>106</v>
      </c>
      <c r="E374" s="414" t="s">
        <v>101</v>
      </c>
      <c r="F374" s="414"/>
      <c r="G374" s="415" t="s">
        <v>38</v>
      </c>
      <c r="H374" s="416">
        <v>0.1</v>
      </c>
      <c r="I374" s="416">
        <v>0</v>
      </c>
      <c r="J374" s="417">
        <v>15.3</v>
      </c>
      <c r="K374" s="417">
        <v>1.53</v>
      </c>
    </row>
    <row r="375" spans="1:11" s="206" customFormat="1" ht="25.5" x14ac:dyDescent="0.25">
      <c r="A375" s="412" t="s">
        <v>371</v>
      </c>
      <c r="B375" s="413" t="s">
        <v>1860</v>
      </c>
      <c r="C375" s="412" t="s">
        <v>105</v>
      </c>
      <c r="D375" s="412" t="s">
        <v>1861</v>
      </c>
      <c r="E375" s="414" t="s">
        <v>384</v>
      </c>
      <c r="F375" s="414"/>
      <c r="G375" s="415" t="s">
        <v>1025</v>
      </c>
      <c r="H375" s="416">
        <v>1</v>
      </c>
      <c r="I375" s="416">
        <v>0</v>
      </c>
      <c r="J375" s="417">
        <v>32.090000000000003</v>
      </c>
      <c r="K375" s="417">
        <v>32.090000000000003</v>
      </c>
    </row>
    <row r="376" spans="1:11" s="206" customFormat="1" ht="25.5" x14ac:dyDescent="0.25">
      <c r="A376" s="412" t="s">
        <v>371</v>
      </c>
      <c r="B376" s="413" t="s">
        <v>920</v>
      </c>
      <c r="C376" s="412" t="s">
        <v>105</v>
      </c>
      <c r="D376" s="412" t="s">
        <v>921</v>
      </c>
      <c r="E376" s="414" t="s">
        <v>101</v>
      </c>
      <c r="F376" s="414"/>
      <c r="G376" s="415" t="s">
        <v>38</v>
      </c>
      <c r="H376" s="416">
        <v>0.08</v>
      </c>
      <c r="I376" s="416">
        <v>0</v>
      </c>
      <c r="J376" s="417">
        <v>23.41</v>
      </c>
      <c r="K376" s="417">
        <v>1.87</v>
      </c>
    </row>
    <row r="377" spans="1:11" s="206" customFormat="1" ht="25.5" x14ac:dyDescent="0.25">
      <c r="A377" s="418"/>
      <c r="B377" s="418"/>
      <c r="C377" s="418"/>
      <c r="D377" s="418"/>
      <c r="E377" s="418"/>
      <c r="F377" s="418" t="s">
        <v>373</v>
      </c>
      <c r="G377" s="419">
        <v>3.4</v>
      </c>
      <c r="H377" s="418" t="s">
        <v>374</v>
      </c>
      <c r="I377" s="419">
        <v>0</v>
      </c>
      <c r="J377" s="418" t="s">
        <v>375</v>
      </c>
      <c r="K377" s="419">
        <v>3.4</v>
      </c>
    </row>
    <row r="378" spans="1:11" s="206" customFormat="1" ht="26.25" thickBot="1" x14ac:dyDescent="0.3">
      <c r="A378" s="418"/>
      <c r="B378" s="418"/>
      <c r="C378" s="418"/>
      <c r="D378" s="418"/>
      <c r="E378" s="418"/>
      <c r="F378" s="418" t="s">
        <v>376</v>
      </c>
      <c r="G378" s="419">
        <v>0</v>
      </c>
      <c r="H378" s="420"/>
      <c r="I378" s="420" t="s">
        <v>377</v>
      </c>
      <c r="J378" s="418"/>
      <c r="K378" s="419">
        <v>35.49</v>
      </c>
    </row>
    <row r="379" spans="1:11" s="206" customFormat="1" ht="15.75" thickTop="1" x14ac:dyDescent="0.25">
      <c r="A379" s="421"/>
      <c r="B379" s="421"/>
      <c r="C379" s="421"/>
      <c r="D379" s="421"/>
      <c r="E379" s="421"/>
      <c r="F379" s="421"/>
      <c r="G379" s="421"/>
      <c r="H379" s="421"/>
      <c r="I379" s="421"/>
      <c r="J379" s="421"/>
      <c r="K379" s="421"/>
    </row>
    <row r="380" spans="1:11" s="206" customFormat="1" x14ac:dyDescent="0.25">
      <c r="A380" s="402" t="s">
        <v>1026</v>
      </c>
      <c r="B380" s="403" t="s">
        <v>34</v>
      </c>
      <c r="C380" s="402" t="s">
        <v>103</v>
      </c>
      <c r="D380" s="402" t="s">
        <v>65</v>
      </c>
      <c r="E380" s="404" t="s">
        <v>35</v>
      </c>
      <c r="F380" s="404"/>
      <c r="G380" s="405" t="s">
        <v>56</v>
      </c>
      <c r="H380" s="403" t="s">
        <v>61</v>
      </c>
      <c r="I380" s="403" t="s">
        <v>370</v>
      </c>
      <c r="J380" s="403" t="s">
        <v>203</v>
      </c>
      <c r="K380" s="403" t="s">
        <v>57</v>
      </c>
    </row>
    <row r="381" spans="1:11" s="206" customFormat="1" x14ac:dyDescent="0.25">
      <c r="A381" s="406" t="s">
        <v>37</v>
      </c>
      <c r="B381" s="407" t="s">
        <v>1027</v>
      </c>
      <c r="C381" s="406" t="s">
        <v>796</v>
      </c>
      <c r="D381" s="406" t="s">
        <v>1028</v>
      </c>
      <c r="E381" s="408">
        <v>62</v>
      </c>
      <c r="F381" s="408"/>
      <c r="G381" s="409" t="s">
        <v>1029</v>
      </c>
      <c r="H381" s="410">
        <v>1</v>
      </c>
      <c r="I381" s="411"/>
      <c r="J381" s="411">
        <v>286.79000000000002</v>
      </c>
      <c r="K381" s="411">
        <v>286.79000000000002</v>
      </c>
    </row>
    <row r="382" spans="1:11" s="206" customFormat="1" ht="25.5" x14ac:dyDescent="0.25">
      <c r="A382" s="422" t="s">
        <v>728</v>
      </c>
      <c r="B382" s="423" t="s">
        <v>1862</v>
      </c>
      <c r="C382" s="422" t="s">
        <v>796</v>
      </c>
      <c r="D382" s="422" t="s">
        <v>1863</v>
      </c>
      <c r="E382" s="424">
        <v>62</v>
      </c>
      <c r="F382" s="424"/>
      <c r="G382" s="425" t="s">
        <v>1029</v>
      </c>
      <c r="H382" s="426">
        <v>1</v>
      </c>
      <c r="I382" s="426">
        <v>0</v>
      </c>
      <c r="J382" s="427">
        <v>9.68</v>
      </c>
      <c r="K382" s="427">
        <v>9.68</v>
      </c>
    </row>
    <row r="383" spans="1:11" s="206" customFormat="1" ht="25.5" x14ac:dyDescent="0.25">
      <c r="A383" s="422" t="s">
        <v>728</v>
      </c>
      <c r="B383" s="423" t="s">
        <v>1864</v>
      </c>
      <c r="C383" s="422" t="s">
        <v>796</v>
      </c>
      <c r="D383" s="422" t="s">
        <v>1865</v>
      </c>
      <c r="E383" s="424">
        <v>62</v>
      </c>
      <c r="F383" s="424"/>
      <c r="G383" s="425" t="s">
        <v>1029</v>
      </c>
      <c r="H383" s="426">
        <v>0.125</v>
      </c>
      <c r="I383" s="426">
        <v>0</v>
      </c>
      <c r="J383" s="427">
        <v>99.16</v>
      </c>
      <c r="K383" s="427">
        <v>12.39</v>
      </c>
    </row>
    <row r="384" spans="1:11" s="206" customFormat="1" ht="51" x14ac:dyDescent="0.25">
      <c r="A384" s="412" t="s">
        <v>371</v>
      </c>
      <c r="B384" s="413" t="s">
        <v>1866</v>
      </c>
      <c r="C384" s="412" t="s">
        <v>796</v>
      </c>
      <c r="D384" s="412" t="s">
        <v>1867</v>
      </c>
      <c r="E384" s="414" t="s">
        <v>384</v>
      </c>
      <c r="F384" s="414"/>
      <c r="G384" s="415" t="s">
        <v>21</v>
      </c>
      <c r="H384" s="416">
        <v>1.2999999999999999E-3</v>
      </c>
      <c r="I384" s="416">
        <v>0</v>
      </c>
      <c r="J384" s="417">
        <v>1518.78</v>
      </c>
      <c r="K384" s="417">
        <v>1.97</v>
      </c>
    </row>
    <row r="385" spans="1:11" s="206" customFormat="1" x14ac:dyDescent="0.25">
      <c r="A385" s="412" t="s">
        <v>371</v>
      </c>
      <c r="B385" s="413" t="s">
        <v>1868</v>
      </c>
      <c r="C385" s="412" t="s">
        <v>796</v>
      </c>
      <c r="D385" s="412" t="s">
        <v>1869</v>
      </c>
      <c r="E385" s="414" t="s">
        <v>384</v>
      </c>
      <c r="F385" s="414"/>
      <c r="G385" s="415" t="s">
        <v>21</v>
      </c>
      <c r="H385" s="416">
        <v>1.2999999999999999E-3</v>
      </c>
      <c r="I385" s="416">
        <v>0</v>
      </c>
      <c r="J385" s="417">
        <v>811.71</v>
      </c>
      <c r="K385" s="417">
        <v>1.05</v>
      </c>
    </row>
    <row r="386" spans="1:11" s="206" customFormat="1" x14ac:dyDescent="0.25">
      <c r="A386" s="412" t="s">
        <v>371</v>
      </c>
      <c r="B386" s="413" t="s">
        <v>1870</v>
      </c>
      <c r="C386" s="412" t="s">
        <v>796</v>
      </c>
      <c r="D386" s="412" t="s">
        <v>1871</v>
      </c>
      <c r="E386" s="414" t="s">
        <v>384</v>
      </c>
      <c r="F386" s="414"/>
      <c r="G386" s="415" t="s">
        <v>21</v>
      </c>
      <c r="H386" s="416">
        <v>1.2999999999999999E-3</v>
      </c>
      <c r="I386" s="416">
        <v>0</v>
      </c>
      <c r="J386" s="417">
        <v>1358.23</v>
      </c>
      <c r="K386" s="417">
        <v>1.76</v>
      </c>
    </row>
    <row r="387" spans="1:11" s="206" customFormat="1" ht="25.5" x14ac:dyDescent="0.25">
      <c r="A387" s="412" t="s">
        <v>371</v>
      </c>
      <c r="B387" s="413" t="s">
        <v>1872</v>
      </c>
      <c r="C387" s="412" t="s">
        <v>796</v>
      </c>
      <c r="D387" s="412" t="s">
        <v>1873</v>
      </c>
      <c r="E387" s="414" t="s">
        <v>384</v>
      </c>
      <c r="F387" s="414"/>
      <c r="G387" s="415" t="s">
        <v>21</v>
      </c>
      <c r="H387" s="416">
        <v>3.1300000000000001E-2</v>
      </c>
      <c r="I387" s="416">
        <v>0</v>
      </c>
      <c r="J387" s="417">
        <v>200</v>
      </c>
      <c r="K387" s="417">
        <v>6.26</v>
      </c>
    </row>
    <row r="388" spans="1:11" s="206" customFormat="1" ht="25.5" x14ac:dyDescent="0.25">
      <c r="A388" s="412" t="s">
        <v>371</v>
      </c>
      <c r="B388" s="413" t="s">
        <v>107</v>
      </c>
      <c r="C388" s="412" t="s">
        <v>105</v>
      </c>
      <c r="D388" s="412" t="s">
        <v>108</v>
      </c>
      <c r="E388" s="414" t="s">
        <v>101</v>
      </c>
      <c r="F388" s="414"/>
      <c r="G388" s="415" t="s">
        <v>38</v>
      </c>
      <c r="H388" s="416">
        <v>8</v>
      </c>
      <c r="I388" s="416">
        <v>0</v>
      </c>
      <c r="J388" s="417">
        <v>19.45</v>
      </c>
      <c r="K388" s="417">
        <v>155.6</v>
      </c>
    </row>
    <row r="389" spans="1:11" s="206" customFormat="1" ht="25.5" x14ac:dyDescent="0.25">
      <c r="A389" s="412" t="s">
        <v>371</v>
      </c>
      <c r="B389" s="413" t="s">
        <v>923</v>
      </c>
      <c r="C389" s="412" t="s">
        <v>105</v>
      </c>
      <c r="D389" s="412" t="s">
        <v>924</v>
      </c>
      <c r="E389" s="414" t="s">
        <v>101</v>
      </c>
      <c r="F389" s="414"/>
      <c r="G389" s="415" t="s">
        <v>38</v>
      </c>
      <c r="H389" s="416">
        <v>8</v>
      </c>
      <c r="I389" s="416">
        <v>0</v>
      </c>
      <c r="J389" s="417">
        <v>12.26</v>
      </c>
      <c r="K389" s="417">
        <v>98.08</v>
      </c>
    </row>
    <row r="390" spans="1:11" s="206" customFormat="1" ht="25.5" x14ac:dyDescent="0.25">
      <c r="A390" s="418"/>
      <c r="B390" s="418"/>
      <c r="C390" s="418"/>
      <c r="D390" s="418"/>
      <c r="E390" s="418"/>
      <c r="F390" s="418" t="s">
        <v>373</v>
      </c>
      <c r="G390" s="419">
        <v>255.32</v>
      </c>
      <c r="H390" s="418" t="s">
        <v>374</v>
      </c>
      <c r="I390" s="419">
        <v>0</v>
      </c>
      <c r="J390" s="418" t="s">
        <v>375</v>
      </c>
      <c r="K390" s="419">
        <v>255.32</v>
      </c>
    </row>
    <row r="391" spans="1:11" s="206" customFormat="1" ht="26.25" thickBot="1" x14ac:dyDescent="0.3">
      <c r="A391" s="418"/>
      <c r="B391" s="418"/>
      <c r="C391" s="418"/>
      <c r="D391" s="418"/>
      <c r="E391" s="418"/>
      <c r="F391" s="418" t="s">
        <v>376</v>
      </c>
      <c r="G391" s="419">
        <v>0</v>
      </c>
      <c r="H391" s="420"/>
      <c r="I391" s="420" t="s">
        <v>377</v>
      </c>
      <c r="J391" s="418"/>
      <c r="K391" s="419">
        <v>286.79000000000002</v>
      </c>
    </row>
    <row r="392" spans="1:11" s="206" customFormat="1" ht="15.75" thickTop="1" x14ac:dyDescent="0.25">
      <c r="A392" s="421"/>
      <c r="B392" s="421"/>
      <c r="C392" s="421"/>
      <c r="D392" s="421"/>
      <c r="E392" s="421"/>
      <c r="F392" s="421"/>
      <c r="G392" s="421"/>
      <c r="H392" s="421"/>
      <c r="I392" s="421"/>
      <c r="J392" s="421"/>
      <c r="K392" s="421"/>
    </row>
    <row r="393" spans="1:11" s="206" customFormat="1" x14ac:dyDescent="0.25">
      <c r="A393" s="402" t="s">
        <v>1030</v>
      </c>
      <c r="B393" s="403" t="s">
        <v>34</v>
      </c>
      <c r="C393" s="402" t="s">
        <v>103</v>
      </c>
      <c r="D393" s="402" t="s">
        <v>65</v>
      </c>
      <c r="E393" s="404" t="s">
        <v>35</v>
      </c>
      <c r="F393" s="404"/>
      <c r="G393" s="405" t="s">
        <v>56</v>
      </c>
      <c r="H393" s="403" t="s">
        <v>61</v>
      </c>
      <c r="I393" s="403" t="s">
        <v>370</v>
      </c>
      <c r="J393" s="403" t="s">
        <v>203</v>
      </c>
      <c r="K393" s="403" t="s">
        <v>57</v>
      </c>
    </row>
    <row r="394" spans="1:11" s="206" customFormat="1" ht="25.5" x14ac:dyDescent="0.25">
      <c r="A394" s="406" t="s">
        <v>37</v>
      </c>
      <c r="B394" s="407" t="s">
        <v>1031</v>
      </c>
      <c r="C394" s="406" t="s">
        <v>105</v>
      </c>
      <c r="D394" s="406" t="s">
        <v>1032</v>
      </c>
      <c r="E394" s="408">
        <v>2</v>
      </c>
      <c r="F394" s="408"/>
      <c r="G394" s="409" t="s">
        <v>19</v>
      </c>
      <c r="H394" s="410">
        <v>1</v>
      </c>
      <c r="I394" s="411"/>
      <c r="J394" s="411">
        <v>3.52</v>
      </c>
      <c r="K394" s="411">
        <v>3.52</v>
      </c>
    </row>
    <row r="395" spans="1:11" s="206" customFormat="1" ht="25.5" x14ac:dyDescent="0.25">
      <c r="A395" s="412" t="s">
        <v>371</v>
      </c>
      <c r="B395" s="413" t="s">
        <v>104</v>
      </c>
      <c r="C395" s="412" t="s">
        <v>105</v>
      </c>
      <c r="D395" s="412" t="s">
        <v>106</v>
      </c>
      <c r="E395" s="414" t="s">
        <v>101</v>
      </c>
      <c r="F395" s="414"/>
      <c r="G395" s="415" t="s">
        <v>38</v>
      </c>
      <c r="H395" s="416">
        <v>0.2</v>
      </c>
      <c r="I395" s="416">
        <v>0</v>
      </c>
      <c r="J395" s="417">
        <v>15.3</v>
      </c>
      <c r="K395" s="417">
        <v>3.06</v>
      </c>
    </row>
    <row r="396" spans="1:11" s="206" customFormat="1" ht="25.5" x14ac:dyDescent="0.25">
      <c r="A396" s="412" t="s">
        <v>371</v>
      </c>
      <c r="B396" s="413" t="s">
        <v>111</v>
      </c>
      <c r="C396" s="412" t="s">
        <v>105</v>
      </c>
      <c r="D396" s="412" t="s">
        <v>112</v>
      </c>
      <c r="E396" s="414" t="s">
        <v>101</v>
      </c>
      <c r="F396" s="414"/>
      <c r="G396" s="415" t="s">
        <v>38</v>
      </c>
      <c r="H396" s="416">
        <v>0.02</v>
      </c>
      <c r="I396" s="416">
        <v>0</v>
      </c>
      <c r="J396" s="417">
        <v>23.41</v>
      </c>
      <c r="K396" s="417">
        <v>0.46</v>
      </c>
    </row>
    <row r="397" spans="1:11" s="206" customFormat="1" ht="25.5" x14ac:dyDescent="0.25">
      <c r="A397" s="418"/>
      <c r="B397" s="418"/>
      <c r="C397" s="418"/>
      <c r="D397" s="418"/>
      <c r="E397" s="418"/>
      <c r="F397" s="418" t="s">
        <v>373</v>
      </c>
      <c r="G397" s="419">
        <v>3.52</v>
      </c>
      <c r="H397" s="418" t="s">
        <v>374</v>
      </c>
      <c r="I397" s="419">
        <v>0</v>
      </c>
      <c r="J397" s="418" t="s">
        <v>375</v>
      </c>
      <c r="K397" s="419">
        <v>3.52</v>
      </c>
    </row>
    <row r="398" spans="1:11" s="206" customFormat="1" ht="26.25" thickBot="1" x14ac:dyDescent="0.3">
      <c r="A398" s="418"/>
      <c r="B398" s="418"/>
      <c r="C398" s="418"/>
      <c r="D398" s="418"/>
      <c r="E398" s="418"/>
      <c r="F398" s="418" t="s">
        <v>376</v>
      </c>
      <c r="G398" s="419">
        <v>0</v>
      </c>
      <c r="H398" s="420"/>
      <c r="I398" s="420" t="s">
        <v>377</v>
      </c>
      <c r="J398" s="418"/>
      <c r="K398" s="419">
        <v>3.52</v>
      </c>
    </row>
    <row r="399" spans="1:11" s="206" customFormat="1" ht="15.75" thickTop="1" x14ac:dyDescent="0.25">
      <c r="A399" s="421"/>
      <c r="B399" s="421"/>
      <c r="C399" s="421"/>
      <c r="D399" s="421"/>
      <c r="E399" s="421"/>
      <c r="F399" s="421"/>
      <c r="G399" s="421"/>
      <c r="H399" s="421"/>
      <c r="I399" s="421"/>
      <c r="J399" s="421"/>
      <c r="K399" s="421"/>
    </row>
    <row r="400" spans="1:11" s="206" customFormat="1" x14ac:dyDescent="0.25">
      <c r="A400" s="402" t="s">
        <v>1033</v>
      </c>
      <c r="B400" s="403" t="s">
        <v>34</v>
      </c>
      <c r="C400" s="402" t="s">
        <v>103</v>
      </c>
      <c r="D400" s="402" t="s">
        <v>65</v>
      </c>
      <c r="E400" s="404" t="s">
        <v>35</v>
      </c>
      <c r="F400" s="404"/>
      <c r="G400" s="405" t="s">
        <v>56</v>
      </c>
      <c r="H400" s="403" t="s">
        <v>61</v>
      </c>
      <c r="I400" s="403" t="s">
        <v>370</v>
      </c>
      <c r="J400" s="403" t="s">
        <v>203</v>
      </c>
      <c r="K400" s="403" t="s">
        <v>57</v>
      </c>
    </row>
    <row r="401" spans="1:11" s="206" customFormat="1" ht="25.5" x14ac:dyDescent="0.25">
      <c r="A401" s="406" t="s">
        <v>37</v>
      </c>
      <c r="B401" s="407" t="s">
        <v>1034</v>
      </c>
      <c r="C401" s="406" t="s">
        <v>105</v>
      </c>
      <c r="D401" s="406" t="s">
        <v>1035</v>
      </c>
      <c r="E401" s="408">
        <v>2</v>
      </c>
      <c r="F401" s="408"/>
      <c r="G401" s="409" t="s">
        <v>19</v>
      </c>
      <c r="H401" s="410">
        <v>1</v>
      </c>
      <c r="I401" s="411"/>
      <c r="J401" s="411">
        <v>18.34</v>
      </c>
      <c r="K401" s="411">
        <v>18.34</v>
      </c>
    </row>
    <row r="402" spans="1:11" s="206" customFormat="1" ht="25.5" x14ac:dyDescent="0.25">
      <c r="A402" s="412" t="s">
        <v>371</v>
      </c>
      <c r="B402" s="413" t="s">
        <v>104</v>
      </c>
      <c r="C402" s="412" t="s">
        <v>105</v>
      </c>
      <c r="D402" s="412" t="s">
        <v>106</v>
      </c>
      <c r="E402" s="414" t="s">
        <v>101</v>
      </c>
      <c r="F402" s="414"/>
      <c r="G402" s="415" t="s">
        <v>38</v>
      </c>
      <c r="H402" s="416">
        <v>1.04</v>
      </c>
      <c r="I402" s="416">
        <v>0</v>
      </c>
      <c r="J402" s="417">
        <v>15.3</v>
      </c>
      <c r="K402" s="417">
        <v>15.91</v>
      </c>
    </row>
    <row r="403" spans="1:11" s="206" customFormat="1" ht="25.5" x14ac:dyDescent="0.25">
      <c r="A403" s="412" t="s">
        <v>371</v>
      </c>
      <c r="B403" s="413" t="s">
        <v>117</v>
      </c>
      <c r="C403" s="412" t="s">
        <v>105</v>
      </c>
      <c r="D403" s="412" t="s">
        <v>118</v>
      </c>
      <c r="E403" s="414" t="s">
        <v>101</v>
      </c>
      <c r="F403" s="414"/>
      <c r="G403" s="415" t="s">
        <v>38</v>
      </c>
      <c r="H403" s="416">
        <v>0.104</v>
      </c>
      <c r="I403" s="416">
        <v>0</v>
      </c>
      <c r="J403" s="417">
        <v>23.41</v>
      </c>
      <c r="K403" s="417">
        <v>2.4300000000000002</v>
      </c>
    </row>
    <row r="404" spans="1:11" s="206" customFormat="1" ht="25.5" x14ac:dyDescent="0.25">
      <c r="A404" s="418"/>
      <c r="B404" s="418"/>
      <c r="C404" s="418"/>
      <c r="D404" s="418"/>
      <c r="E404" s="418"/>
      <c r="F404" s="418" t="s">
        <v>373</v>
      </c>
      <c r="G404" s="419">
        <v>18.34</v>
      </c>
      <c r="H404" s="418" t="s">
        <v>374</v>
      </c>
      <c r="I404" s="419">
        <v>0</v>
      </c>
      <c r="J404" s="418" t="s">
        <v>375</v>
      </c>
      <c r="K404" s="419">
        <v>18.34</v>
      </c>
    </row>
    <row r="405" spans="1:11" s="206" customFormat="1" ht="26.25" thickBot="1" x14ac:dyDescent="0.3">
      <c r="A405" s="418"/>
      <c r="B405" s="418"/>
      <c r="C405" s="418"/>
      <c r="D405" s="418"/>
      <c r="E405" s="418"/>
      <c r="F405" s="418" t="s">
        <v>376</v>
      </c>
      <c r="G405" s="419">
        <v>0</v>
      </c>
      <c r="H405" s="420"/>
      <c r="I405" s="420" t="s">
        <v>377</v>
      </c>
      <c r="J405" s="418"/>
      <c r="K405" s="419">
        <v>18.34</v>
      </c>
    </row>
    <row r="406" spans="1:11" s="206" customFormat="1" ht="15.75" thickTop="1" x14ac:dyDescent="0.25">
      <c r="A406" s="421"/>
      <c r="B406" s="421"/>
      <c r="C406" s="421"/>
      <c r="D406" s="421"/>
      <c r="E406" s="421"/>
      <c r="F406" s="421"/>
      <c r="G406" s="421"/>
      <c r="H406" s="421"/>
      <c r="I406" s="421"/>
      <c r="J406" s="421"/>
      <c r="K406" s="421"/>
    </row>
    <row r="407" spans="1:11" s="206" customFormat="1" x14ac:dyDescent="0.25">
      <c r="A407" s="402" t="s">
        <v>1036</v>
      </c>
      <c r="B407" s="403" t="s">
        <v>34</v>
      </c>
      <c r="C407" s="402" t="s">
        <v>103</v>
      </c>
      <c r="D407" s="402" t="s">
        <v>65</v>
      </c>
      <c r="E407" s="404" t="s">
        <v>35</v>
      </c>
      <c r="F407" s="404"/>
      <c r="G407" s="405" t="s">
        <v>56</v>
      </c>
      <c r="H407" s="403" t="s">
        <v>61</v>
      </c>
      <c r="I407" s="403" t="s">
        <v>370</v>
      </c>
      <c r="J407" s="403" t="s">
        <v>203</v>
      </c>
      <c r="K407" s="403" t="s">
        <v>57</v>
      </c>
    </row>
    <row r="408" spans="1:11" s="206" customFormat="1" ht="38.25" x14ac:dyDescent="0.25">
      <c r="A408" s="406" t="s">
        <v>37</v>
      </c>
      <c r="B408" s="407" t="s">
        <v>1037</v>
      </c>
      <c r="C408" s="406" t="s">
        <v>105</v>
      </c>
      <c r="D408" s="406" t="s">
        <v>1038</v>
      </c>
      <c r="E408" s="408">
        <v>2</v>
      </c>
      <c r="F408" s="408"/>
      <c r="G408" s="409" t="s">
        <v>19</v>
      </c>
      <c r="H408" s="410">
        <v>1</v>
      </c>
      <c r="I408" s="411"/>
      <c r="J408" s="411">
        <v>18.510000000000002</v>
      </c>
      <c r="K408" s="411">
        <v>18.510000000000002</v>
      </c>
    </row>
    <row r="409" spans="1:11" s="206" customFormat="1" ht="25.5" x14ac:dyDescent="0.25">
      <c r="A409" s="412" t="s">
        <v>371</v>
      </c>
      <c r="B409" s="413" t="s">
        <v>111</v>
      </c>
      <c r="C409" s="412" t="s">
        <v>105</v>
      </c>
      <c r="D409" s="412" t="s">
        <v>112</v>
      </c>
      <c r="E409" s="414" t="s">
        <v>101</v>
      </c>
      <c r="F409" s="414"/>
      <c r="G409" s="415" t="s">
        <v>38</v>
      </c>
      <c r="H409" s="416">
        <v>0.105</v>
      </c>
      <c r="I409" s="416">
        <v>0</v>
      </c>
      <c r="J409" s="417">
        <v>23.41</v>
      </c>
      <c r="K409" s="417">
        <v>2.4500000000000002</v>
      </c>
    </row>
    <row r="410" spans="1:11" s="206" customFormat="1" ht="25.5" x14ac:dyDescent="0.25">
      <c r="A410" s="412" t="s">
        <v>371</v>
      </c>
      <c r="B410" s="413" t="s">
        <v>104</v>
      </c>
      <c r="C410" s="412" t="s">
        <v>105</v>
      </c>
      <c r="D410" s="412" t="s">
        <v>106</v>
      </c>
      <c r="E410" s="414" t="s">
        <v>101</v>
      </c>
      <c r="F410" s="414"/>
      <c r="G410" s="415" t="s">
        <v>38</v>
      </c>
      <c r="H410" s="416">
        <v>1.05</v>
      </c>
      <c r="I410" s="416">
        <v>0</v>
      </c>
      <c r="J410" s="417">
        <v>15.3</v>
      </c>
      <c r="K410" s="417">
        <v>16.059999999999999</v>
      </c>
    </row>
    <row r="411" spans="1:11" s="206" customFormat="1" ht="25.5" x14ac:dyDescent="0.25">
      <c r="A411" s="418"/>
      <c r="B411" s="418"/>
      <c r="C411" s="418"/>
      <c r="D411" s="418"/>
      <c r="E411" s="418"/>
      <c r="F411" s="418" t="s">
        <v>373</v>
      </c>
      <c r="G411" s="419">
        <v>18.510000000000002</v>
      </c>
      <c r="H411" s="418" t="s">
        <v>374</v>
      </c>
      <c r="I411" s="419">
        <v>0</v>
      </c>
      <c r="J411" s="418" t="s">
        <v>375</v>
      </c>
      <c r="K411" s="419">
        <v>18.510000000000002</v>
      </c>
    </row>
    <row r="412" spans="1:11" s="206" customFormat="1" ht="26.25" thickBot="1" x14ac:dyDescent="0.3">
      <c r="A412" s="418"/>
      <c r="B412" s="418"/>
      <c r="C412" s="418"/>
      <c r="D412" s="418"/>
      <c r="E412" s="418"/>
      <c r="F412" s="418" t="s">
        <v>376</v>
      </c>
      <c r="G412" s="419">
        <v>0</v>
      </c>
      <c r="H412" s="420"/>
      <c r="I412" s="420" t="s">
        <v>377</v>
      </c>
      <c r="J412" s="418"/>
      <c r="K412" s="419">
        <v>18.510000000000002</v>
      </c>
    </row>
    <row r="413" spans="1:11" s="206" customFormat="1" ht="15.75" thickTop="1" x14ac:dyDescent="0.25">
      <c r="A413" s="421"/>
      <c r="B413" s="421"/>
      <c r="C413" s="421"/>
      <c r="D413" s="421"/>
      <c r="E413" s="421"/>
      <c r="F413" s="421"/>
      <c r="G413" s="421"/>
      <c r="H413" s="421"/>
      <c r="I413" s="421"/>
      <c r="J413" s="421"/>
      <c r="K413" s="421"/>
    </row>
    <row r="414" spans="1:11" s="206" customFormat="1" x14ac:dyDescent="0.25">
      <c r="A414" s="402" t="s">
        <v>1039</v>
      </c>
      <c r="B414" s="403" t="s">
        <v>34</v>
      </c>
      <c r="C414" s="402" t="s">
        <v>103</v>
      </c>
      <c r="D414" s="402" t="s">
        <v>65</v>
      </c>
      <c r="E414" s="404" t="s">
        <v>35</v>
      </c>
      <c r="F414" s="404"/>
      <c r="G414" s="405" t="s">
        <v>56</v>
      </c>
      <c r="H414" s="403" t="s">
        <v>61</v>
      </c>
      <c r="I414" s="403" t="s">
        <v>370</v>
      </c>
      <c r="J414" s="403" t="s">
        <v>203</v>
      </c>
      <c r="K414" s="403" t="s">
        <v>57</v>
      </c>
    </row>
    <row r="415" spans="1:11" s="206" customFormat="1" ht="25.5" x14ac:dyDescent="0.25">
      <c r="A415" s="406" t="s">
        <v>37</v>
      </c>
      <c r="B415" s="407" t="s">
        <v>1040</v>
      </c>
      <c r="C415" s="406" t="s">
        <v>105</v>
      </c>
      <c r="D415" s="406" t="s">
        <v>1041</v>
      </c>
      <c r="E415" s="408">
        <v>2</v>
      </c>
      <c r="F415" s="408"/>
      <c r="G415" s="409" t="s">
        <v>25</v>
      </c>
      <c r="H415" s="410">
        <v>1</v>
      </c>
      <c r="I415" s="411"/>
      <c r="J415" s="411">
        <v>44.1</v>
      </c>
      <c r="K415" s="411">
        <v>44.1</v>
      </c>
    </row>
    <row r="416" spans="1:11" s="206" customFormat="1" ht="25.5" x14ac:dyDescent="0.25">
      <c r="A416" s="412" t="s">
        <v>371</v>
      </c>
      <c r="B416" s="413" t="s">
        <v>111</v>
      </c>
      <c r="C416" s="412" t="s">
        <v>105</v>
      </c>
      <c r="D416" s="412" t="s">
        <v>112</v>
      </c>
      <c r="E416" s="414" t="s">
        <v>101</v>
      </c>
      <c r="F416" s="414"/>
      <c r="G416" s="415" t="s">
        <v>38</v>
      </c>
      <c r="H416" s="416">
        <v>0.25</v>
      </c>
      <c r="I416" s="416">
        <v>0</v>
      </c>
      <c r="J416" s="417">
        <v>23.41</v>
      </c>
      <c r="K416" s="417">
        <v>5.85</v>
      </c>
    </row>
    <row r="417" spans="1:11" s="206" customFormat="1" ht="25.5" x14ac:dyDescent="0.25">
      <c r="A417" s="412" t="s">
        <v>371</v>
      </c>
      <c r="B417" s="413" t="s">
        <v>104</v>
      </c>
      <c r="C417" s="412" t="s">
        <v>105</v>
      </c>
      <c r="D417" s="412" t="s">
        <v>106</v>
      </c>
      <c r="E417" s="414" t="s">
        <v>101</v>
      </c>
      <c r="F417" s="414"/>
      <c r="G417" s="415" t="s">
        <v>38</v>
      </c>
      <c r="H417" s="416">
        <v>2.5</v>
      </c>
      <c r="I417" s="416">
        <v>0</v>
      </c>
      <c r="J417" s="417">
        <v>15.3</v>
      </c>
      <c r="K417" s="417">
        <v>38.25</v>
      </c>
    </row>
    <row r="418" spans="1:11" s="206" customFormat="1" ht="25.5" x14ac:dyDescent="0.25">
      <c r="A418" s="418"/>
      <c r="B418" s="418"/>
      <c r="C418" s="418"/>
      <c r="D418" s="418"/>
      <c r="E418" s="418"/>
      <c r="F418" s="418" t="s">
        <v>373</v>
      </c>
      <c r="G418" s="419">
        <v>44.1</v>
      </c>
      <c r="H418" s="418" t="s">
        <v>374</v>
      </c>
      <c r="I418" s="419">
        <v>0</v>
      </c>
      <c r="J418" s="418" t="s">
        <v>375</v>
      </c>
      <c r="K418" s="419">
        <v>44.1</v>
      </c>
    </row>
    <row r="419" spans="1:11" s="206" customFormat="1" ht="26.25" thickBot="1" x14ac:dyDescent="0.3">
      <c r="A419" s="418"/>
      <c r="B419" s="418"/>
      <c r="C419" s="418"/>
      <c r="D419" s="418"/>
      <c r="E419" s="418"/>
      <c r="F419" s="418" t="s">
        <v>376</v>
      </c>
      <c r="G419" s="419">
        <v>0</v>
      </c>
      <c r="H419" s="420"/>
      <c r="I419" s="420" t="s">
        <v>377</v>
      </c>
      <c r="J419" s="418"/>
      <c r="K419" s="419">
        <v>44.1</v>
      </c>
    </row>
    <row r="420" spans="1:11" s="206" customFormat="1" ht="15.75" thickTop="1" x14ac:dyDescent="0.25">
      <c r="A420" s="421"/>
      <c r="B420" s="421"/>
      <c r="C420" s="421"/>
      <c r="D420" s="421"/>
      <c r="E420" s="421"/>
      <c r="F420" s="421"/>
      <c r="G420" s="421"/>
      <c r="H420" s="421"/>
      <c r="I420" s="421"/>
      <c r="J420" s="421"/>
      <c r="K420" s="421"/>
    </row>
    <row r="421" spans="1:11" s="206" customFormat="1" x14ac:dyDescent="0.25">
      <c r="A421" s="402" t="s">
        <v>1042</v>
      </c>
      <c r="B421" s="403" t="s">
        <v>34</v>
      </c>
      <c r="C421" s="402" t="s">
        <v>103</v>
      </c>
      <c r="D421" s="402" t="s">
        <v>65</v>
      </c>
      <c r="E421" s="404" t="s">
        <v>35</v>
      </c>
      <c r="F421" s="404"/>
      <c r="G421" s="405" t="s">
        <v>56</v>
      </c>
      <c r="H421" s="403" t="s">
        <v>61</v>
      </c>
      <c r="I421" s="403" t="s">
        <v>370</v>
      </c>
      <c r="J421" s="403" t="s">
        <v>203</v>
      </c>
      <c r="K421" s="403" t="s">
        <v>57</v>
      </c>
    </row>
    <row r="422" spans="1:11" s="206" customFormat="1" ht="25.5" x14ac:dyDescent="0.25">
      <c r="A422" s="406" t="s">
        <v>37</v>
      </c>
      <c r="B422" s="407" t="s">
        <v>1043</v>
      </c>
      <c r="C422" s="406" t="s">
        <v>105</v>
      </c>
      <c r="D422" s="406" t="s">
        <v>1044</v>
      </c>
      <c r="E422" s="408">
        <v>2</v>
      </c>
      <c r="F422" s="408"/>
      <c r="G422" s="409" t="s">
        <v>25</v>
      </c>
      <c r="H422" s="410">
        <v>1</v>
      </c>
      <c r="I422" s="411"/>
      <c r="J422" s="411">
        <v>317.52999999999997</v>
      </c>
      <c r="K422" s="411">
        <v>317.52999999999997</v>
      </c>
    </row>
    <row r="423" spans="1:11" s="206" customFormat="1" ht="25.5" x14ac:dyDescent="0.25">
      <c r="A423" s="412" t="s">
        <v>371</v>
      </c>
      <c r="B423" s="413" t="s">
        <v>111</v>
      </c>
      <c r="C423" s="412" t="s">
        <v>105</v>
      </c>
      <c r="D423" s="412" t="s">
        <v>112</v>
      </c>
      <c r="E423" s="414" t="s">
        <v>101</v>
      </c>
      <c r="F423" s="414"/>
      <c r="G423" s="415" t="s">
        <v>38</v>
      </c>
      <c r="H423" s="416">
        <v>1.8</v>
      </c>
      <c r="I423" s="416">
        <v>0</v>
      </c>
      <c r="J423" s="417">
        <v>23.41</v>
      </c>
      <c r="K423" s="417">
        <v>42.13</v>
      </c>
    </row>
    <row r="424" spans="1:11" s="206" customFormat="1" ht="25.5" x14ac:dyDescent="0.25">
      <c r="A424" s="412" t="s">
        <v>371</v>
      </c>
      <c r="B424" s="413" t="s">
        <v>104</v>
      </c>
      <c r="C424" s="412" t="s">
        <v>105</v>
      </c>
      <c r="D424" s="412" t="s">
        <v>106</v>
      </c>
      <c r="E424" s="414" t="s">
        <v>101</v>
      </c>
      <c r="F424" s="414"/>
      <c r="G424" s="415" t="s">
        <v>38</v>
      </c>
      <c r="H424" s="416">
        <v>18</v>
      </c>
      <c r="I424" s="416">
        <v>0</v>
      </c>
      <c r="J424" s="417">
        <v>15.3</v>
      </c>
      <c r="K424" s="417">
        <v>275.39999999999998</v>
      </c>
    </row>
    <row r="425" spans="1:11" s="206" customFormat="1" ht="25.5" x14ac:dyDescent="0.25">
      <c r="A425" s="418"/>
      <c r="B425" s="418"/>
      <c r="C425" s="418"/>
      <c r="D425" s="418"/>
      <c r="E425" s="418"/>
      <c r="F425" s="418" t="s">
        <v>373</v>
      </c>
      <c r="G425" s="419">
        <v>317.52999999999997</v>
      </c>
      <c r="H425" s="418" t="s">
        <v>374</v>
      </c>
      <c r="I425" s="419">
        <v>0</v>
      </c>
      <c r="J425" s="418" t="s">
        <v>375</v>
      </c>
      <c r="K425" s="419">
        <v>317.52999999999997</v>
      </c>
    </row>
    <row r="426" spans="1:11" s="206" customFormat="1" ht="26.25" thickBot="1" x14ac:dyDescent="0.3">
      <c r="A426" s="418"/>
      <c r="B426" s="418"/>
      <c r="C426" s="418"/>
      <c r="D426" s="418"/>
      <c r="E426" s="418"/>
      <c r="F426" s="418" t="s">
        <v>376</v>
      </c>
      <c r="G426" s="419">
        <v>0</v>
      </c>
      <c r="H426" s="420"/>
      <c r="I426" s="420" t="s">
        <v>377</v>
      </c>
      <c r="J426" s="418"/>
      <c r="K426" s="419">
        <v>317.52999999999997</v>
      </c>
    </row>
    <row r="427" spans="1:11" s="206" customFormat="1" ht="15.75" thickTop="1" x14ac:dyDescent="0.25">
      <c r="A427" s="421"/>
      <c r="B427" s="421"/>
      <c r="C427" s="421"/>
      <c r="D427" s="421"/>
      <c r="E427" s="421"/>
      <c r="F427" s="421"/>
      <c r="G427" s="421"/>
      <c r="H427" s="421"/>
      <c r="I427" s="421"/>
      <c r="J427" s="421"/>
      <c r="K427" s="421"/>
    </row>
    <row r="428" spans="1:11" s="206" customFormat="1" x14ac:dyDescent="0.25">
      <c r="A428" s="402" t="s">
        <v>1045</v>
      </c>
      <c r="B428" s="403" t="s">
        <v>34</v>
      </c>
      <c r="C428" s="402" t="s">
        <v>103</v>
      </c>
      <c r="D428" s="402" t="s">
        <v>65</v>
      </c>
      <c r="E428" s="404" t="s">
        <v>35</v>
      </c>
      <c r="F428" s="404"/>
      <c r="G428" s="405" t="s">
        <v>56</v>
      </c>
      <c r="H428" s="403" t="s">
        <v>61</v>
      </c>
      <c r="I428" s="403" t="s">
        <v>370</v>
      </c>
      <c r="J428" s="403" t="s">
        <v>203</v>
      </c>
      <c r="K428" s="403" t="s">
        <v>57</v>
      </c>
    </row>
    <row r="429" spans="1:11" s="206" customFormat="1" ht="25.5" x14ac:dyDescent="0.25">
      <c r="A429" s="406" t="s">
        <v>37</v>
      </c>
      <c r="B429" s="407" t="s">
        <v>1046</v>
      </c>
      <c r="C429" s="406" t="s">
        <v>105</v>
      </c>
      <c r="D429" s="406" t="s">
        <v>1047</v>
      </c>
      <c r="E429" s="408">
        <v>2</v>
      </c>
      <c r="F429" s="408"/>
      <c r="G429" s="409" t="s">
        <v>25</v>
      </c>
      <c r="H429" s="410">
        <v>1</v>
      </c>
      <c r="I429" s="411"/>
      <c r="J429" s="411">
        <v>352.82</v>
      </c>
      <c r="K429" s="411">
        <v>352.82</v>
      </c>
    </row>
    <row r="430" spans="1:11" s="206" customFormat="1" ht="25.5" x14ac:dyDescent="0.25">
      <c r="A430" s="412" t="s">
        <v>371</v>
      </c>
      <c r="B430" s="413" t="s">
        <v>111</v>
      </c>
      <c r="C430" s="412" t="s">
        <v>105</v>
      </c>
      <c r="D430" s="412" t="s">
        <v>112</v>
      </c>
      <c r="E430" s="414" t="s">
        <v>101</v>
      </c>
      <c r="F430" s="414"/>
      <c r="G430" s="415" t="s">
        <v>38</v>
      </c>
      <c r="H430" s="416">
        <v>2</v>
      </c>
      <c r="I430" s="416">
        <v>0</v>
      </c>
      <c r="J430" s="417">
        <v>23.41</v>
      </c>
      <c r="K430" s="417">
        <v>46.82</v>
      </c>
    </row>
    <row r="431" spans="1:11" s="206" customFormat="1" ht="25.5" x14ac:dyDescent="0.25">
      <c r="A431" s="412" t="s">
        <v>371</v>
      </c>
      <c r="B431" s="413" t="s">
        <v>104</v>
      </c>
      <c r="C431" s="412" t="s">
        <v>105</v>
      </c>
      <c r="D431" s="412" t="s">
        <v>106</v>
      </c>
      <c r="E431" s="414" t="s">
        <v>101</v>
      </c>
      <c r="F431" s="414"/>
      <c r="G431" s="415" t="s">
        <v>38</v>
      </c>
      <c r="H431" s="416">
        <v>20</v>
      </c>
      <c r="I431" s="416">
        <v>0</v>
      </c>
      <c r="J431" s="417">
        <v>15.3</v>
      </c>
      <c r="K431" s="417">
        <v>306</v>
      </c>
    </row>
    <row r="432" spans="1:11" s="206" customFormat="1" ht="25.5" x14ac:dyDescent="0.25">
      <c r="A432" s="418"/>
      <c r="B432" s="418"/>
      <c r="C432" s="418"/>
      <c r="D432" s="418"/>
      <c r="E432" s="418"/>
      <c r="F432" s="418" t="s">
        <v>373</v>
      </c>
      <c r="G432" s="419">
        <v>352.82</v>
      </c>
      <c r="H432" s="418" t="s">
        <v>374</v>
      </c>
      <c r="I432" s="419">
        <v>0</v>
      </c>
      <c r="J432" s="418" t="s">
        <v>375</v>
      </c>
      <c r="K432" s="419">
        <v>352.82</v>
      </c>
    </row>
    <row r="433" spans="1:11" s="206" customFormat="1" ht="26.25" thickBot="1" x14ac:dyDescent="0.3">
      <c r="A433" s="418"/>
      <c r="B433" s="418"/>
      <c r="C433" s="418"/>
      <c r="D433" s="418"/>
      <c r="E433" s="418"/>
      <c r="F433" s="418" t="s">
        <v>376</v>
      </c>
      <c r="G433" s="419">
        <v>0</v>
      </c>
      <c r="H433" s="420"/>
      <c r="I433" s="420" t="s">
        <v>377</v>
      </c>
      <c r="J433" s="418"/>
      <c r="K433" s="419">
        <v>352.82</v>
      </c>
    </row>
    <row r="434" spans="1:11" s="206" customFormat="1" ht="15.75" thickTop="1" x14ac:dyDescent="0.25">
      <c r="A434" s="421"/>
      <c r="B434" s="421"/>
      <c r="C434" s="421"/>
      <c r="D434" s="421"/>
      <c r="E434" s="421"/>
      <c r="F434" s="421"/>
      <c r="G434" s="421"/>
      <c r="H434" s="421"/>
      <c r="I434" s="421"/>
      <c r="J434" s="421"/>
      <c r="K434" s="421"/>
    </row>
    <row r="435" spans="1:11" s="206" customFormat="1" x14ac:dyDescent="0.25">
      <c r="A435" s="402" t="s">
        <v>1048</v>
      </c>
      <c r="B435" s="403" t="s">
        <v>34</v>
      </c>
      <c r="C435" s="402" t="s">
        <v>103</v>
      </c>
      <c r="D435" s="402" t="s">
        <v>65</v>
      </c>
      <c r="E435" s="404" t="s">
        <v>35</v>
      </c>
      <c r="F435" s="404"/>
      <c r="G435" s="405" t="s">
        <v>56</v>
      </c>
      <c r="H435" s="403" t="s">
        <v>61</v>
      </c>
      <c r="I435" s="403" t="s">
        <v>370</v>
      </c>
      <c r="J435" s="403" t="s">
        <v>203</v>
      </c>
      <c r="K435" s="403" t="s">
        <v>57</v>
      </c>
    </row>
    <row r="436" spans="1:11" s="206" customFormat="1" ht="25.5" x14ac:dyDescent="0.25">
      <c r="A436" s="406" t="s">
        <v>37</v>
      </c>
      <c r="B436" s="407" t="s">
        <v>237</v>
      </c>
      <c r="C436" s="406" t="s">
        <v>105</v>
      </c>
      <c r="D436" s="406" t="s">
        <v>90</v>
      </c>
      <c r="E436" s="408">
        <v>2</v>
      </c>
      <c r="F436" s="408"/>
      <c r="G436" s="409" t="s">
        <v>19</v>
      </c>
      <c r="H436" s="410">
        <v>1</v>
      </c>
      <c r="I436" s="411"/>
      <c r="J436" s="411">
        <v>0.25</v>
      </c>
      <c r="K436" s="411">
        <v>0.25</v>
      </c>
    </row>
    <row r="437" spans="1:11" s="206" customFormat="1" ht="25.5" x14ac:dyDescent="0.25">
      <c r="A437" s="412" t="s">
        <v>371</v>
      </c>
      <c r="B437" s="413" t="s">
        <v>725</v>
      </c>
      <c r="C437" s="412" t="s">
        <v>105</v>
      </c>
      <c r="D437" s="412" t="s">
        <v>726</v>
      </c>
      <c r="E437" s="414" t="s">
        <v>384</v>
      </c>
      <c r="F437" s="414"/>
      <c r="G437" s="415" t="s">
        <v>19</v>
      </c>
      <c r="H437" s="416">
        <v>1</v>
      </c>
      <c r="I437" s="416">
        <v>0</v>
      </c>
      <c r="J437" s="417">
        <v>0.25</v>
      </c>
      <c r="K437" s="417">
        <v>0.25</v>
      </c>
    </row>
    <row r="438" spans="1:11" s="206" customFormat="1" ht="25.5" x14ac:dyDescent="0.25">
      <c r="A438" s="418"/>
      <c r="B438" s="418"/>
      <c r="C438" s="418"/>
      <c r="D438" s="418"/>
      <c r="E438" s="418"/>
      <c r="F438" s="418" t="s">
        <v>373</v>
      </c>
      <c r="G438" s="419">
        <v>0</v>
      </c>
      <c r="H438" s="418" t="s">
        <v>374</v>
      </c>
      <c r="I438" s="419">
        <v>0</v>
      </c>
      <c r="J438" s="418" t="s">
        <v>375</v>
      </c>
      <c r="K438" s="419">
        <v>0</v>
      </c>
    </row>
    <row r="439" spans="1:11" s="206" customFormat="1" ht="26.25" thickBot="1" x14ac:dyDescent="0.3">
      <c r="A439" s="418"/>
      <c r="B439" s="418"/>
      <c r="C439" s="418"/>
      <c r="D439" s="418"/>
      <c r="E439" s="418"/>
      <c r="F439" s="418" t="s">
        <v>376</v>
      </c>
      <c r="G439" s="419">
        <v>0</v>
      </c>
      <c r="H439" s="420"/>
      <c r="I439" s="420" t="s">
        <v>377</v>
      </c>
      <c r="J439" s="418"/>
      <c r="K439" s="419">
        <v>0.25</v>
      </c>
    </row>
    <row r="440" spans="1:11" s="206" customFormat="1" ht="15.75" thickTop="1" x14ac:dyDescent="0.25">
      <c r="A440" s="421"/>
      <c r="B440" s="421"/>
      <c r="C440" s="421"/>
      <c r="D440" s="421"/>
      <c r="E440" s="421"/>
      <c r="F440" s="421"/>
      <c r="G440" s="421"/>
      <c r="H440" s="421"/>
      <c r="I440" s="421"/>
      <c r="J440" s="421"/>
      <c r="K440" s="421"/>
    </row>
    <row r="441" spans="1:11" s="206" customFormat="1" x14ac:dyDescent="0.25">
      <c r="A441" s="402" t="s">
        <v>1050</v>
      </c>
      <c r="B441" s="403" t="s">
        <v>34</v>
      </c>
      <c r="C441" s="402" t="s">
        <v>103</v>
      </c>
      <c r="D441" s="402" t="s">
        <v>65</v>
      </c>
      <c r="E441" s="404" t="s">
        <v>35</v>
      </c>
      <c r="F441" s="404"/>
      <c r="G441" s="405" t="s">
        <v>56</v>
      </c>
      <c r="H441" s="403" t="s">
        <v>61</v>
      </c>
      <c r="I441" s="403" t="s">
        <v>370</v>
      </c>
      <c r="J441" s="403" t="s">
        <v>203</v>
      </c>
      <c r="K441" s="403" t="s">
        <v>57</v>
      </c>
    </row>
    <row r="442" spans="1:11" s="206" customFormat="1" ht="25.5" x14ac:dyDescent="0.25">
      <c r="A442" s="406" t="s">
        <v>37</v>
      </c>
      <c r="B442" s="407" t="s">
        <v>1051</v>
      </c>
      <c r="C442" s="406" t="s">
        <v>105</v>
      </c>
      <c r="D442" s="406" t="s">
        <v>1052</v>
      </c>
      <c r="E442" s="408">
        <v>3</v>
      </c>
      <c r="F442" s="408"/>
      <c r="G442" s="409" t="s">
        <v>25</v>
      </c>
      <c r="H442" s="410">
        <v>1</v>
      </c>
      <c r="I442" s="411"/>
      <c r="J442" s="411">
        <v>84.18</v>
      </c>
      <c r="K442" s="411">
        <v>84.18</v>
      </c>
    </row>
    <row r="443" spans="1:11" s="206" customFormat="1" ht="25.5" x14ac:dyDescent="0.25">
      <c r="A443" s="412" t="s">
        <v>371</v>
      </c>
      <c r="B443" s="413" t="s">
        <v>1874</v>
      </c>
      <c r="C443" s="412" t="s">
        <v>105</v>
      </c>
      <c r="D443" s="412" t="s">
        <v>1875</v>
      </c>
      <c r="E443" s="414" t="s">
        <v>384</v>
      </c>
      <c r="F443" s="414"/>
      <c r="G443" s="415" t="s">
        <v>25</v>
      </c>
      <c r="H443" s="416">
        <v>1</v>
      </c>
      <c r="I443" s="416">
        <v>0</v>
      </c>
      <c r="J443" s="417">
        <v>84.18</v>
      </c>
      <c r="K443" s="417">
        <v>84.18</v>
      </c>
    </row>
    <row r="444" spans="1:11" s="206" customFormat="1" ht="25.5" x14ac:dyDescent="0.25">
      <c r="A444" s="418"/>
      <c r="B444" s="418"/>
      <c r="C444" s="418"/>
      <c r="D444" s="418"/>
      <c r="E444" s="418"/>
      <c r="F444" s="418" t="s">
        <v>373</v>
      </c>
      <c r="G444" s="419">
        <v>0</v>
      </c>
      <c r="H444" s="418" t="s">
        <v>374</v>
      </c>
      <c r="I444" s="419">
        <v>0</v>
      </c>
      <c r="J444" s="418" t="s">
        <v>375</v>
      </c>
      <c r="K444" s="419">
        <v>0</v>
      </c>
    </row>
    <row r="445" spans="1:11" s="206" customFormat="1" ht="26.25" thickBot="1" x14ac:dyDescent="0.3">
      <c r="A445" s="418"/>
      <c r="B445" s="418"/>
      <c r="C445" s="418"/>
      <c r="D445" s="418"/>
      <c r="E445" s="418"/>
      <c r="F445" s="418" t="s">
        <v>376</v>
      </c>
      <c r="G445" s="419">
        <v>0</v>
      </c>
      <c r="H445" s="420"/>
      <c r="I445" s="420" t="s">
        <v>377</v>
      </c>
      <c r="J445" s="418"/>
      <c r="K445" s="419">
        <v>84.18</v>
      </c>
    </row>
    <row r="446" spans="1:11" s="206" customFormat="1" ht="15.75" thickTop="1" x14ac:dyDescent="0.25">
      <c r="A446" s="421"/>
      <c r="B446" s="421"/>
      <c r="C446" s="421"/>
      <c r="D446" s="421"/>
      <c r="E446" s="421"/>
      <c r="F446" s="421"/>
      <c r="G446" s="421"/>
      <c r="H446" s="421"/>
      <c r="I446" s="421"/>
      <c r="J446" s="421"/>
      <c r="K446" s="421"/>
    </row>
    <row r="447" spans="1:11" s="206" customFormat="1" x14ac:dyDescent="0.25">
      <c r="A447" s="402" t="s">
        <v>1054</v>
      </c>
      <c r="B447" s="403" t="s">
        <v>34</v>
      </c>
      <c r="C447" s="402" t="s">
        <v>103</v>
      </c>
      <c r="D447" s="402" t="s">
        <v>65</v>
      </c>
      <c r="E447" s="404" t="s">
        <v>35</v>
      </c>
      <c r="F447" s="404"/>
      <c r="G447" s="405" t="s">
        <v>56</v>
      </c>
      <c r="H447" s="403" t="s">
        <v>61</v>
      </c>
      <c r="I447" s="403" t="s">
        <v>370</v>
      </c>
      <c r="J447" s="403" t="s">
        <v>203</v>
      </c>
      <c r="K447" s="403" t="s">
        <v>57</v>
      </c>
    </row>
    <row r="448" spans="1:11" s="206" customFormat="1" ht="25.5" x14ac:dyDescent="0.25">
      <c r="A448" s="406" t="s">
        <v>37</v>
      </c>
      <c r="B448" s="407" t="s">
        <v>254</v>
      </c>
      <c r="C448" s="406" t="s">
        <v>105</v>
      </c>
      <c r="D448" s="406" t="s">
        <v>69</v>
      </c>
      <c r="E448" s="408">
        <v>411</v>
      </c>
      <c r="F448" s="408"/>
      <c r="G448" s="409" t="s">
        <v>25</v>
      </c>
      <c r="H448" s="410">
        <v>1</v>
      </c>
      <c r="I448" s="411"/>
      <c r="J448" s="411">
        <v>14.62</v>
      </c>
      <c r="K448" s="411">
        <v>14.62</v>
      </c>
    </row>
    <row r="449" spans="1:11" s="206" customFormat="1" ht="25.5" x14ac:dyDescent="0.25">
      <c r="A449" s="412" t="s">
        <v>371</v>
      </c>
      <c r="B449" s="413" t="s">
        <v>732</v>
      </c>
      <c r="C449" s="412" t="s">
        <v>105</v>
      </c>
      <c r="D449" s="412" t="s">
        <v>733</v>
      </c>
      <c r="E449" s="414" t="s">
        <v>384</v>
      </c>
      <c r="F449" s="414"/>
      <c r="G449" s="415" t="s">
        <v>25</v>
      </c>
      <c r="H449" s="416">
        <v>1.25</v>
      </c>
      <c r="I449" s="416">
        <v>0</v>
      </c>
      <c r="J449" s="417">
        <v>11.7</v>
      </c>
      <c r="K449" s="417">
        <v>14.62</v>
      </c>
    </row>
    <row r="450" spans="1:11" s="206" customFormat="1" ht="25.5" x14ac:dyDescent="0.25">
      <c r="A450" s="418"/>
      <c r="B450" s="418"/>
      <c r="C450" s="418"/>
      <c r="D450" s="418"/>
      <c r="E450" s="418"/>
      <c r="F450" s="418" t="s">
        <v>373</v>
      </c>
      <c r="G450" s="419">
        <v>0</v>
      </c>
      <c r="H450" s="418" t="s">
        <v>374</v>
      </c>
      <c r="I450" s="419">
        <v>0</v>
      </c>
      <c r="J450" s="418" t="s">
        <v>375</v>
      </c>
      <c r="K450" s="419">
        <v>0</v>
      </c>
    </row>
    <row r="451" spans="1:11" s="206" customFormat="1" ht="26.25" thickBot="1" x14ac:dyDescent="0.3">
      <c r="A451" s="418"/>
      <c r="B451" s="418"/>
      <c r="C451" s="418"/>
      <c r="D451" s="418"/>
      <c r="E451" s="418"/>
      <c r="F451" s="418" t="s">
        <v>376</v>
      </c>
      <c r="G451" s="419">
        <v>0</v>
      </c>
      <c r="H451" s="420"/>
      <c r="I451" s="420" t="s">
        <v>377</v>
      </c>
      <c r="J451" s="418"/>
      <c r="K451" s="419">
        <v>14.62</v>
      </c>
    </row>
    <row r="452" spans="1:11" s="206" customFormat="1" ht="15.75" thickTop="1" x14ac:dyDescent="0.25">
      <c r="A452" s="421"/>
      <c r="B452" s="421"/>
      <c r="C452" s="421"/>
      <c r="D452" s="421"/>
      <c r="E452" s="421"/>
      <c r="F452" s="421"/>
      <c r="G452" s="421"/>
      <c r="H452" s="421"/>
      <c r="I452" s="421"/>
      <c r="J452" s="421"/>
      <c r="K452" s="421"/>
    </row>
    <row r="453" spans="1:11" s="206" customFormat="1" x14ac:dyDescent="0.25">
      <c r="A453" s="402" t="s">
        <v>1055</v>
      </c>
      <c r="B453" s="403" t="s">
        <v>34</v>
      </c>
      <c r="C453" s="402" t="s">
        <v>103</v>
      </c>
      <c r="D453" s="402" t="s">
        <v>65</v>
      </c>
      <c r="E453" s="404" t="s">
        <v>35</v>
      </c>
      <c r="F453" s="404"/>
      <c r="G453" s="405" t="s">
        <v>56</v>
      </c>
      <c r="H453" s="403" t="s">
        <v>61</v>
      </c>
      <c r="I453" s="403" t="s">
        <v>370</v>
      </c>
      <c r="J453" s="403" t="s">
        <v>203</v>
      </c>
      <c r="K453" s="403" t="s">
        <v>57</v>
      </c>
    </row>
    <row r="454" spans="1:11" s="206" customFormat="1" ht="25.5" x14ac:dyDescent="0.25">
      <c r="A454" s="406" t="s">
        <v>37</v>
      </c>
      <c r="B454" s="407" t="s">
        <v>1056</v>
      </c>
      <c r="C454" s="406" t="s">
        <v>105</v>
      </c>
      <c r="D454" s="406" t="s">
        <v>1057</v>
      </c>
      <c r="E454" s="408">
        <v>4</v>
      </c>
      <c r="F454" s="408"/>
      <c r="G454" s="409" t="s">
        <v>25</v>
      </c>
      <c r="H454" s="410">
        <v>1</v>
      </c>
      <c r="I454" s="411"/>
      <c r="J454" s="411">
        <v>4.32</v>
      </c>
      <c r="K454" s="411">
        <v>4.32</v>
      </c>
    </row>
    <row r="455" spans="1:11" s="206" customFormat="1" ht="25.5" x14ac:dyDescent="0.25">
      <c r="A455" s="412" t="s">
        <v>371</v>
      </c>
      <c r="B455" s="413" t="s">
        <v>387</v>
      </c>
      <c r="C455" s="412" t="s">
        <v>105</v>
      </c>
      <c r="D455" s="412" t="s">
        <v>388</v>
      </c>
      <c r="E455" s="414" t="s">
        <v>384</v>
      </c>
      <c r="F455" s="414"/>
      <c r="G455" s="415" t="s">
        <v>389</v>
      </c>
      <c r="H455" s="416">
        <v>9.3799999999999994E-2</v>
      </c>
      <c r="I455" s="416">
        <v>0</v>
      </c>
      <c r="J455" s="417">
        <v>5.64</v>
      </c>
      <c r="K455" s="417">
        <v>0.52</v>
      </c>
    </row>
    <row r="456" spans="1:11" s="206" customFormat="1" ht="25.5" x14ac:dyDescent="0.25">
      <c r="A456" s="412" t="s">
        <v>371</v>
      </c>
      <c r="B456" s="413" t="s">
        <v>104</v>
      </c>
      <c r="C456" s="412" t="s">
        <v>105</v>
      </c>
      <c r="D456" s="412" t="s">
        <v>106</v>
      </c>
      <c r="E456" s="414" t="s">
        <v>101</v>
      </c>
      <c r="F456" s="414"/>
      <c r="G456" s="415" t="s">
        <v>38</v>
      </c>
      <c r="H456" s="416">
        <v>0.24249999999999999</v>
      </c>
      <c r="I456" s="416">
        <v>0</v>
      </c>
      <c r="J456" s="417">
        <v>15.3</v>
      </c>
      <c r="K456" s="417">
        <v>3.71</v>
      </c>
    </row>
    <row r="457" spans="1:11" s="206" customFormat="1" ht="25.5" x14ac:dyDescent="0.25">
      <c r="A457" s="412" t="s">
        <v>371</v>
      </c>
      <c r="B457" s="413" t="s">
        <v>392</v>
      </c>
      <c r="C457" s="412" t="s">
        <v>105</v>
      </c>
      <c r="D457" s="412" t="s">
        <v>393</v>
      </c>
      <c r="E457" s="414" t="s">
        <v>384</v>
      </c>
      <c r="F457" s="414"/>
      <c r="G457" s="415" t="s">
        <v>28</v>
      </c>
      <c r="H457" s="416">
        <v>1.2500000000000001E-2</v>
      </c>
      <c r="I457" s="416">
        <v>0</v>
      </c>
      <c r="J457" s="417">
        <v>7.52</v>
      </c>
      <c r="K457" s="417">
        <v>0.09</v>
      </c>
    </row>
    <row r="458" spans="1:11" s="206" customFormat="1" ht="25.5" x14ac:dyDescent="0.25">
      <c r="A458" s="418"/>
      <c r="B458" s="418"/>
      <c r="C458" s="418"/>
      <c r="D458" s="418"/>
      <c r="E458" s="418"/>
      <c r="F458" s="418" t="s">
        <v>373</v>
      </c>
      <c r="G458" s="419">
        <v>3.71</v>
      </c>
      <c r="H458" s="418" t="s">
        <v>374</v>
      </c>
      <c r="I458" s="419">
        <v>0</v>
      </c>
      <c r="J458" s="418" t="s">
        <v>375</v>
      </c>
      <c r="K458" s="419">
        <v>3.71</v>
      </c>
    </row>
    <row r="459" spans="1:11" s="206" customFormat="1" ht="26.25" thickBot="1" x14ac:dyDescent="0.3">
      <c r="A459" s="418"/>
      <c r="B459" s="418"/>
      <c r="C459" s="418"/>
      <c r="D459" s="418"/>
      <c r="E459" s="418"/>
      <c r="F459" s="418" t="s">
        <v>376</v>
      </c>
      <c r="G459" s="419">
        <v>0</v>
      </c>
      <c r="H459" s="420"/>
      <c r="I459" s="420" t="s">
        <v>377</v>
      </c>
      <c r="J459" s="418"/>
      <c r="K459" s="419">
        <v>4.32</v>
      </c>
    </row>
    <row r="460" spans="1:11" s="206" customFormat="1" ht="15.75" thickTop="1" x14ac:dyDescent="0.25">
      <c r="A460" s="421"/>
      <c r="B460" s="421"/>
      <c r="C460" s="421"/>
      <c r="D460" s="421"/>
      <c r="E460" s="421"/>
      <c r="F460" s="421"/>
      <c r="G460" s="421"/>
      <c r="H460" s="421"/>
      <c r="I460" s="421"/>
      <c r="J460" s="421"/>
      <c r="K460" s="421"/>
    </row>
    <row r="461" spans="1:11" s="206" customFormat="1" x14ac:dyDescent="0.25">
      <c r="A461" s="402" t="s">
        <v>1058</v>
      </c>
      <c r="B461" s="403" t="s">
        <v>34</v>
      </c>
      <c r="C461" s="402" t="s">
        <v>103</v>
      </c>
      <c r="D461" s="402" t="s">
        <v>65</v>
      </c>
      <c r="E461" s="404" t="s">
        <v>35</v>
      </c>
      <c r="F461" s="404"/>
      <c r="G461" s="405" t="s">
        <v>56</v>
      </c>
      <c r="H461" s="403" t="s">
        <v>61</v>
      </c>
      <c r="I461" s="403" t="s">
        <v>370</v>
      </c>
      <c r="J461" s="403" t="s">
        <v>203</v>
      </c>
      <c r="K461" s="403" t="s">
        <v>57</v>
      </c>
    </row>
    <row r="462" spans="1:11" s="206" customFormat="1" ht="38.25" x14ac:dyDescent="0.25">
      <c r="A462" s="406" t="s">
        <v>37</v>
      </c>
      <c r="B462" s="407" t="s">
        <v>1059</v>
      </c>
      <c r="C462" s="406" t="s">
        <v>105</v>
      </c>
      <c r="D462" s="406" t="s">
        <v>1060</v>
      </c>
      <c r="E462" s="408">
        <v>2</v>
      </c>
      <c r="F462" s="408"/>
      <c r="G462" s="409" t="s">
        <v>19</v>
      </c>
      <c r="H462" s="410">
        <v>1</v>
      </c>
      <c r="I462" s="411"/>
      <c r="J462" s="411">
        <v>5.28</v>
      </c>
      <c r="K462" s="411">
        <v>5.28</v>
      </c>
    </row>
    <row r="463" spans="1:11" s="206" customFormat="1" ht="25.5" x14ac:dyDescent="0.25">
      <c r="A463" s="412" t="s">
        <v>371</v>
      </c>
      <c r="B463" s="413" t="s">
        <v>433</v>
      </c>
      <c r="C463" s="412" t="s">
        <v>105</v>
      </c>
      <c r="D463" s="412" t="s">
        <v>1837</v>
      </c>
      <c r="E463" s="414" t="s">
        <v>384</v>
      </c>
      <c r="F463" s="414"/>
      <c r="G463" s="415" t="s">
        <v>265</v>
      </c>
      <c r="H463" s="416">
        <v>5.7999999999999996E-3</v>
      </c>
      <c r="I463" s="416">
        <v>0</v>
      </c>
      <c r="J463" s="417">
        <v>20.86</v>
      </c>
      <c r="K463" s="417">
        <v>0.12</v>
      </c>
    </row>
    <row r="464" spans="1:11" s="206" customFormat="1" ht="25.5" x14ac:dyDescent="0.25">
      <c r="A464" s="412" t="s">
        <v>371</v>
      </c>
      <c r="B464" s="413" t="s">
        <v>579</v>
      </c>
      <c r="C464" s="412" t="s">
        <v>105</v>
      </c>
      <c r="D464" s="412" t="s">
        <v>580</v>
      </c>
      <c r="E464" s="414" t="s">
        <v>384</v>
      </c>
      <c r="F464" s="414"/>
      <c r="G464" s="415" t="s">
        <v>23</v>
      </c>
      <c r="H464" s="416">
        <v>0.21160000000000001</v>
      </c>
      <c r="I464" s="416">
        <v>0</v>
      </c>
      <c r="J464" s="417">
        <v>7.37</v>
      </c>
      <c r="K464" s="417">
        <v>1.55</v>
      </c>
    </row>
    <row r="465" spans="1:11" s="206" customFormat="1" ht="25.5" x14ac:dyDescent="0.25">
      <c r="A465" s="412" t="s">
        <v>371</v>
      </c>
      <c r="B465" s="413" t="s">
        <v>121</v>
      </c>
      <c r="C465" s="412" t="s">
        <v>105</v>
      </c>
      <c r="D465" s="412" t="s">
        <v>122</v>
      </c>
      <c r="E465" s="414" t="s">
        <v>101</v>
      </c>
      <c r="F465" s="414"/>
      <c r="G465" s="415" t="s">
        <v>38</v>
      </c>
      <c r="H465" s="416">
        <v>3.73E-2</v>
      </c>
      <c r="I465" s="416">
        <v>0</v>
      </c>
      <c r="J465" s="417">
        <v>23.41</v>
      </c>
      <c r="K465" s="417">
        <v>0.87</v>
      </c>
    </row>
    <row r="466" spans="1:11" s="206" customFormat="1" ht="25.5" x14ac:dyDescent="0.25">
      <c r="A466" s="412" t="s">
        <v>371</v>
      </c>
      <c r="B466" s="413" t="s">
        <v>396</v>
      </c>
      <c r="C466" s="412" t="s">
        <v>105</v>
      </c>
      <c r="D466" s="412" t="s">
        <v>397</v>
      </c>
      <c r="E466" s="414" t="s">
        <v>384</v>
      </c>
      <c r="F466" s="414"/>
      <c r="G466" s="415" t="s">
        <v>389</v>
      </c>
      <c r="H466" s="416">
        <v>5.1999999999999998E-3</v>
      </c>
      <c r="I466" s="416">
        <v>0</v>
      </c>
      <c r="J466" s="417">
        <v>12.43</v>
      </c>
      <c r="K466" s="417">
        <v>0.06</v>
      </c>
    </row>
    <row r="467" spans="1:11" s="206" customFormat="1" ht="25.5" x14ac:dyDescent="0.25">
      <c r="A467" s="412" t="s">
        <v>371</v>
      </c>
      <c r="B467" s="413" t="s">
        <v>434</v>
      </c>
      <c r="C467" s="412" t="s">
        <v>105</v>
      </c>
      <c r="D467" s="412" t="s">
        <v>1833</v>
      </c>
      <c r="E467" s="414" t="s">
        <v>384</v>
      </c>
      <c r="F467" s="414"/>
      <c r="G467" s="415" t="s">
        <v>23</v>
      </c>
      <c r="H467" s="416">
        <v>0.21160000000000001</v>
      </c>
      <c r="I467" s="416">
        <v>0</v>
      </c>
      <c r="J467" s="417">
        <v>8.36</v>
      </c>
      <c r="K467" s="417">
        <v>1.76</v>
      </c>
    </row>
    <row r="468" spans="1:11" s="206" customFormat="1" ht="25.5" x14ac:dyDescent="0.25">
      <c r="A468" s="412" t="s">
        <v>371</v>
      </c>
      <c r="B468" s="413" t="s">
        <v>104</v>
      </c>
      <c r="C468" s="412" t="s">
        <v>105</v>
      </c>
      <c r="D468" s="412" t="s">
        <v>106</v>
      </c>
      <c r="E468" s="414" t="s">
        <v>101</v>
      </c>
      <c r="F468" s="414"/>
      <c r="G468" s="415" t="s">
        <v>38</v>
      </c>
      <c r="H468" s="416">
        <v>5.8299999999999998E-2</v>
      </c>
      <c r="I468" s="416">
        <v>0</v>
      </c>
      <c r="J468" s="417">
        <v>15.3</v>
      </c>
      <c r="K468" s="417">
        <v>0.89</v>
      </c>
    </row>
    <row r="469" spans="1:11" s="206" customFormat="1" ht="25.5" x14ac:dyDescent="0.25">
      <c r="A469" s="412" t="s">
        <v>371</v>
      </c>
      <c r="B469" s="413" t="s">
        <v>655</v>
      </c>
      <c r="C469" s="412" t="s">
        <v>105</v>
      </c>
      <c r="D469" s="412" t="s">
        <v>656</v>
      </c>
      <c r="E469" s="414" t="s">
        <v>384</v>
      </c>
      <c r="F469" s="414"/>
      <c r="G469" s="415" t="s">
        <v>265</v>
      </c>
      <c r="H469" s="416">
        <v>2.3999999999999998E-3</v>
      </c>
      <c r="I469" s="416">
        <v>0</v>
      </c>
      <c r="J469" s="417">
        <v>14.5</v>
      </c>
      <c r="K469" s="417">
        <v>0.03</v>
      </c>
    </row>
    <row r="470" spans="1:11" s="206" customFormat="1" ht="25.5" x14ac:dyDescent="0.25">
      <c r="A470" s="418"/>
      <c r="B470" s="418"/>
      <c r="C470" s="418"/>
      <c r="D470" s="418"/>
      <c r="E470" s="418"/>
      <c r="F470" s="418" t="s">
        <v>373</v>
      </c>
      <c r="G470" s="419">
        <v>1.76</v>
      </c>
      <c r="H470" s="418" t="s">
        <v>374</v>
      </c>
      <c r="I470" s="419">
        <v>0</v>
      </c>
      <c r="J470" s="418" t="s">
        <v>375</v>
      </c>
      <c r="K470" s="419">
        <v>1.76</v>
      </c>
    </row>
    <row r="471" spans="1:11" s="206" customFormat="1" ht="26.25" thickBot="1" x14ac:dyDescent="0.3">
      <c r="A471" s="418"/>
      <c r="B471" s="418"/>
      <c r="C471" s="418"/>
      <c r="D471" s="418"/>
      <c r="E471" s="418"/>
      <c r="F471" s="418" t="s">
        <v>376</v>
      </c>
      <c r="G471" s="419">
        <v>0</v>
      </c>
      <c r="H471" s="420"/>
      <c r="I471" s="420" t="s">
        <v>377</v>
      </c>
      <c r="J471" s="418"/>
      <c r="K471" s="419">
        <v>5.28</v>
      </c>
    </row>
    <row r="472" spans="1:11" s="206" customFormat="1" ht="15.75" thickTop="1" x14ac:dyDescent="0.25">
      <c r="A472" s="421"/>
      <c r="B472" s="421"/>
      <c r="C472" s="421"/>
      <c r="D472" s="421"/>
      <c r="E472" s="421"/>
      <c r="F472" s="421"/>
      <c r="G472" s="421"/>
      <c r="H472" s="421"/>
      <c r="I472" s="421"/>
      <c r="J472" s="421"/>
      <c r="K472" s="421"/>
    </row>
    <row r="473" spans="1:11" s="206" customFormat="1" x14ac:dyDescent="0.25">
      <c r="A473" s="402" t="s">
        <v>1061</v>
      </c>
      <c r="B473" s="403" t="s">
        <v>34</v>
      </c>
      <c r="C473" s="402" t="s">
        <v>103</v>
      </c>
      <c r="D473" s="402" t="s">
        <v>65</v>
      </c>
      <c r="E473" s="404" t="s">
        <v>35</v>
      </c>
      <c r="F473" s="404"/>
      <c r="G473" s="405" t="s">
        <v>56</v>
      </c>
      <c r="H473" s="403" t="s">
        <v>61</v>
      </c>
      <c r="I473" s="403" t="s">
        <v>370</v>
      </c>
      <c r="J473" s="403" t="s">
        <v>203</v>
      </c>
      <c r="K473" s="403" t="s">
        <v>57</v>
      </c>
    </row>
    <row r="474" spans="1:11" s="206" customFormat="1" ht="38.25" x14ac:dyDescent="0.25">
      <c r="A474" s="406" t="s">
        <v>37</v>
      </c>
      <c r="B474" s="407" t="s">
        <v>1062</v>
      </c>
      <c r="C474" s="406" t="s">
        <v>240</v>
      </c>
      <c r="D474" s="406" t="s">
        <v>1063</v>
      </c>
      <c r="E474" s="408">
        <v>2.02</v>
      </c>
      <c r="F474" s="408"/>
      <c r="G474" s="409" t="s">
        <v>58</v>
      </c>
      <c r="H474" s="410">
        <v>1</v>
      </c>
      <c r="I474" s="411"/>
      <c r="J474" s="411">
        <v>23.76</v>
      </c>
      <c r="K474" s="411">
        <v>23.76</v>
      </c>
    </row>
    <row r="475" spans="1:11" s="206" customFormat="1" x14ac:dyDescent="0.25">
      <c r="A475" s="412" t="s">
        <v>371</v>
      </c>
      <c r="B475" s="413" t="s">
        <v>1876</v>
      </c>
      <c r="C475" s="412" t="s">
        <v>1877</v>
      </c>
      <c r="D475" s="412" t="s">
        <v>1878</v>
      </c>
      <c r="E475" s="414" t="s">
        <v>384</v>
      </c>
      <c r="F475" s="414"/>
      <c r="G475" s="415" t="s">
        <v>58</v>
      </c>
      <c r="H475" s="416">
        <v>1</v>
      </c>
      <c r="I475" s="416">
        <v>0</v>
      </c>
      <c r="J475" s="417">
        <v>22.15</v>
      </c>
      <c r="K475" s="417">
        <v>22.15</v>
      </c>
    </row>
    <row r="476" spans="1:11" s="206" customFormat="1" ht="25.5" x14ac:dyDescent="0.25">
      <c r="A476" s="412" t="s">
        <v>371</v>
      </c>
      <c r="B476" s="413" t="s">
        <v>104</v>
      </c>
      <c r="C476" s="412" t="s">
        <v>105</v>
      </c>
      <c r="D476" s="412" t="s">
        <v>106</v>
      </c>
      <c r="E476" s="414" t="s">
        <v>101</v>
      </c>
      <c r="F476" s="414"/>
      <c r="G476" s="415" t="s">
        <v>38</v>
      </c>
      <c r="H476" s="416">
        <v>0.10559</v>
      </c>
      <c r="I476" s="416">
        <v>0</v>
      </c>
      <c r="J476" s="417">
        <v>15.3</v>
      </c>
      <c r="K476" s="417">
        <v>1.61</v>
      </c>
    </row>
    <row r="477" spans="1:11" s="206" customFormat="1" ht="25.5" x14ac:dyDescent="0.25">
      <c r="A477" s="418"/>
      <c r="B477" s="418"/>
      <c r="C477" s="418"/>
      <c r="D477" s="418"/>
      <c r="E477" s="418"/>
      <c r="F477" s="418" t="s">
        <v>373</v>
      </c>
      <c r="G477" s="419">
        <v>1.61</v>
      </c>
      <c r="H477" s="418" t="s">
        <v>374</v>
      </c>
      <c r="I477" s="419">
        <v>0</v>
      </c>
      <c r="J477" s="418" t="s">
        <v>375</v>
      </c>
      <c r="K477" s="419">
        <v>1.61</v>
      </c>
    </row>
    <row r="478" spans="1:11" s="206" customFormat="1" ht="26.25" thickBot="1" x14ac:dyDescent="0.3">
      <c r="A478" s="418"/>
      <c r="B478" s="418"/>
      <c r="C478" s="418"/>
      <c r="D478" s="418"/>
      <c r="E478" s="418"/>
      <c r="F478" s="418" t="s">
        <v>376</v>
      </c>
      <c r="G478" s="419">
        <v>0</v>
      </c>
      <c r="H478" s="420"/>
      <c r="I478" s="420" t="s">
        <v>377</v>
      </c>
      <c r="J478" s="418"/>
      <c r="K478" s="419">
        <v>23.76</v>
      </c>
    </row>
    <row r="479" spans="1:11" s="206" customFormat="1" ht="15.75" thickTop="1" x14ac:dyDescent="0.25">
      <c r="A479" s="421"/>
      <c r="B479" s="421"/>
      <c r="C479" s="421"/>
      <c r="D479" s="421"/>
      <c r="E479" s="421"/>
      <c r="F479" s="421"/>
      <c r="G479" s="421"/>
      <c r="H479" s="421"/>
      <c r="I479" s="421"/>
      <c r="J479" s="421"/>
      <c r="K479" s="421"/>
    </row>
    <row r="480" spans="1:11" s="206" customFormat="1" x14ac:dyDescent="0.25">
      <c r="A480" s="402" t="s">
        <v>1064</v>
      </c>
      <c r="B480" s="403" t="s">
        <v>34</v>
      </c>
      <c r="C480" s="402" t="s">
        <v>103</v>
      </c>
      <c r="D480" s="402" t="s">
        <v>65</v>
      </c>
      <c r="E480" s="404" t="s">
        <v>35</v>
      </c>
      <c r="F480" s="404"/>
      <c r="G480" s="405" t="s">
        <v>56</v>
      </c>
      <c r="H480" s="403" t="s">
        <v>61</v>
      </c>
      <c r="I480" s="403" t="s">
        <v>370</v>
      </c>
      <c r="J480" s="403" t="s">
        <v>203</v>
      </c>
      <c r="K480" s="403" t="s">
        <v>57</v>
      </c>
    </row>
    <row r="481" spans="1:11" s="206" customFormat="1" ht="25.5" x14ac:dyDescent="0.25">
      <c r="A481" s="406" t="s">
        <v>37</v>
      </c>
      <c r="B481" s="407" t="s">
        <v>1065</v>
      </c>
      <c r="C481" s="406" t="s">
        <v>105</v>
      </c>
      <c r="D481" s="406" t="s">
        <v>1066</v>
      </c>
      <c r="E481" s="408">
        <v>6</v>
      </c>
      <c r="F481" s="408"/>
      <c r="G481" s="409" t="s">
        <v>25</v>
      </c>
      <c r="H481" s="410">
        <v>1</v>
      </c>
      <c r="I481" s="411"/>
      <c r="J481" s="411">
        <v>599.76</v>
      </c>
      <c r="K481" s="411">
        <v>599.76</v>
      </c>
    </row>
    <row r="482" spans="1:11" s="206" customFormat="1" ht="25.5" x14ac:dyDescent="0.25">
      <c r="A482" s="412" t="s">
        <v>371</v>
      </c>
      <c r="B482" s="413" t="s">
        <v>1879</v>
      </c>
      <c r="C482" s="412" t="s">
        <v>105</v>
      </c>
      <c r="D482" s="412" t="s">
        <v>1880</v>
      </c>
      <c r="E482" s="414" t="s">
        <v>384</v>
      </c>
      <c r="F482" s="414"/>
      <c r="G482" s="415" t="s">
        <v>25</v>
      </c>
      <c r="H482" s="416">
        <v>1.02</v>
      </c>
      <c r="I482" s="416">
        <v>0</v>
      </c>
      <c r="J482" s="417">
        <v>588</v>
      </c>
      <c r="K482" s="417">
        <v>599.76</v>
      </c>
    </row>
    <row r="483" spans="1:11" s="206" customFormat="1" ht="25.5" x14ac:dyDescent="0.25">
      <c r="A483" s="418"/>
      <c r="B483" s="418"/>
      <c r="C483" s="418"/>
      <c r="D483" s="418"/>
      <c r="E483" s="418"/>
      <c r="F483" s="418" t="s">
        <v>373</v>
      </c>
      <c r="G483" s="419">
        <v>0</v>
      </c>
      <c r="H483" s="418" t="s">
        <v>374</v>
      </c>
      <c r="I483" s="419">
        <v>0</v>
      </c>
      <c r="J483" s="418" t="s">
        <v>375</v>
      </c>
      <c r="K483" s="419">
        <v>0</v>
      </c>
    </row>
    <row r="484" spans="1:11" s="206" customFormat="1" ht="26.25" thickBot="1" x14ac:dyDescent="0.3">
      <c r="A484" s="418"/>
      <c r="B484" s="418"/>
      <c r="C484" s="418"/>
      <c r="D484" s="418"/>
      <c r="E484" s="418"/>
      <c r="F484" s="418" t="s">
        <v>376</v>
      </c>
      <c r="G484" s="419">
        <v>0</v>
      </c>
      <c r="H484" s="420"/>
      <c r="I484" s="420" t="s">
        <v>377</v>
      </c>
      <c r="J484" s="418"/>
      <c r="K484" s="419">
        <v>599.76</v>
      </c>
    </row>
    <row r="485" spans="1:11" s="206" customFormat="1" ht="15.75" thickTop="1" x14ac:dyDescent="0.25">
      <c r="A485" s="421"/>
      <c r="B485" s="421"/>
      <c r="C485" s="421"/>
      <c r="D485" s="421"/>
      <c r="E485" s="421"/>
      <c r="F485" s="421"/>
      <c r="G485" s="421"/>
      <c r="H485" s="421"/>
      <c r="I485" s="421"/>
      <c r="J485" s="421"/>
      <c r="K485" s="421"/>
    </row>
    <row r="486" spans="1:11" s="206" customFormat="1" x14ac:dyDescent="0.25">
      <c r="A486" s="402" t="s">
        <v>1067</v>
      </c>
      <c r="B486" s="403" t="s">
        <v>34</v>
      </c>
      <c r="C486" s="402" t="s">
        <v>103</v>
      </c>
      <c r="D486" s="402" t="s">
        <v>65</v>
      </c>
      <c r="E486" s="404" t="s">
        <v>35</v>
      </c>
      <c r="F486" s="404"/>
      <c r="G486" s="405" t="s">
        <v>56</v>
      </c>
      <c r="H486" s="403" t="s">
        <v>61</v>
      </c>
      <c r="I486" s="403" t="s">
        <v>370</v>
      </c>
      <c r="J486" s="403" t="s">
        <v>203</v>
      </c>
      <c r="K486" s="403" t="s">
        <v>57</v>
      </c>
    </row>
    <row r="487" spans="1:11" s="206" customFormat="1" ht="25.5" x14ac:dyDescent="0.25">
      <c r="A487" s="406" t="s">
        <v>37</v>
      </c>
      <c r="B487" s="407" t="s">
        <v>1068</v>
      </c>
      <c r="C487" s="406" t="s">
        <v>105</v>
      </c>
      <c r="D487" s="406" t="s">
        <v>1069</v>
      </c>
      <c r="E487" s="408">
        <v>5</v>
      </c>
      <c r="F487" s="408"/>
      <c r="G487" s="409" t="s">
        <v>25</v>
      </c>
      <c r="H487" s="410">
        <v>1</v>
      </c>
      <c r="I487" s="411"/>
      <c r="J487" s="411">
        <v>44.79</v>
      </c>
      <c r="K487" s="411">
        <v>44.79</v>
      </c>
    </row>
    <row r="488" spans="1:11" s="206" customFormat="1" ht="38.25" x14ac:dyDescent="0.25">
      <c r="A488" s="412" t="s">
        <v>371</v>
      </c>
      <c r="B488" s="413" t="s">
        <v>752</v>
      </c>
      <c r="C488" s="412" t="s">
        <v>105</v>
      </c>
      <c r="D488" s="412" t="s">
        <v>753</v>
      </c>
      <c r="E488" s="414" t="s">
        <v>384</v>
      </c>
      <c r="F488" s="414"/>
      <c r="G488" s="415" t="s">
        <v>28</v>
      </c>
      <c r="H488" s="416">
        <v>4.6800000000000001E-2</v>
      </c>
      <c r="I488" s="416">
        <v>0</v>
      </c>
      <c r="J488" s="417">
        <v>2.31</v>
      </c>
      <c r="K488" s="417">
        <v>0.1</v>
      </c>
    </row>
    <row r="489" spans="1:11" s="206" customFormat="1" ht="25.5" x14ac:dyDescent="0.25">
      <c r="A489" s="412" t="s">
        <v>371</v>
      </c>
      <c r="B489" s="413" t="s">
        <v>121</v>
      </c>
      <c r="C489" s="412" t="s">
        <v>105</v>
      </c>
      <c r="D489" s="412" t="s">
        <v>122</v>
      </c>
      <c r="E489" s="414" t="s">
        <v>101</v>
      </c>
      <c r="F489" s="414"/>
      <c r="G489" s="415" t="s">
        <v>38</v>
      </c>
      <c r="H489" s="416">
        <v>0.64459999999999995</v>
      </c>
      <c r="I489" s="416">
        <v>0</v>
      </c>
      <c r="J489" s="417">
        <v>23.41</v>
      </c>
      <c r="K489" s="417">
        <v>15.09</v>
      </c>
    </row>
    <row r="490" spans="1:11" s="206" customFormat="1" ht="25.5" x14ac:dyDescent="0.25">
      <c r="A490" s="412" t="s">
        <v>371</v>
      </c>
      <c r="B490" s="413" t="s">
        <v>104</v>
      </c>
      <c r="C490" s="412" t="s">
        <v>105</v>
      </c>
      <c r="D490" s="412" t="s">
        <v>106</v>
      </c>
      <c r="E490" s="414" t="s">
        <v>101</v>
      </c>
      <c r="F490" s="414"/>
      <c r="G490" s="415" t="s">
        <v>38</v>
      </c>
      <c r="H490" s="416">
        <v>1.9348000000000001</v>
      </c>
      <c r="I490" s="416">
        <v>0</v>
      </c>
      <c r="J490" s="417">
        <v>15.3</v>
      </c>
      <c r="K490" s="417">
        <v>29.6</v>
      </c>
    </row>
    <row r="491" spans="1:11" s="206" customFormat="1" ht="25.5" x14ac:dyDescent="0.25">
      <c r="A491" s="418"/>
      <c r="B491" s="418"/>
      <c r="C491" s="418"/>
      <c r="D491" s="418"/>
      <c r="E491" s="418"/>
      <c r="F491" s="418" t="s">
        <v>373</v>
      </c>
      <c r="G491" s="419">
        <v>44.69</v>
      </c>
      <c r="H491" s="418" t="s">
        <v>374</v>
      </c>
      <c r="I491" s="419">
        <v>0</v>
      </c>
      <c r="J491" s="418" t="s">
        <v>375</v>
      </c>
      <c r="K491" s="419">
        <v>44.69</v>
      </c>
    </row>
    <row r="492" spans="1:11" s="206" customFormat="1" ht="26.25" thickBot="1" x14ac:dyDescent="0.3">
      <c r="A492" s="418"/>
      <c r="B492" s="418"/>
      <c r="C492" s="418"/>
      <c r="D492" s="418"/>
      <c r="E492" s="418"/>
      <c r="F492" s="418" t="s">
        <v>376</v>
      </c>
      <c r="G492" s="419">
        <v>0</v>
      </c>
      <c r="H492" s="420"/>
      <c r="I492" s="420" t="s">
        <v>377</v>
      </c>
      <c r="J492" s="418"/>
      <c r="K492" s="419">
        <v>44.79</v>
      </c>
    </row>
    <row r="493" spans="1:11" s="206" customFormat="1" ht="15.75" thickTop="1" x14ac:dyDescent="0.25">
      <c r="A493" s="421"/>
      <c r="B493" s="421"/>
      <c r="C493" s="421"/>
      <c r="D493" s="421"/>
      <c r="E493" s="421"/>
      <c r="F493" s="421"/>
      <c r="G493" s="421"/>
      <c r="H493" s="421"/>
      <c r="I493" s="421"/>
      <c r="J493" s="421"/>
      <c r="K493" s="421"/>
    </row>
    <row r="494" spans="1:11" s="206" customFormat="1" x14ac:dyDescent="0.25">
      <c r="A494" s="402" t="s">
        <v>1070</v>
      </c>
      <c r="B494" s="403" t="s">
        <v>34</v>
      </c>
      <c r="C494" s="402" t="s">
        <v>103</v>
      </c>
      <c r="D494" s="402" t="s">
        <v>65</v>
      </c>
      <c r="E494" s="404" t="s">
        <v>35</v>
      </c>
      <c r="F494" s="404"/>
      <c r="G494" s="405" t="s">
        <v>56</v>
      </c>
      <c r="H494" s="403" t="s">
        <v>61</v>
      </c>
      <c r="I494" s="403" t="s">
        <v>370</v>
      </c>
      <c r="J494" s="403" t="s">
        <v>203</v>
      </c>
      <c r="K494" s="403" t="s">
        <v>57</v>
      </c>
    </row>
    <row r="495" spans="1:11" s="206" customFormat="1" ht="25.5" x14ac:dyDescent="0.25">
      <c r="A495" s="406" t="s">
        <v>37</v>
      </c>
      <c r="B495" s="407" t="s">
        <v>1071</v>
      </c>
      <c r="C495" s="406" t="s">
        <v>105</v>
      </c>
      <c r="D495" s="406" t="s">
        <v>1072</v>
      </c>
      <c r="E495" s="408">
        <v>5</v>
      </c>
      <c r="F495" s="408"/>
      <c r="G495" s="409" t="s">
        <v>25</v>
      </c>
      <c r="H495" s="410">
        <v>1</v>
      </c>
      <c r="I495" s="411"/>
      <c r="J495" s="411">
        <v>57.5</v>
      </c>
      <c r="K495" s="411">
        <v>57.5</v>
      </c>
    </row>
    <row r="496" spans="1:11" s="206" customFormat="1" ht="25.5" x14ac:dyDescent="0.25">
      <c r="A496" s="412" t="s">
        <v>371</v>
      </c>
      <c r="B496" s="413" t="s">
        <v>1881</v>
      </c>
      <c r="C496" s="412" t="s">
        <v>105</v>
      </c>
      <c r="D496" s="412" t="s">
        <v>1882</v>
      </c>
      <c r="E496" s="414" t="s">
        <v>384</v>
      </c>
      <c r="F496" s="414"/>
      <c r="G496" s="415" t="s">
        <v>25</v>
      </c>
      <c r="H496" s="416">
        <v>1</v>
      </c>
      <c r="I496" s="416">
        <v>0</v>
      </c>
      <c r="J496" s="417">
        <v>57.5</v>
      </c>
      <c r="K496" s="417">
        <v>57.5</v>
      </c>
    </row>
    <row r="497" spans="1:11" s="206" customFormat="1" ht="25.5" x14ac:dyDescent="0.25">
      <c r="A497" s="418"/>
      <c r="B497" s="418"/>
      <c r="C497" s="418"/>
      <c r="D497" s="418"/>
      <c r="E497" s="418"/>
      <c r="F497" s="418" t="s">
        <v>373</v>
      </c>
      <c r="G497" s="419">
        <v>0</v>
      </c>
      <c r="H497" s="418" t="s">
        <v>374</v>
      </c>
      <c r="I497" s="419">
        <v>0</v>
      </c>
      <c r="J497" s="418" t="s">
        <v>375</v>
      </c>
      <c r="K497" s="419">
        <v>0</v>
      </c>
    </row>
    <row r="498" spans="1:11" s="206" customFormat="1" ht="26.25" thickBot="1" x14ac:dyDescent="0.3">
      <c r="A498" s="418"/>
      <c r="B498" s="418"/>
      <c r="C498" s="418"/>
      <c r="D498" s="418"/>
      <c r="E498" s="418"/>
      <c r="F498" s="418" t="s">
        <v>376</v>
      </c>
      <c r="G498" s="419">
        <v>0</v>
      </c>
      <c r="H498" s="420"/>
      <c r="I498" s="420" t="s">
        <v>377</v>
      </c>
      <c r="J498" s="418"/>
      <c r="K498" s="419">
        <v>57.5</v>
      </c>
    </row>
    <row r="499" spans="1:11" s="206" customFormat="1" ht="15.75" thickTop="1" x14ac:dyDescent="0.25">
      <c r="A499" s="421"/>
      <c r="B499" s="421"/>
      <c r="C499" s="421"/>
      <c r="D499" s="421"/>
      <c r="E499" s="421"/>
      <c r="F499" s="421"/>
      <c r="G499" s="421"/>
      <c r="H499" s="421"/>
      <c r="I499" s="421"/>
      <c r="J499" s="421"/>
      <c r="K499" s="421"/>
    </row>
    <row r="500" spans="1:11" s="206" customFormat="1" x14ac:dyDescent="0.25">
      <c r="A500" s="402" t="s">
        <v>1073</v>
      </c>
      <c r="B500" s="403" t="s">
        <v>34</v>
      </c>
      <c r="C500" s="402" t="s">
        <v>103</v>
      </c>
      <c r="D500" s="402" t="s">
        <v>65</v>
      </c>
      <c r="E500" s="404" t="s">
        <v>35</v>
      </c>
      <c r="F500" s="404"/>
      <c r="G500" s="405" t="s">
        <v>56</v>
      </c>
      <c r="H500" s="403" t="s">
        <v>61</v>
      </c>
      <c r="I500" s="403" t="s">
        <v>370</v>
      </c>
      <c r="J500" s="403" t="s">
        <v>203</v>
      </c>
      <c r="K500" s="403" t="s">
        <v>57</v>
      </c>
    </row>
    <row r="501" spans="1:11" s="206" customFormat="1" ht="25.5" x14ac:dyDescent="0.25">
      <c r="A501" s="406" t="s">
        <v>37</v>
      </c>
      <c r="B501" s="407" t="s">
        <v>268</v>
      </c>
      <c r="C501" s="406" t="s">
        <v>105</v>
      </c>
      <c r="D501" s="406" t="s">
        <v>76</v>
      </c>
      <c r="E501" s="408">
        <v>5</v>
      </c>
      <c r="F501" s="408"/>
      <c r="G501" s="409" t="s">
        <v>265</v>
      </c>
      <c r="H501" s="410">
        <v>1</v>
      </c>
      <c r="I501" s="411"/>
      <c r="J501" s="411">
        <v>12.25</v>
      </c>
      <c r="K501" s="411">
        <v>12.25</v>
      </c>
    </row>
    <row r="502" spans="1:11" s="206" customFormat="1" ht="25.5" x14ac:dyDescent="0.25">
      <c r="A502" s="412" t="s">
        <v>371</v>
      </c>
      <c r="B502" s="413" t="s">
        <v>742</v>
      </c>
      <c r="C502" s="412" t="s">
        <v>105</v>
      </c>
      <c r="D502" s="412" t="s">
        <v>743</v>
      </c>
      <c r="E502" s="414" t="s">
        <v>384</v>
      </c>
      <c r="F502" s="414"/>
      <c r="G502" s="415" t="s">
        <v>265</v>
      </c>
      <c r="H502" s="416">
        <v>1.1000000000000001</v>
      </c>
      <c r="I502" s="416">
        <v>0</v>
      </c>
      <c r="J502" s="417">
        <v>8.33</v>
      </c>
      <c r="K502" s="417">
        <v>9.16</v>
      </c>
    </row>
    <row r="503" spans="1:11" s="206" customFormat="1" ht="25.5" x14ac:dyDescent="0.25">
      <c r="A503" s="412" t="s">
        <v>371</v>
      </c>
      <c r="B503" s="413" t="s">
        <v>109</v>
      </c>
      <c r="C503" s="412" t="s">
        <v>105</v>
      </c>
      <c r="D503" s="412" t="s">
        <v>110</v>
      </c>
      <c r="E503" s="414" t="s">
        <v>101</v>
      </c>
      <c r="F503" s="414"/>
      <c r="G503" s="415" t="s">
        <v>38</v>
      </c>
      <c r="H503" s="416">
        <v>7.0000000000000007E-2</v>
      </c>
      <c r="I503" s="416">
        <v>0</v>
      </c>
      <c r="J503" s="417">
        <v>16.78</v>
      </c>
      <c r="K503" s="417">
        <v>1.17</v>
      </c>
    </row>
    <row r="504" spans="1:11" s="206" customFormat="1" ht="25.5" x14ac:dyDescent="0.25">
      <c r="A504" s="412" t="s">
        <v>371</v>
      </c>
      <c r="B504" s="413" t="s">
        <v>655</v>
      </c>
      <c r="C504" s="412" t="s">
        <v>105</v>
      </c>
      <c r="D504" s="412" t="s">
        <v>656</v>
      </c>
      <c r="E504" s="414" t="s">
        <v>384</v>
      </c>
      <c r="F504" s="414"/>
      <c r="G504" s="415" t="s">
        <v>265</v>
      </c>
      <c r="H504" s="416">
        <v>0.02</v>
      </c>
      <c r="I504" s="416">
        <v>0</v>
      </c>
      <c r="J504" s="417">
        <v>14.5</v>
      </c>
      <c r="K504" s="417">
        <v>0.28999999999999998</v>
      </c>
    </row>
    <row r="505" spans="1:11" s="206" customFormat="1" ht="25.5" x14ac:dyDescent="0.25">
      <c r="A505" s="412" t="s">
        <v>371</v>
      </c>
      <c r="B505" s="413" t="s">
        <v>115</v>
      </c>
      <c r="C505" s="412" t="s">
        <v>105</v>
      </c>
      <c r="D505" s="412" t="s">
        <v>116</v>
      </c>
      <c r="E505" s="414" t="s">
        <v>101</v>
      </c>
      <c r="F505" s="414"/>
      <c r="G505" s="415" t="s">
        <v>38</v>
      </c>
      <c r="H505" s="416">
        <v>7.0000000000000007E-2</v>
      </c>
      <c r="I505" s="416">
        <v>0</v>
      </c>
      <c r="J505" s="417">
        <v>23.41</v>
      </c>
      <c r="K505" s="417">
        <v>1.63</v>
      </c>
    </row>
    <row r="506" spans="1:11" s="206" customFormat="1" ht="25.5" x14ac:dyDescent="0.25">
      <c r="A506" s="418"/>
      <c r="B506" s="418"/>
      <c r="C506" s="418"/>
      <c r="D506" s="418"/>
      <c r="E506" s="418"/>
      <c r="F506" s="418" t="s">
        <v>373</v>
      </c>
      <c r="G506" s="419">
        <v>2.8</v>
      </c>
      <c r="H506" s="418" t="s">
        <v>374</v>
      </c>
      <c r="I506" s="419">
        <v>0</v>
      </c>
      <c r="J506" s="418" t="s">
        <v>375</v>
      </c>
      <c r="K506" s="419">
        <v>2.8</v>
      </c>
    </row>
    <row r="507" spans="1:11" s="206" customFormat="1" ht="26.25" thickBot="1" x14ac:dyDescent="0.3">
      <c r="A507" s="418"/>
      <c r="B507" s="418"/>
      <c r="C507" s="418"/>
      <c r="D507" s="418"/>
      <c r="E507" s="418"/>
      <c r="F507" s="418" t="s">
        <v>376</v>
      </c>
      <c r="G507" s="419">
        <v>0</v>
      </c>
      <c r="H507" s="420"/>
      <c r="I507" s="420" t="s">
        <v>377</v>
      </c>
      <c r="J507" s="418"/>
      <c r="K507" s="419">
        <v>12.25</v>
      </c>
    </row>
    <row r="508" spans="1:11" s="206" customFormat="1" ht="15.75" thickTop="1" x14ac:dyDescent="0.25">
      <c r="A508" s="421"/>
      <c r="B508" s="421"/>
      <c r="C508" s="421"/>
      <c r="D508" s="421"/>
      <c r="E508" s="421"/>
      <c r="F508" s="421"/>
      <c r="G508" s="421"/>
      <c r="H508" s="421"/>
      <c r="I508" s="421"/>
      <c r="J508" s="421"/>
      <c r="K508" s="421"/>
    </row>
    <row r="509" spans="1:11" s="206" customFormat="1" x14ac:dyDescent="0.25">
      <c r="A509" s="402" t="s">
        <v>1074</v>
      </c>
      <c r="B509" s="403" t="s">
        <v>34</v>
      </c>
      <c r="C509" s="402" t="s">
        <v>103</v>
      </c>
      <c r="D509" s="402" t="s">
        <v>65</v>
      </c>
      <c r="E509" s="404" t="s">
        <v>35</v>
      </c>
      <c r="F509" s="404"/>
      <c r="G509" s="405" t="s">
        <v>56</v>
      </c>
      <c r="H509" s="403" t="s">
        <v>61</v>
      </c>
      <c r="I509" s="403" t="s">
        <v>370</v>
      </c>
      <c r="J509" s="403" t="s">
        <v>203</v>
      </c>
      <c r="K509" s="403" t="s">
        <v>57</v>
      </c>
    </row>
    <row r="510" spans="1:11" s="206" customFormat="1" ht="25.5" x14ac:dyDescent="0.25">
      <c r="A510" s="406" t="s">
        <v>37</v>
      </c>
      <c r="B510" s="407" t="s">
        <v>267</v>
      </c>
      <c r="C510" s="406" t="s">
        <v>105</v>
      </c>
      <c r="D510" s="406" t="s">
        <v>74</v>
      </c>
      <c r="E510" s="408">
        <v>5</v>
      </c>
      <c r="F510" s="408"/>
      <c r="G510" s="409" t="s">
        <v>265</v>
      </c>
      <c r="H510" s="410">
        <v>1</v>
      </c>
      <c r="I510" s="411"/>
      <c r="J510" s="411">
        <v>10.94</v>
      </c>
      <c r="K510" s="411">
        <v>10.94</v>
      </c>
    </row>
    <row r="511" spans="1:11" s="206" customFormat="1" ht="25.5" x14ac:dyDescent="0.25">
      <c r="A511" s="412" t="s">
        <v>371</v>
      </c>
      <c r="B511" s="413" t="s">
        <v>655</v>
      </c>
      <c r="C511" s="412" t="s">
        <v>105</v>
      </c>
      <c r="D511" s="412" t="s">
        <v>656</v>
      </c>
      <c r="E511" s="414" t="s">
        <v>384</v>
      </c>
      <c r="F511" s="414"/>
      <c r="G511" s="415" t="s">
        <v>265</v>
      </c>
      <c r="H511" s="416">
        <v>0.02</v>
      </c>
      <c r="I511" s="416">
        <v>0</v>
      </c>
      <c r="J511" s="417">
        <v>14.5</v>
      </c>
      <c r="K511" s="417">
        <v>0.28999999999999998</v>
      </c>
    </row>
    <row r="512" spans="1:11" s="206" customFormat="1" ht="25.5" x14ac:dyDescent="0.25">
      <c r="A512" s="412" t="s">
        <v>371</v>
      </c>
      <c r="B512" s="413" t="s">
        <v>109</v>
      </c>
      <c r="C512" s="412" t="s">
        <v>105</v>
      </c>
      <c r="D512" s="412" t="s">
        <v>110</v>
      </c>
      <c r="E512" s="414" t="s">
        <v>101</v>
      </c>
      <c r="F512" s="414"/>
      <c r="G512" s="415" t="s">
        <v>38</v>
      </c>
      <c r="H512" s="416">
        <v>0.08</v>
      </c>
      <c r="I512" s="416">
        <v>0</v>
      </c>
      <c r="J512" s="417">
        <v>16.78</v>
      </c>
      <c r="K512" s="417">
        <v>1.34</v>
      </c>
    </row>
    <row r="513" spans="1:11" s="206" customFormat="1" ht="25.5" x14ac:dyDescent="0.25">
      <c r="A513" s="412" t="s">
        <v>371</v>
      </c>
      <c r="B513" s="413" t="s">
        <v>740</v>
      </c>
      <c r="C513" s="412" t="s">
        <v>105</v>
      </c>
      <c r="D513" s="412" t="s">
        <v>741</v>
      </c>
      <c r="E513" s="414" t="s">
        <v>384</v>
      </c>
      <c r="F513" s="414"/>
      <c r="G513" s="415" t="s">
        <v>265</v>
      </c>
      <c r="H513" s="416">
        <v>1.1000000000000001</v>
      </c>
      <c r="I513" s="416">
        <v>0</v>
      </c>
      <c r="J513" s="417">
        <v>6.77</v>
      </c>
      <c r="K513" s="417">
        <v>7.44</v>
      </c>
    </row>
    <row r="514" spans="1:11" s="206" customFormat="1" ht="25.5" x14ac:dyDescent="0.25">
      <c r="A514" s="412" t="s">
        <v>371</v>
      </c>
      <c r="B514" s="413" t="s">
        <v>115</v>
      </c>
      <c r="C514" s="412" t="s">
        <v>105</v>
      </c>
      <c r="D514" s="412" t="s">
        <v>116</v>
      </c>
      <c r="E514" s="414" t="s">
        <v>101</v>
      </c>
      <c r="F514" s="414"/>
      <c r="G514" s="415" t="s">
        <v>38</v>
      </c>
      <c r="H514" s="416">
        <v>0.08</v>
      </c>
      <c r="I514" s="416">
        <v>0</v>
      </c>
      <c r="J514" s="417">
        <v>23.41</v>
      </c>
      <c r="K514" s="417">
        <v>1.87</v>
      </c>
    </row>
    <row r="515" spans="1:11" s="206" customFormat="1" ht="25.5" x14ac:dyDescent="0.25">
      <c r="A515" s="418"/>
      <c r="B515" s="418"/>
      <c r="C515" s="418"/>
      <c r="D515" s="418"/>
      <c r="E515" s="418"/>
      <c r="F515" s="418" t="s">
        <v>373</v>
      </c>
      <c r="G515" s="419">
        <v>3.21</v>
      </c>
      <c r="H515" s="418" t="s">
        <v>374</v>
      </c>
      <c r="I515" s="419">
        <v>0</v>
      </c>
      <c r="J515" s="418" t="s">
        <v>375</v>
      </c>
      <c r="K515" s="419">
        <v>3.21</v>
      </c>
    </row>
    <row r="516" spans="1:11" s="206" customFormat="1" ht="26.25" thickBot="1" x14ac:dyDescent="0.3">
      <c r="A516" s="418"/>
      <c r="B516" s="418"/>
      <c r="C516" s="418"/>
      <c r="D516" s="418"/>
      <c r="E516" s="418"/>
      <c r="F516" s="418" t="s">
        <v>376</v>
      </c>
      <c r="G516" s="419">
        <v>0</v>
      </c>
      <c r="H516" s="420"/>
      <c r="I516" s="420" t="s">
        <v>377</v>
      </c>
      <c r="J516" s="418"/>
      <c r="K516" s="419">
        <v>10.94</v>
      </c>
    </row>
    <row r="517" spans="1:11" s="206" customFormat="1" ht="15.75" thickTop="1" x14ac:dyDescent="0.25">
      <c r="A517" s="421"/>
      <c r="B517" s="421"/>
      <c r="C517" s="421"/>
      <c r="D517" s="421"/>
      <c r="E517" s="421"/>
      <c r="F517" s="421"/>
      <c r="G517" s="421"/>
      <c r="H517" s="421"/>
      <c r="I517" s="421"/>
      <c r="J517" s="421"/>
      <c r="K517" s="421"/>
    </row>
    <row r="518" spans="1:11" s="206" customFormat="1" x14ac:dyDescent="0.25">
      <c r="A518" s="402" t="s">
        <v>1075</v>
      </c>
      <c r="B518" s="403" t="s">
        <v>34</v>
      </c>
      <c r="C518" s="402" t="s">
        <v>103</v>
      </c>
      <c r="D518" s="402" t="s">
        <v>65</v>
      </c>
      <c r="E518" s="404" t="s">
        <v>35</v>
      </c>
      <c r="F518" s="404"/>
      <c r="G518" s="405" t="s">
        <v>56</v>
      </c>
      <c r="H518" s="403" t="s">
        <v>61</v>
      </c>
      <c r="I518" s="403" t="s">
        <v>370</v>
      </c>
      <c r="J518" s="403" t="s">
        <v>203</v>
      </c>
      <c r="K518" s="403" t="s">
        <v>57</v>
      </c>
    </row>
    <row r="519" spans="1:11" s="206" customFormat="1" ht="25.5" x14ac:dyDescent="0.25">
      <c r="A519" s="406" t="s">
        <v>37</v>
      </c>
      <c r="B519" s="407" t="s">
        <v>251</v>
      </c>
      <c r="C519" s="406" t="s">
        <v>105</v>
      </c>
      <c r="D519" s="406" t="s">
        <v>78</v>
      </c>
      <c r="E519" s="408">
        <v>5</v>
      </c>
      <c r="F519" s="408"/>
      <c r="G519" s="409" t="s">
        <v>25</v>
      </c>
      <c r="H519" s="410">
        <v>1</v>
      </c>
      <c r="I519" s="411"/>
      <c r="J519" s="411">
        <v>49.71</v>
      </c>
      <c r="K519" s="411">
        <v>49.71</v>
      </c>
    </row>
    <row r="520" spans="1:11" s="206" customFormat="1" ht="25.5" x14ac:dyDescent="0.25">
      <c r="A520" s="412" t="s">
        <v>371</v>
      </c>
      <c r="B520" s="413" t="s">
        <v>104</v>
      </c>
      <c r="C520" s="412" t="s">
        <v>105</v>
      </c>
      <c r="D520" s="412" t="s">
        <v>106</v>
      </c>
      <c r="E520" s="414" t="s">
        <v>101</v>
      </c>
      <c r="F520" s="414"/>
      <c r="G520" s="415" t="s">
        <v>38</v>
      </c>
      <c r="H520" s="416">
        <v>3.2490999999999999</v>
      </c>
      <c r="I520" s="416">
        <v>0</v>
      </c>
      <c r="J520" s="417">
        <v>15.3</v>
      </c>
      <c r="K520" s="417">
        <v>49.71</v>
      </c>
    </row>
    <row r="521" spans="1:11" s="206" customFormat="1" ht="25.5" x14ac:dyDescent="0.25">
      <c r="A521" s="418"/>
      <c r="B521" s="418"/>
      <c r="C521" s="418"/>
      <c r="D521" s="418"/>
      <c r="E521" s="418"/>
      <c r="F521" s="418" t="s">
        <v>373</v>
      </c>
      <c r="G521" s="419">
        <v>49.71</v>
      </c>
      <c r="H521" s="418" t="s">
        <v>374</v>
      </c>
      <c r="I521" s="419">
        <v>0</v>
      </c>
      <c r="J521" s="418" t="s">
        <v>375</v>
      </c>
      <c r="K521" s="419">
        <v>49.71</v>
      </c>
    </row>
    <row r="522" spans="1:11" s="206" customFormat="1" ht="26.25" thickBot="1" x14ac:dyDescent="0.3">
      <c r="A522" s="418"/>
      <c r="B522" s="418"/>
      <c r="C522" s="418"/>
      <c r="D522" s="418"/>
      <c r="E522" s="418"/>
      <c r="F522" s="418" t="s">
        <v>376</v>
      </c>
      <c r="G522" s="419">
        <v>0</v>
      </c>
      <c r="H522" s="420"/>
      <c r="I522" s="420" t="s">
        <v>377</v>
      </c>
      <c r="J522" s="418"/>
      <c r="K522" s="419">
        <v>49.71</v>
      </c>
    </row>
    <row r="523" spans="1:11" s="206" customFormat="1" ht="15.75" thickTop="1" x14ac:dyDescent="0.25">
      <c r="A523" s="421"/>
      <c r="B523" s="421"/>
      <c r="C523" s="421"/>
      <c r="D523" s="421"/>
      <c r="E523" s="421"/>
      <c r="F523" s="421"/>
      <c r="G523" s="421"/>
      <c r="H523" s="421"/>
      <c r="I523" s="421"/>
      <c r="J523" s="421"/>
      <c r="K523" s="421"/>
    </row>
    <row r="524" spans="1:11" s="206" customFormat="1" x14ac:dyDescent="0.25">
      <c r="A524" s="402" t="s">
        <v>1076</v>
      </c>
      <c r="B524" s="403" t="s">
        <v>34</v>
      </c>
      <c r="C524" s="402" t="s">
        <v>103</v>
      </c>
      <c r="D524" s="402" t="s">
        <v>65</v>
      </c>
      <c r="E524" s="404" t="s">
        <v>35</v>
      </c>
      <c r="F524" s="404"/>
      <c r="G524" s="405" t="s">
        <v>56</v>
      </c>
      <c r="H524" s="403" t="s">
        <v>61</v>
      </c>
      <c r="I524" s="403" t="s">
        <v>370</v>
      </c>
      <c r="J524" s="403" t="s">
        <v>203</v>
      </c>
      <c r="K524" s="403" t="s">
        <v>57</v>
      </c>
    </row>
    <row r="525" spans="1:11" s="206" customFormat="1" ht="25.5" x14ac:dyDescent="0.25">
      <c r="A525" s="406" t="s">
        <v>37</v>
      </c>
      <c r="B525" s="407" t="s">
        <v>1077</v>
      </c>
      <c r="C525" s="406" t="s">
        <v>105</v>
      </c>
      <c r="D525" s="406" t="s">
        <v>1078</v>
      </c>
      <c r="E525" s="408">
        <v>5</v>
      </c>
      <c r="F525" s="408"/>
      <c r="G525" s="409" t="s">
        <v>19</v>
      </c>
      <c r="H525" s="410">
        <v>1</v>
      </c>
      <c r="I525" s="411"/>
      <c r="J525" s="411">
        <v>6.12</v>
      </c>
      <c r="K525" s="411">
        <v>6.12</v>
      </c>
    </row>
    <row r="526" spans="1:11" s="206" customFormat="1" ht="25.5" x14ac:dyDescent="0.25">
      <c r="A526" s="412" t="s">
        <v>371</v>
      </c>
      <c r="B526" s="413" t="s">
        <v>104</v>
      </c>
      <c r="C526" s="412" t="s">
        <v>105</v>
      </c>
      <c r="D526" s="412" t="s">
        <v>106</v>
      </c>
      <c r="E526" s="414" t="s">
        <v>101</v>
      </c>
      <c r="F526" s="414"/>
      <c r="G526" s="415" t="s">
        <v>38</v>
      </c>
      <c r="H526" s="416">
        <v>0.4</v>
      </c>
      <c r="I526" s="416">
        <v>0</v>
      </c>
      <c r="J526" s="417">
        <v>15.3</v>
      </c>
      <c r="K526" s="417">
        <v>6.12</v>
      </c>
    </row>
    <row r="527" spans="1:11" s="206" customFormat="1" ht="25.5" x14ac:dyDescent="0.25">
      <c r="A527" s="418"/>
      <c r="B527" s="418"/>
      <c r="C527" s="418"/>
      <c r="D527" s="418"/>
      <c r="E527" s="418"/>
      <c r="F527" s="418" t="s">
        <v>373</v>
      </c>
      <c r="G527" s="419">
        <v>6.12</v>
      </c>
      <c r="H527" s="418" t="s">
        <v>374</v>
      </c>
      <c r="I527" s="419">
        <v>0</v>
      </c>
      <c r="J527" s="418" t="s">
        <v>375</v>
      </c>
      <c r="K527" s="419">
        <v>6.12</v>
      </c>
    </row>
    <row r="528" spans="1:11" s="206" customFormat="1" ht="26.25" thickBot="1" x14ac:dyDescent="0.3">
      <c r="A528" s="418"/>
      <c r="B528" s="418"/>
      <c r="C528" s="418"/>
      <c r="D528" s="418"/>
      <c r="E528" s="418"/>
      <c r="F528" s="418" t="s">
        <v>376</v>
      </c>
      <c r="G528" s="419">
        <v>0</v>
      </c>
      <c r="H528" s="420"/>
      <c r="I528" s="420" t="s">
        <v>377</v>
      </c>
      <c r="J528" s="418"/>
      <c r="K528" s="419">
        <v>6.12</v>
      </c>
    </row>
    <row r="529" spans="1:11" s="206" customFormat="1" ht="15.75" thickTop="1" x14ac:dyDescent="0.25">
      <c r="A529" s="421"/>
      <c r="B529" s="421"/>
      <c r="C529" s="421"/>
      <c r="D529" s="421"/>
      <c r="E529" s="421"/>
      <c r="F529" s="421"/>
      <c r="G529" s="421"/>
      <c r="H529" s="421"/>
      <c r="I529" s="421"/>
      <c r="J529" s="421"/>
      <c r="K529" s="421"/>
    </row>
    <row r="530" spans="1:11" s="206" customFormat="1" x14ac:dyDescent="0.25">
      <c r="A530" s="402" t="s">
        <v>1079</v>
      </c>
      <c r="B530" s="403" t="s">
        <v>34</v>
      </c>
      <c r="C530" s="402" t="s">
        <v>103</v>
      </c>
      <c r="D530" s="402" t="s">
        <v>65</v>
      </c>
      <c r="E530" s="404" t="s">
        <v>35</v>
      </c>
      <c r="F530" s="404"/>
      <c r="G530" s="405" t="s">
        <v>56</v>
      </c>
      <c r="H530" s="403" t="s">
        <v>61</v>
      </c>
      <c r="I530" s="403" t="s">
        <v>370</v>
      </c>
      <c r="J530" s="403" t="s">
        <v>203</v>
      </c>
      <c r="K530" s="403" t="s">
        <v>57</v>
      </c>
    </row>
    <row r="531" spans="1:11" s="206" customFormat="1" ht="25.5" x14ac:dyDescent="0.25">
      <c r="A531" s="406" t="s">
        <v>37</v>
      </c>
      <c r="B531" s="407" t="s">
        <v>262</v>
      </c>
      <c r="C531" s="406" t="s">
        <v>105</v>
      </c>
      <c r="D531" s="406" t="s">
        <v>70</v>
      </c>
      <c r="E531" s="408">
        <v>5</v>
      </c>
      <c r="F531" s="408"/>
      <c r="G531" s="409" t="s">
        <v>25</v>
      </c>
      <c r="H531" s="410">
        <v>1</v>
      </c>
      <c r="I531" s="411"/>
      <c r="J531" s="411">
        <v>488.42</v>
      </c>
      <c r="K531" s="411">
        <v>488.42</v>
      </c>
    </row>
    <row r="532" spans="1:11" s="206" customFormat="1" ht="25.5" x14ac:dyDescent="0.25">
      <c r="A532" s="412" t="s">
        <v>371</v>
      </c>
      <c r="B532" s="413" t="s">
        <v>104</v>
      </c>
      <c r="C532" s="412" t="s">
        <v>105</v>
      </c>
      <c r="D532" s="412" t="s">
        <v>106</v>
      </c>
      <c r="E532" s="414" t="s">
        <v>101</v>
      </c>
      <c r="F532" s="414"/>
      <c r="G532" s="415" t="s">
        <v>38</v>
      </c>
      <c r="H532" s="416">
        <v>5.1585999999999999</v>
      </c>
      <c r="I532" s="416">
        <v>0</v>
      </c>
      <c r="J532" s="417">
        <v>15.3</v>
      </c>
      <c r="K532" s="417">
        <v>78.92</v>
      </c>
    </row>
    <row r="533" spans="1:11" s="206" customFormat="1" ht="25.5" x14ac:dyDescent="0.25">
      <c r="A533" s="412" t="s">
        <v>371</v>
      </c>
      <c r="B533" s="413" t="s">
        <v>506</v>
      </c>
      <c r="C533" s="412" t="s">
        <v>105</v>
      </c>
      <c r="D533" s="412" t="s">
        <v>507</v>
      </c>
      <c r="E533" s="414" t="s">
        <v>384</v>
      </c>
      <c r="F533" s="414"/>
      <c r="G533" s="415" t="s">
        <v>25</v>
      </c>
      <c r="H533" s="416">
        <v>0.61499999999999999</v>
      </c>
      <c r="I533" s="416">
        <v>0</v>
      </c>
      <c r="J533" s="417">
        <v>151.24</v>
      </c>
      <c r="K533" s="417">
        <v>93.01</v>
      </c>
    </row>
    <row r="534" spans="1:11" s="206" customFormat="1" ht="25.5" x14ac:dyDescent="0.25">
      <c r="A534" s="412" t="s">
        <v>371</v>
      </c>
      <c r="B534" s="413" t="s">
        <v>504</v>
      </c>
      <c r="C534" s="412" t="s">
        <v>105</v>
      </c>
      <c r="D534" s="412" t="s">
        <v>505</v>
      </c>
      <c r="E534" s="414" t="s">
        <v>384</v>
      </c>
      <c r="F534" s="414"/>
      <c r="G534" s="415" t="s">
        <v>25</v>
      </c>
      <c r="H534" s="416">
        <v>0.26300000000000001</v>
      </c>
      <c r="I534" s="416">
        <v>0</v>
      </c>
      <c r="J534" s="417">
        <v>157.65</v>
      </c>
      <c r="K534" s="417">
        <v>41.46</v>
      </c>
    </row>
    <row r="535" spans="1:11" s="206" customFormat="1" ht="25.5" x14ac:dyDescent="0.25">
      <c r="A535" s="412" t="s">
        <v>371</v>
      </c>
      <c r="B535" s="413" t="s">
        <v>602</v>
      </c>
      <c r="C535" s="412" t="s">
        <v>105</v>
      </c>
      <c r="D535" s="412" t="s">
        <v>603</v>
      </c>
      <c r="E535" s="414" t="s">
        <v>384</v>
      </c>
      <c r="F535" s="414"/>
      <c r="G535" s="415" t="s">
        <v>25</v>
      </c>
      <c r="H535" s="416">
        <v>0.67700000000000005</v>
      </c>
      <c r="I535" s="416">
        <v>0</v>
      </c>
      <c r="J535" s="417">
        <v>180.8</v>
      </c>
      <c r="K535" s="417">
        <v>122.4</v>
      </c>
    </row>
    <row r="536" spans="1:11" s="206" customFormat="1" ht="25.5" x14ac:dyDescent="0.25">
      <c r="A536" s="412" t="s">
        <v>371</v>
      </c>
      <c r="B536" s="413" t="s">
        <v>125</v>
      </c>
      <c r="C536" s="412" t="s">
        <v>105</v>
      </c>
      <c r="D536" s="412" t="s">
        <v>126</v>
      </c>
      <c r="E536" s="414" t="s">
        <v>101</v>
      </c>
      <c r="F536" s="414"/>
      <c r="G536" s="415" t="s">
        <v>38</v>
      </c>
      <c r="H536" s="416">
        <v>0.64480000000000004</v>
      </c>
      <c r="I536" s="416">
        <v>0</v>
      </c>
      <c r="J536" s="417">
        <v>18.36</v>
      </c>
      <c r="K536" s="417">
        <v>11.83</v>
      </c>
    </row>
    <row r="537" spans="1:11" s="206" customFormat="1" ht="25.5" x14ac:dyDescent="0.25">
      <c r="A537" s="412" t="s">
        <v>371</v>
      </c>
      <c r="B537" s="413" t="s">
        <v>487</v>
      </c>
      <c r="C537" s="412" t="s">
        <v>105</v>
      </c>
      <c r="D537" s="412" t="s">
        <v>488</v>
      </c>
      <c r="E537" s="414" t="s">
        <v>384</v>
      </c>
      <c r="F537" s="414"/>
      <c r="G537" s="415" t="s">
        <v>265</v>
      </c>
      <c r="H537" s="416">
        <v>220</v>
      </c>
      <c r="I537" s="416">
        <v>0</v>
      </c>
      <c r="J537" s="417">
        <v>0.64</v>
      </c>
      <c r="K537" s="417">
        <v>140.80000000000001</v>
      </c>
    </row>
    <row r="538" spans="1:11" s="206" customFormat="1" ht="25.5" x14ac:dyDescent="0.25">
      <c r="A538" s="418"/>
      <c r="B538" s="418"/>
      <c r="C538" s="418"/>
      <c r="D538" s="418"/>
      <c r="E538" s="418"/>
      <c r="F538" s="418" t="s">
        <v>373</v>
      </c>
      <c r="G538" s="419">
        <v>90.75</v>
      </c>
      <c r="H538" s="418" t="s">
        <v>374</v>
      </c>
      <c r="I538" s="419">
        <v>0</v>
      </c>
      <c r="J538" s="418" t="s">
        <v>375</v>
      </c>
      <c r="K538" s="419">
        <v>90.75</v>
      </c>
    </row>
    <row r="539" spans="1:11" s="206" customFormat="1" ht="26.25" thickBot="1" x14ac:dyDescent="0.3">
      <c r="A539" s="418"/>
      <c r="B539" s="418"/>
      <c r="C539" s="418"/>
      <c r="D539" s="418"/>
      <c r="E539" s="418"/>
      <c r="F539" s="418" t="s">
        <v>376</v>
      </c>
      <c r="G539" s="419">
        <v>0</v>
      </c>
      <c r="H539" s="420"/>
      <c r="I539" s="420" t="s">
        <v>377</v>
      </c>
      <c r="J539" s="418"/>
      <c r="K539" s="419">
        <v>488.42</v>
      </c>
    </row>
    <row r="540" spans="1:11" s="206" customFormat="1" ht="15.75" thickTop="1" x14ac:dyDescent="0.25">
      <c r="A540" s="421"/>
      <c r="B540" s="421"/>
      <c r="C540" s="421"/>
      <c r="D540" s="421"/>
      <c r="E540" s="421"/>
      <c r="F540" s="421"/>
      <c r="G540" s="421"/>
      <c r="H540" s="421"/>
      <c r="I540" s="421"/>
      <c r="J540" s="421"/>
      <c r="K540" s="421"/>
    </row>
    <row r="541" spans="1:11" s="206" customFormat="1" x14ac:dyDescent="0.25">
      <c r="A541" s="402" t="s">
        <v>1080</v>
      </c>
      <c r="B541" s="403" t="s">
        <v>34</v>
      </c>
      <c r="C541" s="402" t="s">
        <v>103</v>
      </c>
      <c r="D541" s="402" t="s">
        <v>65</v>
      </c>
      <c r="E541" s="404" t="s">
        <v>35</v>
      </c>
      <c r="F541" s="404"/>
      <c r="G541" s="405" t="s">
        <v>56</v>
      </c>
      <c r="H541" s="403" t="s">
        <v>61</v>
      </c>
      <c r="I541" s="403" t="s">
        <v>370</v>
      </c>
      <c r="J541" s="403" t="s">
        <v>203</v>
      </c>
      <c r="K541" s="403" t="s">
        <v>57</v>
      </c>
    </row>
    <row r="542" spans="1:11" s="206" customFormat="1" ht="25.5" x14ac:dyDescent="0.25">
      <c r="A542" s="406" t="s">
        <v>37</v>
      </c>
      <c r="B542" s="407" t="s">
        <v>1081</v>
      </c>
      <c r="C542" s="406" t="s">
        <v>105</v>
      </c>
      <c r="D542" s="406" t="s">
        <v>1082</v>
      </c>
      <c r="E542" s="408">
        <v>20</v>
      </c>
      <c r="F542" s="408"/>
      <c r="G542" s="409" t="s">
        <v>19</v>
      </c>
      <c r="H542" s="410">
        <v>1</v>
      </c>
      <c r="I542" s="411"/>
      <c r="J542" s="411">
        <v>8.57</v>
      </c>
      <c r="K542" s="411">
        <v>8.57</v>
      </c>
    </row>
    <row r="543" spans="1:11" s="206" customFormat="1" ht="25.5" x14ac:dyDescent="0.25">
      <c r="A543" s="412" t="s">
        <v>371</v>
      </c>
      <c r="B543" s="413" t="s">
        <v>776</v>
      </c>
      <c r="C543" s="412" t="s">
        <v>105</v>
      </c>
      <c r="D543" s="412" t="s">
        <v>777</v>
      </c>
      <c r="E543" s="414" t="s">
        <v>384</v>
      </c>
      <c r="F543" s="414"/>
      <c r="G543" s="415" t="s">
        <v>25</v>
      </c>
      <c r="H543" s="416">
        <v>7.0000000000000001E-3</v>
      </c>
      <c r="I543" s="416">
        <v>0</v>
      </c>
      <c r="J543" s="417">
        <v>164.93</v>
      </c>
      <c r="K543" s="417">
        <v>1.1499999999999999</v>
      </c>
    </row>
    <row r="544" spans="1:11" s="206" customFormat="1" ht="25.5" x14ac:dyDescent="0.25">
      <c r="A544" s="412" t="s">
        <v>371</v>
      </c>
      <c r="B544" s="413" t="s">
        <v>111</v>
      </c>
      <c r="C544" s="412" t="s">
        <v>105</v>
      </c>
      <c r="D544" s="412" t="s">
        <v>112</v>
      </c>
      <c r="E544" s="414" t="s">
        <v>101</v>
      </c>
      <c r="F544" s="414"/>
      <c r="G544" s="415" t="s">
        <v>38</v>
      </c>
      <c r="H544" s="416">
        <v>0.16</v>
      </c>
      <c r="I544" s="416">
        <v>0</v>
      </c>
      <c r="J544" s="417">
        <v>23.41</v>
      </c>
      <c r="K544" s="417">
        <v>3.74</v>
      </c>
    </row>
    <row r="545" spans="1:11" s="206" customFormat="1" ht="25.5" x14ac:dyDescent="0.25">
      <c r="A545" s="412" t="s">
        <v>371</v>
      </c>
      <c r="B545" s="413" t="s">
        <v>104</v>
      </c>
      <c r="C545" s="412" t="s">
        <v>105</v>
      </c>
      <c r="D545" s="412" t="s">
        <v>106</v>
      </c>
      <c r="E545" s="414" t="s">
        <v>101</v>
      </c>
      <c r="F545" s="414"/>
      <c r="G545" s="415" t="s">
        <v>38</v>
      </c>
      <c r="H545" s="416">
        <v>0.18</v>
      </c>
      <c r="I545" s="416">
        <v>0</v>
      </c>
      <c r="J545" s="417">
        <v>15.3</v>
      </c>
      <c r="K545" s="417">
        <v>2.75</v>
      </c>
    </row>
    <row r="546" spans="1:11" s="206" customFormat="1" ht="25.5" x14ac:dyDescent="0.25">
      <c r="A546" s="412" t="s">
        <v>371</v>
      </c>
      <c r="B546" s="413" t="s">
        <v>487</v>
      </c>
      <c r="C546" s="412" t="s">
        <v>105</v>
      </c>
      <c r="D546" s="412" t="s">
        <v>488</v>
      </c>
      <c r="E546" s="414" t="s">
        <v>384</v>
      </c>
      <c r="F546" s="414"/>
      <c r="G546" s="415" t="s">
        <v>265</v>
      </c>
      <c r="H546" s="416">
        <v>0.82499999999999996</v>
      </c>
      <c r="I546" s="416">
        <v>0</v>
      </c>
      <c r="J546" s="417">
        <v>0.64</v>
      </c>
      <c r="K546" s="417">
        <v>0.52</v>
      </c>
    </row>
    <row r="547" spans="1:11" s="206" customFormat="1" ht="25.5" x14ac:dyDescent="0.25">
      <c r="A547" s="412" t="s">
        <v>371</v>
      </c>
      <c r="B547" s="413" t="s">
        <v>602</v>
      </c>
      <c r="C547" s="412" t="s">
        <v>105</v>
      </c>
      <c r="D547" s="412" t="s">
        <v>603</v>
      </c>
      <c r="E547" s="414" t="s">
        <v>384</v>
      </c>
      <c r="F547" s="414"/>
      <c r="G547" s="415" t="s">
        <v>25</v>
      </c>
      <c r="H547" s="416">
        <v>2.3E-3</v>
      </c>
      <c r="I547" s="416">
        <v>0</v>
      </c>
      <c r="J547" s="417">
        <v>180.8</v>
      </c>
      <c r="K547" s="417">
        <v>0.41</v>
      </c>
    </row>
    <row r="548" spans="1:11" s="206" customFormat="1" ht="25.5" x14ac:dyDescent="0.25">
      <c r="A548" s="418"/>
      <c r="B548" s="418"/>
      <c r="C548" s="418"/>
      <c r="D548" s="418"/>
      <c r="E548" s="418"/>
      <c r="F548" s="418" t="s">
        <v>373</v>
      </c>
      <c r="G548" s="419">
        <v>6.49</v>
      </c>
      <c r="H548" s="418" t="s">
        <v>374</v>
      </c>
      <c r="I548" s="419">
        <v>0</v>
      </c>
      <c r="J548" s="418" t="s">
        <v>375</v>
      </c>
      <c r="K548" s="419">
        <v>6.49</v>
      </c>
    </row>
    <row r="549" spans="1:11" s="206" customFormat="1" ht="26.25" thickBot="1" x14ac:dyDescent="0.3">
      <c r="A549" s="418"/>
      <c r="B549" s="418"/>
      <c r="C549" s="418"/>
      <c r="D549" s="418"/>
      <c r="E549" s="418"/>
      <c r="F549" s="418" t="s">
        <v>376</v>
      </c>
      <c r="G549" s="419">
        <v>0</v>
      </c>
      <c r="H549" s="420"/>
      <c r="I549" s="420" t="s">
        <v>377</v>
      </c>
      <c r="J549" s="418"/>
      <c r="K549" s="419">
        <v>8.57</v>
      </c>
    </row>
    <row r="550" spans="1:11" s="206" customFormat="1" ht="15.75" thickTop="1" x14ac:dyDescent="0.25">
      <c r="A550" s="421"/>
      <c r="B550" s="421"/>
      <c r="C550" s="421"/>
      <c r="D550" s="421"/>
      <c r="E550" s="421"/>
      <c r="F550" s="421"/>
      <c r="G550" s="421"/>
      <c r="H550" s="421"/>
      <c r="I550" s="421"/>
      <c r="J550" s="421"/>
      <c r="K550" s="421"/>
    </row>
    <row r="551" spans="1:11" s="206" customFormat="1" x14ac:dyDescent="0.25">
      <c r="A551" s="402" t="s">
        <v>1083</v>
      </c>
      <c r="B551" s="403" t="s">
        <v>34</v>
      </c>
      <c r="C551" s="402" t="s">
        <v>103</v>
      </c>
      <c r="D551" s="402" t="s">
        <v>65</v>
      </c>
      <c r="E551" s="404" t="s">
        <v>35</v>
      </c>
      <c r="F551" s="404"/>
      <c r="G551" s="405" t="s">
        <v>56</v>
      </c>
      <c r="H551" s="403" t="s">
        <v>61</v>
      </c>
      <c r="I551" s="403" t="s">
        <v>370</v>
      </c>
      <c r="J551" s="403" t="s">
        <v>203</v>
      </c>
      <c r="K551" s="403" t="s">
        <v>57</v>
      </c>
    </row>
    <row r="552" spans="1:11" s="206" customFormat="1" ht="25.5" x14ac:dyDescent="0.25">
      <c r="A552" s="406" t="s">
        <v>37</v>
      </c>
      <c r="B552" s="407" t="s">
        <v>1084</v>
      </c>
      <c r="C552" s="406" t="s">
        <v>105</v>
      </c>
      <c r="D552" s="406" t="s">
        <v>1085</v>
      </c>
      <c r="E552" s="408">
        <v>5</v>
      </c>
      <c r="F552" s="408"/>
      <c r="G552" s="409" t="s">
        <v>25</v>
      </c>
      <c r="H552" s="410">
        <v>1</v>
      </c>
      <c r="I552" s="411"/>
      <c r="J552" s="411">
        <v>616.91999999999996</v>
      </c>
      <c r="K552" s="411">
        <v>616.91999999999996</v>
      </c>
    </row>
    <row r="553" spans="1:11" s="206" customFormat="1" ht="25.5" x14ac:dyDescent="0.25">
      <c r="A553" s="412" t="s">
        <v>371</v>
      </c>
      <c r="B553" s="413" t="s">
        <v>1883</v>
      </c>
      <c r="C553" s="412" t="s">
        <v>105</v>
      </c>
      <c r="D553" s="412" t="s">
        <v>1884</v>
      </c>
      <c r="E553" s="414" t="s">
        <v>384</v>
      </c>
      <c r="F553" s="414"/>
      <c r="G553" s="415" t="s">
        <v>25</v>
      </c>
      <c r="H553" s="416">
        <v>1.02</v>
      </c>
      <c r="I553" s="416">
        <v>0</v>
      </c>
      <c r="J553" s="417">
        <v>604.83000000000004</v>
      </c>
      <c r="K553" s="417">
        <v>616.91999999999996</v>
      </c>
    </row>
    <row r="554" spans="1:11" s="206" customFormat="1" ht="25.5" x14ac:dyDescent="0.25">
      <c r="A554" s="418"/>
      <c r="B554" s="418"/>
      <c r="C554" s="418"/>
      <c r="D554" s="418"/>
      <c r="E554" s="418"/>
      <c r="F554" s="418" t="s">
        <v>373</v>
      </c>
      <c r="G554" s="419">
        <v>0</v>
      </c>
      <c r="H554" s="418" t="s">
        <v>374</v>
      </c>
      <c r="I554" s="419">
        <v>0</v>
      </c>
      <c r="J554" s="418" t="s">
        <v>375</v>
      </c>
      <c r="K554" s="419">
        <v>0</v>
      </c>
    </row>
    <row r="555" spans="1:11" s="206" customFormat="1" ht="26.25" thickBot="1" x14ac:dyDescent="0.3">
      <c r="A555" s="418"/>
      <c r="B555" s="418"/>
      <c r="C555" s="418"/>
      <c r="D555" s="418"/>
      <c r="E555" s="418"/>
      <c r="F555" s="418" t="s">
        <v>376</v>
      </c>
      <c r="G555" s="419">
        <v>0</v>
      </c>
      <c r="H555" s="420"/>
      <c r="I555" s="420" t="s">
        <v>377</v>
      </c>
      <c r="J555" s="418"/>
      <c r="K555" s="419">
        <v>616.91999999999996</v>
      </c>
    </row>
    <row r="556" spans="1:11" s="206" customFormat="1" ht="15.75" thickTop="1" x14ac:dyDescent="0.25">
      <c r="A556" s="421"/>
      <c r="B556" s="421"/>
      <c r="C556" s="421"/>
      <c r="D556" s="421"/>
      <c r="E556" s="421"/>
      <c r="F556" s="421"/>
      <c r="G556" s="421"/>
      <c r="H556" s="421"/>
      <c r="I556" s="421"/>
      <c r="J556" s="421"/>
      <c r="K556" s="421"/>
    </row>
    <row r="557" spans="1:11" s="206" customFormat="1" x14ac:dyDescent="0.25">
      <c r="A557" s="402" t="s">
        <v>1089</v>
      </c>
      <c r="B557" s="403" t="s">
        <v>34</v>
      </c>
      <c r="C557" s="402" t="s">
        <v>103</v>
      </c>
      <c r="D557" s="402" t="s">
        <v>65</v>
      </c>
      <c r="E557" s="404" t="s">
        <v>35</v>
      </c>
      <c r="F557" s="404"/>
      <c r="G557" s="405" t="s">
        <v>56</v>
      </c>
      <c r="H557" s="403" t="s">
        <v>61</v>
      </c>
      <c r="I557" s="403" t="s">
        <v>370</v>
      </c>
      <c r="J557" s="403" t="s">
        <v>203</v>
      </c>
      <c r="K557" s="403" t="s">
        <v>57</v>
      </c>
    </row>
    <row r="558" spans="1:11" s="206" customFormat="1" ht="25.5" x14ac:dyDescent="0.25">
      <c r="A558" s="406" t="s">
        <v>37</v>
      </c>
      <c r="B558" s="407" t="s">
        <v>264</v>
      </c>
      <c r="C558" s="406" t="s">
        <v>105</v>
      </c>
      <c r="D558" s="406" t="s">
        <v>72</v>
      </c>
      <c r="E558" s="408">
        <v>5</v>
      </c>
      <c r="F558" s="408"/>
      <c r="G558" s="409" t="s">
        <v>265</v>
      </c>
      <c r="H558" s="410">
        <v>1</v>
      </c>
      <c r="I558" s="411"/>
      <c r="J558" s="411">
        <v>11.05</v>
      </c>
      <c r="K558" s="411">
        <v>11.05</v>
      </c>
    </row>
    <row r="559" spans="1:11" s="206" customFormat="1" ht="25.5" x14ac:dyDescent="0.25">
      <c r="A559" s="412" t="s">
        <v>371</v>
      </c>
      <c r="B559" s="413" t="s">
        <v>115</v>
      </c>
      <c r="C559" s="412" t="s">
        <v>105</v>
      </c>
      <c r="D559" s="412" t="s">
        <v>116</v>
      </c>
      <c r="E559" s="414" t="s">
        <v>101</v>
      </c>
      <c r="F559" s="414"/>
      <c r="G559" s="415" t="s">
        <v>38</v>
      </c>
      <c r="H559" s="416">
        <v>0.08</v>
      </c>
      <c r="I559" s="416">
        <v>0</v>
      </c>
      <c r="J559" s="417">
        <v>23.41</v>
      </c>
      <c r="K559" s="417">
        <v>1.87</v>
      </c>
    </row>
    <row r="560" spans="1:11" s="206" customFormat="1" ht="25.5" x14ac:dyDescent="0.25">
      <c r="A560" s="412" t="s">
        <v>371</v>
      </c>
      <c r="B560" s="413" t="s">
        <v>649</v>
      </c>
      <c r="C560" s="412" t="s">
        <v>105</v>
      </c>
      <c r="D560" s="412" t="s">
        <v>650</v>
      </c>
      <c r="E560" s="414" t="s">
        <v>384</v>
      </c>
      <c r="F560" s="414"/>
      <c r="G560" s="415" t="s">
        <v>265</v>
      </c>
      <c r="H560" s="416">
        <v>1.1000000000000001</v>
      </c>
      <c r="I560" s="416">
        <v>0</v>
      </c>
      <c r="J560" s="417">
        <v>6.87</v>
      </c>
      <c r="K560" s="417">
        <v>7.55</v>
      </c>
    </row>
    <row r="561" spans="1:11" s="206" customFormat="1" ht="25.5" x14ac:dyDescent="0.25">
      <c r="A561" s="412" t="s">
        <v>371</v>
      </c>
      <c r="B561" s="413" t="s">
        <v>109</v>
      </c>
      <c r="C561" s="412" t="s">
        <v>105</v>
      </c>
      <c r="D561" s="412" t="s">
        <v>110</v>
      </c>
      <c r="E561" s="414" t="s">
        <v>101</v>
      </c>
      <c r="F561" s="414"/>
      <c r="G561" s="415" t="s">
        <v>38</v>
      </c>
      <c r="H561" s="416">
        <v>0.08</v>
      </c>
      <c r="I561" s="416">
        <v>0</v>
      </c>
      <c r="J561" s="417">
        <v>16.78</v>
      </c>
      <c r="K561" s="417">
        <v>1.34</v>
      </c>
    </row>
    <row r="562" spans="1:11" s="206" customFormat="1" ht="25.5" x14ac:dyDescent="0.25">
      <c r="A562" s="412" t="s">
        <v>371</v>
      </c>
      <c r="B562" s="413" t="s">
        <v>655</v>
      </c>
      <c r="C562" s="412" t="s">
        <v>105</v>
      </c>
      <c r="D562" s="412" t="s">
        <v>656</v>
      </c>
      <c r="E562" s="414" t="s">
        <v>384</v>
      </c>
      <c r="F562" s="414"/>
      <c r="G562" s="415" t="s">
        <v>265</v>
      </c>
      <c r="H562" s="416">
        <v>0.02</v>
      </c>
      <c r="I562" s="416">
        <v>0</v>
      </c>
      <c r="J562" s="417">
        <v>14.5</v>
      </c>
      <c r="K562" s="417">
        <v>0.28999999999999998</v>
      </c>
    </row>
    <row r="563" spans="1:11" s="206" customFormat="1" ht="25.5" x14ac:dyDescent="0.25">
      <c r="A563" s="418"/>
      <c r="B563" s="418"/>
      <c r="C563" s="418"/>
      <c r="D563" s="418"/>
      <c r="E563" s="418"/>
      <c r="F563" s="418" t="s">
        <v>373</v>
      </c>
      <c r="G563" s="419">
        <v>3.21</v>
      </c>
      <c r="H563" s="418" t="s">
        <v>374</v>
      </c>
      <c r="I563" s="419">
        <v>0</v>
      </c>
      <c r="J563" s="418" t="s">
        <v>375</v>
      </c>
      <c r="K563" s="419">
        <v>3.21</v>
      </c>
    </row>
    <row r="564" spans="1:11" s="206" customFormat="1" ht="26.25" thickBot="1" x14ac:dyDescent="0.3">
      <c r="A564" s="418"/>
      <c r="B564" s="418"/>
      <c r="C564" s="418"/>
      <c r="D564" s="418"/>
      <c r="E564" s="418"/>
      <c r="F564" s="418" t="s">
        <v>376</v>
      </c>
      <c r="G564" s="419">
        <v>0</v>
      </c>
      <c r="H564" s="420"/>
      <c r="I564" s="420" t="s">
        <v>377</v>
      </c>
      <c r="J564" s="418"/>
      <c r="K564" s="419">
        <v>11.05</v>
      </c>
    </row>
    <row r="565" spans="1:11" s="206" customFormat="1" ht="15.75" thickTop="1" x14ac:dyDescent="0.25">
      <c r="A565" s="421"/>
      <c r="B565" s="421"/>
      <c r="C565" s="421"/>
      <c r="D565" s="421"/>
      <c r="E565" s="421"/>
      <c r="F565" s="421"/>
      <c r="G565" s="421"/>
      <c r="H565" s="421"/>
      <c r="I565" s="421"/>
      <c r="J565" s="421"/>
      <c r="K565" s="421"/>
    </row>
    <row r="566" spans="1:11" s="206" customFormat="1" x14ac:dyDescent="0.25">
      <c r="A566" s="402" t="s">
        <v>1090</v>
      </c>
      <c r="B566" s="403" t="s">
        <v>34</v>
      </c>
      <c r="C566" s="402" t="s">
        <v>103</v>
      </c>
      <c r="D566" s="402" t="s">
        <v>65</v>
      </c>
      <c r="E566" s="404" t="s">
        <v>35</v>
      </c>
      <c r="F566" s="404"/>
      <c r="G566" s="405" t="s">
        <v>56</v>
      </c>
      <c r="H566" s="403" t="s">
        <v>61</v>
      </c>
      <c r="I566" s="403" t="s">
        <v>370</v>
      </c>
      <c r="J566" s="403" t="s">
        <v>203</v>
      </c>
      <c r="K566" s="403" t="s">
        <v>57</v>
      </c>
    </row>
    <row r="567" spans="1:11" s="206" customFormat="1" ht="25.5" x14ac:dyDescent="0.25">
      <c r="A567" s="406" t="s">
        <v>37</v>
      </c>
      <c r="B567" s="407" t="s">
        <v>266</v>
      </c>
      <c r="C567" s="406" t="s">
        <v>105</v>
      </c>
      <c r="D567" s="406" t="s">
        <v>73</v>
      </c>
      <c r="E567" s="408">
        <v>5</v>
      </c>
      <c r="F567" s="408"/>
      <c r="G567" s="409" t="s">
        <v>265</v>
      </c>
      <c r="H567" s="410">
        <v>1</v>
      </c>
      <c r="I567" s="411"/>
      <c r="J567" s="411">
        <v>11.03</v>
      </c>
      <c r="K567" s="411">
        <v>11.03</v>
      </c>
    </row>
    <row r="568" spans="1:11" s="206" customFormat="1" ht="25.5" x14ac:dyDescent="0.25">
      <c r="A568" s="412" t="s">
        <v>371</v>
      </c>
      <c r="B568" s="413" t="s">
        <v>115</v>
      </c>
      <c r="C568" s="412" t="s">
        <v>105</v>
      </c>
      <c r="D568" s="412" t="s">
        <v>116</v>
      </c>
      <c r="E568" s="414" t="s">
        <v>101</v>
      </c>
      <c r="F568" s="414"/>
      <c r="G568" s="415" t="s">
        <v>38</v>
      </c>
      <c r="H568" s="416">
        <v>0.08</v>
      </c>
      <c r="I568" s="416">
        <v>0</v>
      </c>
      <c r="J568" s="417">
        <v>23.41</v>
      </c>
      <c r="K568" s="417">
        <v>1.87</v>
      </c>
    </row>
    <row r="569" spans="1:11" s="206" customFormat="1" ht="25.5" x14ac:dyDescent="0.25">
      <c r="A569" s="412" t="s">
        <v>371</v>
      </c>
      <c r="B569" s="413" t="s">
        <v>738</v>
      </c>
      <c r="C569" s="412" t="s">
        <v>105</v>
      </c>
      <c r="D569" s="412" t="s">
        <v>739</v>
      </c>
      <c r="E569" s="414" t="s">
        <v>384</v>
      </c>
      <c r="F569" s="414"/>
      <c r="G569" s="415" t="s">
        <v>265</v>
      </c>
      <c r="H569" s="416">
        <v>1.1000000000000001</v>
      </c>
      <c r="I569" s="416">
        <v>0</v>
      </c>
      <c r="J569" s="417">
        <v>6.85</v>
      </c>
      <c r="K569" s="417">
        <v>7.53</v>
      </c>
    </row>
    <row r="570" spans="1:11" s="206" customFormat="1" ht="25.5" x14ac:dyDescent="0.25">
      <c r="A570" s="412" t="s">
        <v>371</v>
      </c>
      <c r="B570" s="413" t="s">
        <v>109</v>
      </c>
      <c r="C570" s="412" t="s">
        <v>105</v>
      </c>
      <c r="D570" s="412" t="s">
        <v>110</v>
      </c>
      <c r="E570" s="414" t="s">
        <v>101</v>
      </c>
      <c r="F570" s="414"/>
      <c r="G570" s="415" t="s">
        <v>38</v>
      </c>
      <c r="H570" s="416">
        <v>0.08</v>
      </c>
      <c r="I570" s="416">
        <v>0</v>
      </c>
      <c r="J570" s="417">
        <v>16.78</v>
      </c>
      <c r="K570" s="417">
        <v>1.34</v>
      </c>
    </row>
    <row r="571" spans="1:11" s="206" customFormat="1" ht="25.5" x14ac:dyDescent="0.25">
      <c r="A571" s="412" t="s">
        <v>371</v>
      </c>
      <c r="B571" s="413" t="s">
        <v>655</v>
      </c>
      <c r="C571" s="412" t="s">
        <v>105</v>
      </c>
      <c r="D571" s="412" t="s">
        <v>656</v>
      </c>
      <c r="E571" s="414" t="s">
        <v>384</v>
      </c>
      <c r="F571" s="414"/>
      <c r="G571" s="415" t="s">
        <v>265</v>
      </c>
      <c r="H571" s="416">
        <v>0.02</v>
      </c>
      <c r="I571" s="416">
        <v>0</v>
      </c>
      <c r="J571" s="417">
        <v>14.5</v>
      </c>
      <c r="K571" s="417">
        <v>0.28999999999999998</v>
      </c>
    </row>
    <row r="572" spans="1:11" s="206" customFormat="1" ht="25.5" x14ac:dyDescent="0.25">
      <c r="A572" s="418"/>
      <c r="B572" s="418"/>
      <c r="C572" s="418"/>
      <c r="D572" s="418"/>
      <c r="E572" s="418"/>
      <c r="F572" s="418" t="s">
        <v>373</v>
      </c>
      <c r="G572" s="419">
        <v>3.21</v>
      </c>
      <c r="H572" s="418" t="s">
        <v>374</v>
      </c>
      <c r="I572" s="419">
        <v>0</v>
      </c>
      <c r="J572" s="418" t="s">
        <v>375</v>
      </c>
      <c r="K572" s="419">
        <v>3.21</v>
      </c>
    </row>
    <row r="573" spans="1:11" s="206" customFormat="1" ht="26.25" thickBot="1" x14ac:dyDescent="0.3">
      <c r="A573" s="418"/>
      <c r="B573" s="418"/>
      <c r="C573" s="418"/>
      <c r="D573" s="418"/>
      <c r="E573" s="418"/>
      <c r="F573" s="418" t="s">
        <v>376</v>
      </c>
      <c r="G573" s="419">
        <v>0</v>
      </c>
      <c r="H573" s="420"/>
      <c r="I573" s="420" t="s">
        <v>377</v>
      </c>
      <c r="J573" s="418"/>
      <c r="K573" s="419">
        <v>11.03</v>
      </c>
    </row>
    <row r="574" spans="1:11" s="206" customFormat="1" ht="15.75" thickTop="1" x14ac:dyDescent="0.25">
      <c r="A574" s="421"/>
      <c r="B574" s="421"/>
      <c r="C574" s="421"/>
      <c r="D574" s="421"/>
      <c r="E574" s="421"/>
      <c r="F574" s="421"/>
      <c r="G574" s="421"/>
      <c r="H574" s="421"/>
      <c r="I574" s="421"/>
      <c r="J574" s="421"/>
      <c r="K574" s="421"/>
    </row>
    <row r="575" spans="1:11" s="206" customFormat="1" x14ac:dyDescent="0.25">
      <c r="A575" s="402" t="s">
        <v>1092</v>
      </c>
      <c r="B575" s="403" t="s">
        <v>34</v>
      </c>
      <c r="C575" s="402" t="s">
        <v>103</v>
      </c>
      <c r="D575" s="402" t="s">
        <v>65</v>
      </c>
      <c r="E575" s="404" t="s">
        <v>35</v>
      </c>
      <c r="F575" s="404"/>
      <c r="G575" s="405" t="s">
        <v>56</v>
      </c>
      <c r="H575" s="403" t="s">
        <v>61</v>
      </c>
      <c r="I575" s="403" t="s">
        <v>370</v>
      </c>
      <c r="J575" s="403" t="s">
        <v>203</v>
      </c>
      <c r="K575" s="403" t="s">
        <v>57</v>
      </c>
    </row>
    <row r="576" spans="1:11" s="206" customFormat="1" ht="25.5" x14ac:dyDescent="0.25">
      <c r="A576" s="406" t="s">
        <v>37</v>
      </c>
      <c r="B576" s="407" t="s">
        <v>1093</v>
      </c>
      <c r="C576" s="406" t="s">
        <v>105</v>
      </c>
      <c r="D576" s="406" t="s">
        <v>1094</v>
      </c>
      <c r="E576" s="408">
        <v>5</v>
      </c>
      <c r="F576" s="408"/>
      <c r="G576" s="409" t="s">
        <v>265</v>
      </c>
      <c r="H576" s="410">
        <v>1</v>
      </c>
      <c r="I576" s="411"/>
      <c r="J576" s="411">
        <v>11.87</v>
      </c>
      <c r="K576" s="411">
        <v>11.87</v>
      </c>
    </row>
    <row r="577" spans="1:11" s="206" customFormat="1" ht="25.5" x14ac:dyDescent="0.25">
      <c r="A577" s="412" t="s">
        <v>371</v>
      </c>
      <c r="B577" s="413" t="s">
        <v>655</v>
      </c>
      <c r="C577" s="412" t="s">
        <v>105</v>
      </c>
      <c r="D577" s="412" t="s">
        <v>656</v>
      </c>
      <c r="E577" s="414" t="s">
        <v>384</v>
      </c>
      <c r="F577" s="414"/>
      <c r="G577" s="415" t="s">
        <v>265</v>
      </c>
      <c r="H577" s="416">
        <v>0.03</v>
      </c>
      <c r="I577" s="416">
        <v>0</v>
      </c>
      <c r="J577" s="417">
        <v>14.5</v>
      </c>
      <c r="K577" s="417">
        <v>0.43</v>
      </c>
    </row>
    <row r="578" spans="1:11" s="206" customFormat="1" ht="25.5" x14ac:dyDescent="0.25">
      <c r="A578" s="412" t="s">
        <v>371</v>
      </c>
      <c r="B578" s="413" t="s">
        <v>109</v>
      </c>
      <c r="C578" s="412" t="s">
        <v>105</v>
      </c>
      <c r="D578" s="412" t="s">
        <v>110</v>
      </c>
      <c r="E578" s="414" t="s">
        <v>101</v>
      </c>
      <c r="F578" s="414"/>
      <c r="G578" s="415" t="s">
        <v>38</v>
      </c>
      <c r="H578" s="416">
        <v>0.1</v>
      </c>
      <c r="I578" s="416">
        <v>0</v>
      </c>
      <c r="J578" s="417">
        <v>16.78</v>
      </c>
      <c r="K578" s="417">
        <v>1.67</v>
      </c>
    </row>
    <row r="579" spans="1:11" s="206" customFormat="1" ht="25.5" x14ac:dyDescent="0.25">
      <c r="A579" s="412" t="s">
        <v>371</v>
      </c>
      <c r="B579" s="413" t="s">
        <v>1885</v>
      </c>
      <c r="C579" s="412" t="s">
        <v>105</v>
      </c>
      <c r="D579" s="412" t="s">
        <v>1886</v>
      </c>
      <c r="E579" s="414" t="s">
        <v>384</v>
      </c>
      <c r="F579" s="414"/>
      <c r="G579" s="415" t="s">
        <v>265</v>
      </c>
      <c r="H579" s="416">
        <v>1.1000000000000001</v>
      </c>
      <c r="I579" s="416">
        <v>0</v>
      </c>
      <c r="J579" s="417">
        <v>6.76</v>
      </c>
      <c r="K579" s="417">
        <v>7.43</v>
      </c>
    </row>
    <row r="580" spans="1:11" s="206" customFormat="1" ht="25.5" x14ac:dyDescent="0.25">
      <c r="A580" s="412" t="s">
        <v>371</v>
      </c>
      <c r="B580" s="413" t="s">
        <v>115</v>
      </c>
      <c r="C580" s="412" t="s">
        <v>105</v>
      </c>
      <c r="D580" s="412" t="s">
        <v>116</v>
      </c>
      <c r="E580" s="414" t="s">
        <v>101</v>
      </c>
      <c r="F580" s="414"/>
      <c r="G580" s="415" t="s">
        <v>38</v>
      </c>
      <c r="H580" s="416">
        <v>0.1</v>
      </c>
      <c r="I580" s="416">
        <v>0</v>
      </c>
      <c r="J580" s="417">
        <v>23.41</v>
      </c>
      <c r="K580" s="417">
        <v>2.34</v>
      </c>
    </row>
    <row r="581" spans="1:11" s="206" customFormat="1" ht="25.5" x14ac:dyDescent="0.25">
      <c r="A581" s="418"/>
      <c r="B581" s="418"/>
      <c r="C581" s="418"/>
      <c r="D581" s="418"/>
      <c r="E581" s="418"/>
      <c r="F581" s="418" t="s">
        <v>373</v>
      </c>
      <c r="G581" s="419">
        <v>4.01</v>
      </c>
      <c r="H581" s="418" t="s">
        <v>374</v>
      </c>
      <c r="I581" s="419">
        <v>0</v>
      </c>
      <c r="J581" s="418" t="s">
        <v>375</v>
      </c>
      <c r="K581" s="419">
        <v>4.01</v>
      </c>
    </row>
    <row r="582" spans="1:11" s="206" customFormat="1" ht="26.25" thickBot="1" x14ac:dyDescent="0.3">
      <c r="A582" s="418"/>
      <c r="B582" s="418"/>
      <c r="C582" s="418"/>
      <c r="D582" s="418"/>
      <c r="E582" s="418"/>
      <c r="F582" s="418" t="s">
        <v>376</v>
      </c>
      <c r="G582" s="419">
        <v>0</v>
      </c>
      <c r="H582" s="420"/>
      <c r="I582" s="420" t="s">
        <v>377</v>
      </c>
      <c r="J582" s="418"/>
      <c r="K582" s="419">
        <v>11.87</v>
      </c>
    </row>
    <row r="583" spans="1:11" s="206" customFormat="1" ht="15.75" thickTop="1" x14ac:dyDescent="0.25">
      <c r="A583" s="421"/>
      <c r="B583" s="421"/>
      <c r="C583" s="421"/>
      <c r="D583" s="421"/>
      <c r="E583" s="421"/>
      <c r="F583" s="421"/>
      <c r="G583" s="421"/>
      <c r="H583" s="421"/>
      <c r="I583" s="421"/>
      <c r="J583" s="421"/>
      <c r="K583" s="421"/>
    </row>
    <row r="584" spans="1:11" s="206" customFormat="1" x14ac:dyDescent="0.25">
      <c r="A584" s="402" t="s">
        <v>1096</v>
      </c>
      <c r="B584" s="403" t="s">
        <v>34</v>
      </c>
      <c r="C584" s="402" t="s">
        <v>103</v>
      </c>
      <c r="D584" s="402" t="s">
        <v>65</v>
      </c>
      <c r="E584" s="404" t="s">
        <v>35</v>
      </c>
      <c r="F584" s="404"/>
      <c r="G584" s="405" t="s">
        <v>56</v>
      </c>
      <c r="H584" s="403" t="s">
        <v>61</v>
      </c>
      <c r="I584" s="403" t="s">
        <v>370</v>
      </c>
      <c r="J584" s="403" t="s">
        <v>203</v>
      </c>
      <c r="K584" s="403" t="s">
        <v>57</v>
      </c>
    </row>
    <row r="585" spans="1:11" s="206" customFormat="1" ht="25.5" x14ac:dyDescent="0.25">
      <c r="A585" s="406" t="s">
        <v>37</v>
      </c>
      <c r="B585" s="407" t="s">
        <v>247</v>
      </c>
      <c r="C585" s="406" t="s">
        <v>105</v>
      </c>
      <c r="D585" s="406" t="s">
        <v>87</v>
      </c>
      <c r="E585" s="408">
        <v>4</v>
      </c>
      <c r="F585" s="408"/>
      <c r="G585" s="409" t="s">
        <v>25</v>
      </c>
      <c r="H585" s="410">
        <v>1</v>
      </c>
      <c r="I585" s="411"/>
      <c r="J585" s="411">
        <v>39.25</v>
      </c>
      <c r="K585" s="411">
        <v>39.25</v>
      </c>
    </row>
    <row r="586" spans="1:11" s="206" customFormat="1" ht="25.5" x14ac:dyDescent="0.25">
      <c r="A586" s="412" t="s">
        <v>371</v>
      </c>
      <c r="B586" s="413" t="s">
        <v>104</v>
      </c>
      <c r="C586" s="412" t="s">
        <v>105</v>
      </c>
      <c r="D586" s="412" t="s">
        <v>106</v>
      </c>
      <c r="E586" s="414" t="s">
        <v>101</v>
      </c>
      <c r="F586" s="414"/>
      <c r="G586" s="415" t="s">
        <v>38</v>
      </c>
      <c r="H586" s="416">
        <v>2.5659999999999998</v>
      </c>
      <c r="I586" s="416">
        <v>0</v>
      </c>
      <c r="J586" s="417">
        <v>15.3</v>
      </c>
      <c r="K586" s="417">
        <v>39.25</v>
      </c>
    </row>
    <row r="587" spans="1:11" s="206" customFormat="1" ht="25.5" x14ac:dyDescent="0.25">
      <c r="A587" s="418"/>
      <c r="B587" s="418"/>
      <c r="C587" s="418"/>
      <c r="D587" s="418"/>
      <c r="E587" s="418"/>
      <c r="F587" s="418" t="s">
        <v>373</v>
      </c>
      <c r="G587" s="419">
        <v>39.25</v>
      </c>
      <c r="H587" s="418" t="s">
        <v>374</v>
      </c>
      <c r="I587" s="419">
        <v>0</v>
      </c>
      <c r="J587" s="418" t="s">
        <v>375</v>
      </c>
      <c r="K587" s="419">
        <v>39.25</v>
      </c>
    </row>
    <row r="588" spans="1:11" s="206" customFormat="1" ht="26.25" thickBot="1" x14ac:dyDescent="0.3">
      <c r="A588" s="418"/>
      <c r="B588" s="418"/>
      <c r="C588" s="418"/>
      <c r="D588" s="418"/>
      <c r="E588" s="418"/>
      <c r="F588" s="418" t="s">
        <v>376</v>
      </c>
      <c r="G588" s="419">
        <v>0</v>
      </c>
      <c r="H588" s="420"/>
      <c r="I588" s="420" t="s">
        <v>377</v>
      </c>
      <c r="J588" s="418"/>
      <c r="K588" s="419">
        <v>39.25</v>
      </c>
    </row>
    <row r="589" spans="1:11" s="206" customFormat="1" ht="15.75" thickTop="1" x14ac:dyDescent="0.25">
      <c r="A589" s="421"/>
      <c r="B589" s="421"/>
      <c r="C589" s="421"/>
      <c r="D589" s="421"/>
      <c r="E589" s="421"/>
      <c r="F589" s="421"/>
      <c r="G589" s="421"/>
      <c r="H589" s="421"/>
      <c r="I589" s="421"/>
      <c r="J589" s="421"/>
      <c r="K589" s="421"/>
    </row>
    <row r="590" spans="1:11" s="206" customFormat="1" x14ac:dyDescent="0.25">
      <c r="A590" s="402" t="s">
        <v>1097</v>
      </c>
      <c r="B590" s="403" t="s">
        <v>34</v>
      </c>
      <c r="C590" s="402" t="s">
        <v>103</v>
      </c>
      <c r="D590" s="402" t="s">
        <v>65</v>
      </c>
      <c r="E590" s="404" t="s">
        <v>35</v>
      </c>
      <c r="F590" s="404"/>
      <c r="G590" s="405" t="s">
        <v>56</v>
      </c>
      <c r="H590" s="403" t="s">
        <v>61</v>
      </c>
      <c r="I590" s="403" t="s">
        <v>370</v>
      </c>
      <c r="J590" s="403" t="s">
        <v>203</v>
      </c>
      <c r="K590" s="403" t="s">
        <v>57</v>
      </c>
    </row>
    <row r="591" spans="1:11" s="206" customFormat="1" ht="25.5" x14ac:dyDescent="0.25">
      <c r="A591" s="406" t="s">
        <v>37</v>
      </c>
      <c r="B591" s="407" t="s">
        <v>1098</v>
      </c>
      <c r="C591" s="406" t="s">
        <v>105</v>
      </c>
      <c r="D591" s="406" t="s">
        <v>1099</v>
      </c>
      <c r="E591" s="408">
        <v>4</v>
      </c>
      <c r="F591" s="408"/>
      <c r="G591" s="409" t="s">
        <v>19</v>
      </c>
      <c r="H591" s="410">
        <v>1</v>
      </c>
      <c r="I591" s="411"/>
      <c r="J591" s="411">
        <v>0.48</v>
      </c>
      <c r="K591" s="411">
        <v>0.48</v>
      </c>
    </row>
    <row r="592" spans="1:11" s="206" customFormat="1" ht="25.5" x14ac:dyDescent="0.25">
      <c r="A592" s="412" t="s">
        <v>371</v>
      </c>
      <c r="B592" s="413" t="s">
        <v>387</v>
      </c>
      <c r="C592" s="412" t="s">
        <v>105</v>
      </c>
      <c r="D592" s="412" t="s">
        <v>388</v>
      </c>
      <c r="E592" s="414" t="s">
        <v>384</v>
      </c>
      <c r="F592" s="414"/>
      <c r="G592" s="415" t="s">
        <v>389</v>
      </c>
      <c r="H592" s="416">
        <v>1.8800000000000001E-2</v>
      </c>
      <c r="I592" s="416">
        <v>0</v>
      </c>
      <c r="J592" s="417">
        <v>5.64</v>
      </c>
      <c r="K592" s="417">
        <v>0.1</v>
      </c>
    </row>
    <row r="593" spans="1:11" s="206" customFormat="1" ht="25.5" x14ac:dyDescent="0.25">
      <c r="A593" s="412" t="s">
        <v>371</v>
      </c>
      <c r="B593" s="413" t="s">
        <v>392</v>
      </c>
      <c r="C593" s="412" t="s">
        <v>105</v>
      </c>
      <c r="D593" s="412" t="s">
        <v>393</v>
      </c>
      <c r="E593" s="414" t="s">
        <v>384</v>
      </c>
      <c r="F593" s="414"/>
      <c r="G593" s="415" t="s">
        <v>28</v>
      </c>
      <c r="H593" s="416">
        <v>2.5000000000000001E-3</v>
      </c>
      <c r="I593" s="416">
        <v>0</v>
      </c>
      <c r="J593" s="417">
        <v>7.52</v>
      </c>
      <c r="K593" s="417">
        <v>0.01</v>
      </c>
    </row>
    <row r="594" spans="1:11" s="206" customFormat="1" ht="25.5" x14ac:dyDescent="0.25">
      <c r="A594" s="412" t="s">
        <v>371</v>
      </c>
      <c r="B594" s="413" t="s">
        <v>104</v>
      </c>
      <c r="C594" s="412" t="s">
        <v>105</v>
      </c>
      <c r="D594" s="412" t="s">
        <v>106</v>
      </c>
      <c r="E594" s="414" t="s">
        <v>101</v>
      </c>
      <c r="F594" s="414"/>
      <c r="G594" s="415" t="s">
        <v>38</v>
      </c>
      <c r="H594" s="416">
        <v>2.4500000000000001E-2</v>
      </c>
      <c r="I594" s="416">
        <v>0</v>
      </c>
      <c r="J594" s="417">
        <v>15.3</v>
      </c>
      <c r="K594" s="417">
        <v>0.37</v>
      </c>
    </row>
    <row r="595" spans="1:11" s="206" customFormat="1" ht="25.5" x14ac:dyDescent="0.25">
      <c r="A595" s="418"/>
      <c r="B595" s="418"/>
      <c r="C595" s="418"/>
      <c r="D595" s="418"/>
      <c r="E595" s="418"/>
      <c r="F595" s="418" t="s">
        <v>373</v>
      </c>
      <c r="G595" s="419">
        <v>0.37</v>
      </c>
      <c r="H595" s="418" t="s">
        <v>374</v>
      </c>
      <c r="I595" s="419">
        <v>0</v>
      </c>
      <c r="J595" s="418" t="s">
        <v>375</v>
      </c>
      <c r="K595" s="419">
        <v>0.37</v>
      </c>
    </row>
    <row r="596" spans="1:11" s="206" customFormat="1" ht="26.25" thickBot="1" x14ac:dyDescent="0.3">
      <c r="A596" s="418"/>
      <c r="B596" s="418"/>
      <c r="C596" s="418"/>
      <c r="D596" s="418"/>
      <c r="E596" s="418"/>
      <c r="F596" s="418" t="s">
        <v>376</v>
      </c>
      <c r="G596" s="419">
        <v>0</v>
      </c>
      <c r="H596" s="420"/>
      <c r="I596" s="420" t="s">
        <v>377</v>
      </c>
      <c r="J596" s="418"/>
      <c r="K596" s="419">
        <v>0.48</v>
      </c>
    </row>
    <row r="597" spans="1:11" s="206" customFormat="1" ht="15.75" thickTop="1" x14ac:dyDescent="0.25">
      <c r="A597" s="421"/>
      <c r="B597" s="421"/>
      <c r="C597" s="421"/>
      <c r="D597" s="421"/>
      <c r="E597" s="421"/>
      <c r="F597" s="421"/>
      <c r="G597" s="421"/>
      <c r="H597" s="421"/>
      <c r="I597" s="421"/>
      <c r="J597" s="421"/>
      <c r="K597" s="421"/>
    </row>
    <row r="598" spans="1:11" s="206" customFormat="1" x14ac:dyDescent="0.25">
      <c r="A598" s="402" t="s">
        <v>1102</v>
      </c>
      <c r="B598" s="403" t="s">
        <v>34</v>
      </c>
      <c r="C598" s="402" t="s">
        <v>103</v>
      </c>
      <c r="D598" s="402" t="s">
        <v>65</v>
      </c>
      <c r="E598" s="404" t="s">
        <v>35</v>
      </c>
      <c r="F598" s="404"/>
      <c r="G598" s="405" t="s">
        <v>56</v>
      </c>
      <c r="H598" s="403" t="s">
        <v>61</v>
      </c>
      <c r="I598" s="403" t="s">
        <v>370</v>
      </c>
      <c r="J598" s="403" t="s">
        <v>203</v>
      </c>
      <c r="K598" s="403" t="s">
        <v>57</v>
      </c>
    </row>
    <row r="599" spans="1:11" s="206" customFormat="1" ht="25.5" x14ac:dyDescent="0.25">
      <c r="A599" s="406" t="s">
        <v>37</v>
      </c>
      <c r="B599" s="407" t="s">
        <v>263</v>
      </c>
      <c r="C599" s="406" t="s">
        <v>105</v>
      </c>
      <c r="D599" s="406" t="s">
        <v>71</v>
      </c>
      <c r="E599" s="408">
        <v>5</v>
      </c>
      <c r="F599" s="408"/>
      <c r="G599" s="409" t="s">
        <v>19</v>
      </c>
      <c r="H599" s="410">
        <v>1</v>
      </c>
      <c r="I599" s="411"/>
      <c r="J599" s="411">
        <v>81.25</v>
      </c>
      <c r="K599" s="411">
        <v>81.25</v>
      </c>
    </row>
    <row r="600" spans="1:11" s="206" customFormat="1" ht="25.5" x14ac:dyDescent="0.25">
      <c r="A600" s="412" t="s">
        <v>371</v>
      </c>
      <c r="B600" s="413" t="s">
        <v>117</v>
      </c>
      <c r="C600" s="412" t="s">
        <v>105</v>
      </c>
      <c r="D600" s="412" t="s">
        <v>118</v>
      </c>
      <c r="E600" s="414" t="s">
        <v>101</v>
      </c>
      <c r="F600" s="414"/>
      <c r="G600" s="415" t="s">
        <v>38</v>
      </c>
      <c r="H600" s="416">
        <v>1.3</v>
      </c>
      <c r="I600" s="416">
        <v>0</v>
      </c>
      <c r="J600" s="417">
        <v>23.41</v>
      </c>
      <c r="K600" s="417">
        <v>30.43</v>
      </c>
    </row>
    <row r="601" spans="1:11" s="206" customFormat="1" ht="25.5" x14ac:dyDescent="0.25">
      <c r="A601" s="412" t="s">
        <v>371</v>
      </c>
      <c r="B601" s="413" t="s">
        <v>109</v>
      </c>
      <c r="C601" s="412" t="s">
        <v>105</v>
      </c>
      <c r="D601" s="412" t="s">
        <v>110</v>
      </c>
      <c r="E601" s="414" t="s">
        <v>101</v>
      </c>
      <c r="F601" s="414"/>
      <c r="G601" s="415" t="s">
        <v>38</v>
      </c>
      <c r="H601" s="416">
        <v>1.3</v>
      </c>
      <c r="I601" s="416">
        <v>0</v>
      </c>
      <c r="J601" s="417">
        <v>16.78</v>
      </c>
      <c r="K601" s="417">
        <v>21.81</v>
      </c>
    </row>
    <row r="602" spans="1:11" s="206" customFormat="1" ht="25.5" x14ac:dyDescent="0.25">
      <c r="A602" s="412" t="s">
        <v>371</v>
      </c>
      <c r="B602" s="413" t="s">
        <v>593</v>
      </c>
      <c r="C602" s="412" t="s">
        <v>105</v>
      </c>
      <c r="D602" s="412" t="s">
        <v>1840</v>
      </c>
      <c r="E602" s="414" t="s">
        <v>384</v>
      </c>
      <c r="F602" s="414"/>
      <c r="G602" s="415" t="s">
        <v>265</v>
      </c>
      <c r="H602" s="416">
        <v>0.15</v>
      </c>
      <c r="I602" s="416">
        <v>0</v>
      </c>
      <c r="J602" s="417">
        <v>21.88</v>
      </c>
      <c r="K602" s="417">
        <v>3.28</v>
      </c>
    </row>
    <row r="603" spans="1:11" s="206" customFormat="1" ht="25.5" x14ac:dyDescent="0.25">
      <c r="A603" s="412" t="s">
        <v>371</v>
      </c>
      <c r="B603" s="413" t="s">
        <v>736</v>
      </c>
      <c r="C603" s="412" t="s">
        <v>105</v>
      </c>
      <c r="D603" s="412" t="s">
        <v>737</v>
      </c>
      <c r="E603" s="414" t="s">
        <v>384</v>
      </c>
      <c r="F603" s="414"/>
      <c r="G603" s="415" t="s">
        <v>389</v>
      </c>
      <c r="H603" s="416">
        <v>0.4</v>
      </c>
      <c r="I603" s="416">
        <v>0</v>
      </c>
      <c r="J603" s="417">
        <v>12.39</v>
      </c>
      <c r="K603" s="417">
        <v>4.95</v>
      </c>
    </row>
    <row r="604" spans="1:11" s="206" customFormat="1" ht="25.5" x14ac:dyDescent="0.25">
      <c r="A604" s="412" t="s">
        <v>371</v>
      </c>
      <c r="B604" s="413" t="s">
        <v>567</v>
      </c>
      <c r="C604" s="412" t="s">
        <v>105</v>
      </c>
      <c r="D604" s="412" t="s">
        <v>568</v>
      </c>
      <c r="E604" s="414" t="s">
        <v>384</v>
      </c>
      <c r="F604" s="414"/>
      <c r="G604" s="415" t="s">
        <v>23</v>
      </c>
      <c r="H604" s="416">
        <v>1.3674999999999999</v>
      </c>
      <c r="I604" s="416">
        <v>0</v>
      </c>
      <c r="J604" s="417">
        <v>12.78</v>
      </c>
      <c r="K604" s="417">
        <v>17.47</v>
      </c>
    </row>
    <row r="605" spans="1:11" s="206" customFormat="1" ht="25.5" x14ac:dyDescent="0.25">
      <c r="A605" s="412" t="s">
        <v>371</v>
      </c>
      <c r="B605" s="413" t="s">
        <v>581</v>
      </c>
      <c r="C605" s="412" t="s">
        <v>105</v>
      </c>
      <c r="D605" s="412" t="s">
        <v>582</v>
      </c>
      <c r="E605" s="414" t="s">
        <v>384</v>
      </c>
      <c r="F605" s="414"/>
      <c r="G605" s="415" t="s">
        <v>23</v>
      </c>
      <c r="H605" s="416">
        <v>0.5</v>
      </c>
      <c r="I605" s="416">
        <v>0</v>
      </c>
      <c r="J605" s="417">
        <v>6.63</v>
      </c>
      <c r="K605" s="417">
        <v>3.31</v>
      </c>
    </row>
    <row r="606" spans="1:11" s="206" customFormat="1" ht="25.5" x14ac:dyDescent="0.25">
      <c r="A606" s="418"/>
      <c r="B606" s="418"/>
      <c r="C606" s="418"/>
      <c r="D606" s="418"/>
      <c r="E606" s="418"/>
      <c r="F606" s="418" t="s">
        <v>373</v>
      </c>
      <c r="G606" s="419">
        <v>52.24</v>
      </c>
      <c r="H606" s="418" t="s">
        <v>374</v>
      </c>
      <c r="I606" s="419">
        <v>0</v>
      </c>
      <c r="J606" s="418" t="s">
        <v>375</v>
      </c>
      <c r="K606" s="419">
        <v>52.24</v>
      </c>
    </row>
    <row r="607" spans="1:11" s="206" customFormat="1" ht="26.25" thickBot="1" x14ac:dyDescent="0.3">
      <c r="A607" s="418"/>
      <c r="B607" s="418"/>
      <c r="C607" s="418"/>
      <c r="D607" s="418"/>
      <c r="E607" s="418"/>
      <c r="F607" s="418" t="s">
        <v>376</v>
      </c>
      <c r="G607" s="419">
        <v>0</v>
      </c>
      <c r="H607" s="420"/>
      <c r="I607" s="420" t="s">
        <v>377</v>
      </c>
      <c r="J607" s="418"/>
      <c r="K607" s="419">
        <v>81.25</v>
      </c>
    </row>
    <row r="608" spans="1:11" s="206" customFormat="1" ht="15.75" thickTop="1" x14ac:dyDescent="0.25">
      <c r="A608" s="421"/>
      <c r="B608" s="421"/>
      <c r="C608" s="421"/>
      <c r="D608" s="421"/>
      <c r="E608" s="421"/>
      <c r="F608" s="421"/>
      <c r="G608" s="421"/>
      <c r="H608" s="421"/>
      <c r="I608" s="421"/>
      <c r="J608" s="421"/>
      <c r="K608" s="421"/>
    </row>
    <row r="609" spans="1:11" s="206" customFormat="1" x14ac:dyDescent="0.25">
      <c r="A609" s="402" t="s">
        <v>246</v>
      </c>
      <c r="B609" s="403" t="s">
        <v>34</v>
      </c>
      <c r="C609" s="402" t="s">
        <v>103</v>
      </c>
      <c r="D609" s="402" t="s">
        <v>65</v>
      </c>
      <c r="E609" s="404" t="s">
        <v>35</v>
      </c>
      <c r="F609" s="404"/>
      <c r="G609" s="405" t="s">
        <v>56</v>
      </c>
      <c r="H609" s="403" t="s">
        <v>61</v>
      </c>
      <c r="I609" s="403" t="s">
        <v>370</v>
      </c>
      <c r="J609" s="403" t="s">
        <v>203</v>
      </c>
      <c r="K609" s="403" t="s">
        <v>57</v>
      </c>
    </row>
    <row r="610" spans="1:11" s="206" customFormat="1" ht="25.5" x14ac:dyDescent="0.25">
      <c r="A610" s="406" t="s">
        <v>37</v>
      </c>
      <c r="B610" s="407" t="s">
        <v>1112</v>
      </c>
      <c r="C610" s="406" t="s">
        <v>105</v>
      </c>
      <c r="D610" s="406" t="s">
        <v>1113</v>
      </c>
      <c r="E610" s="408">
        <v>6</v>
      </c>
      <c r="F610" s="408"/>
      <c r="G610" s="409" t="s">
        <v>19</v>
      </c>
      <c r="H610" s="410">
        <v>1</v>
      </c>
      <c r="I610" s="411"/>
      <c r="J610" s="411">
        <v>135.77000000000001</v>
      </c>
      <c r="K610" s="411">
        <v>135.77000000000001</v>
      </c>
    </row>
    <row r="611" spans="1:11" s="206" customFormat="1" ht="25.5" x14ac:dyDescent="0.25">
      <c r="A611" s="412" t="s">
        <v>371</v>
      </c>
      <c r="B611" s="413" t="s">
        <v>748</v>
      </c>
      <c r="C611" s="412" t="s">
        <v>105</v>
      </c>
      <c r="D611" s="412" t="s">
        <v>749</v>
      </c>
      <c r="E611" s="414" t="s">
        <v>384</v>
      </c>
      <c r="F611" s="414"/>
      <c r="G611" s="415" t="s">
        <v>265</v>
      </c>
      <c r="H611" s="416">
        <v>3.3000000000000002E-2</v>
      </c>
      <c r="I611" s="416">
        <v>0</v>
      </c>
      <c r="J611" s="417">
        <v>17.850000000000001</v>
      </c>
      <c r="K611" s="417">
        <v>0.57999999999999996</v>
      </c>
    </row>
    <row r="612" spans="1:11" s="206" customFormat="1" ht="25.5" x14ac:dyDescent="0.25">
      <c r="A612" s="412" t="s">
        <v>371</v>
      </c>
      <c r="B612" s="413" t="s">
        <v>485</v>
      </c>
      <c r="C612" s="412" t="s">
        <v>105</v>
      </c>
      <c r="D612" s="412" t="s">
        <v>486</v>
      </c>
      <c r="E612" s="414" t="s">
        <v>384</v>
      </c>
      <c r="F612" s="414"/>
      <c r="G612" s="415" t="s">
        <v>19</v>
      </c>
      <c r="H612" s="416">
        <v>0.65</v>
      </c>
      <c r="I612" s="416">
        <v>0</v>
      </c>
      <c r="J612" s="417">
        <v>48.72</v>
      </c>
      <c r="K612" s="417">
        <v>31.66</v>
      </c>
    </row>
    <row r="613" spans="1:11" s="206" customFormat="1" ht="25.5" x14ac:dyDescent="0.25">
      <c r="A613" s="412" t="s">
        <v>371</v>
      </c>
      <c r="B613" s="413" t="s">
        <v>117</v>
      </c>
      <c r="C613" s="412" t="s">
        <v>105</v>
      </c>
      <c r="D613" s="412" t="s">
        <v>118</v>
      </c>
      <c r="E613" s="414" t="s">
        <v>101</v>
      </c>
      <c r="F613" s="414"/>
      <c r="G613" s="415" t="s">
        <v>38</v>
      </c>
      <c r="H613" s="416">
        <v>1.43</v>
      </c>
      <c r="I613" s="416">
        <v>0</v>
      </c>
      <c r="J613" s="417">
        <v>23.41</v>
      </c>
      <c r="K613" s="417">
        <v>33.47</v>
      </c>
    </row>
    <row r="614" spans="1:11" s="206" customFormat="1" ht="25.5" x14ac:dyDescent="0.25">
      <c r="A614" s="412" t="s">
        <v>371</v>
      </c>
      <c r="B614" s="413" t="s">
        <v>736</v>
      </c>
      <c r="C614" s="412" t="s">
        <v>105</v>
      </c>
      <c r="D614" s="412" t="s">
        <v>737</v>
      </c>
      <c r="E614" s="414" t="s">
        <v>384</v>
      </c>
      <c r="F614" s="414"/>
      <c r="G614" s="415" t="s">
        <v>389</v>
      </c>
      <c r="H614" s="416">
        <v>0.15</v>
      </c>
      <c r="I614" s="416">
        <v>0</v>
      </c>
      <c r="J614" s="417">
        <v>12.39</v>
      </c>
      <c r="K614" s="417">
        <v>1.85</v>
      </c>
    </row>
    <row r="615" spans="1:11" s="206" customFormat="1" ht="25.5" x14ac:dyDescent="0.25">
      <c r="A615" s="412" t="s">
        <v>371</v>
      </c>
      <c r="B615" s="413" t="s">
        <v>104</v>
      </c>
      <c r="C615" s="412" t="s">
        <v>105</v>
      </c>
      <c r="D615" s="412" t="s">
        <v>106</v>
      </c>
      <c r="E615" s="414" t="s">
        <v>101</v>
      </c>
      <c r="F615" s="414"/>
      <c r="G615" s="415" t="s">
        <v>38</v>
      </c>
      <c r="H615" s="416">
        <v>1.35</v>
      </c>
      <c r="I615" s="416">
        <v>0</v>
      </c>
      <c r="J615" s="417">
        <v>15.3</v>
      </c>
      <c r="K615" s="417">
        <v>20.65</v>
      </c>
    </row>
    <row r="616" spans="1:11" s="206" customFormat="1" ht="25.5" x14ac:dyDescent="0.25">
      <c r="A616" s="412" t="s">
        <v>371</v>
      </c>
      <c r="B616" s="413" t="s">
        <v>470</v>
      </c>
      <c r="C616" s="412" t="s">
        <v>105</v>
      </c>
      <c r="D616" s="412" t="s">
        <v>471</v>
      </c>
      <c r="E616" s="414" t="s">
        <v>384</v>
      </c>
      <c r="F616" s="414"/>
      <c r="G616" s="415" t="s">
        <v>23</v>
      </c>
      <c r="H616" s="416">
        <v>3.8</v>
      </c>
      <c r="I616" s="416">
        <v>0</v>
      </c>
      <c r="J616" s="417">
        <v>4.0599999999999996</v>
      </c>
      <c r="K616" s="417">
        <v>15.42</v>
      </c>
    </row>
    <row r="617" spans="1:11" s="206" customFormat="1" ht="25.5" x14ac:dyDescent="0.25">
      <c r="A617" s="412" t="s">
        <v>371</v>
      </c>
      <c r="B617" s="413" t="s">
        <v>593</v>
      </c>
      <c r="C617" s="412" t="s">
        <v>105</v>
      </c>
      <c r="D617" s="412" t="s">
        <v>1840</v>
      </c>
      <c r="E617" s="414" t="s">
        <v>384</v>
      </c>
      <c r="F617" s="414"/>
      <c r="G617" s="415" t="s">
        <v>265</v>
      </c>
      <c r="H617" s="416">
        <v>0.36099999999999999</v>
      </c>
      <c r="I617" s="416">
        <v>0</v>
      </c>
      <c r="J617" s="417">
        <v>21.88</v>
      </c>
      <c r="K617" s="417">
        <v>7.89</v>
      </c>
    </row>
    <row r="618" spans="1:11" s="206" customFormat="1" ht="25.5" x14ac:dyDescent="0.25">
      <c r="A618" s="412" t="s">
        <v>371</v>
      </c>
      <c r="B618" s="413" t="s">
        <v>740</v>
      </c>
      <c r="C618" s="412" t="s">
        <v>105</v>
      </c>
      <c r="D618" s="412" t="s">
        <v>741</v>
      </c>
      <c r="E618" s="414" t="s">
        <v>384</v>
      </c>
      <c r="F618" s="414"/>
      <c r="G618" s="415" t="s">
        <v>265</v>
      </c>
      <c r="H618" s="416">
        <v>0.70799999999999996</v>
      </c>
      <c r="I618" s="416">
        <v>0</v>
      </c>
      <c r="J618" s="417">
        <v>6.77</v>
      </c>
      <c r="K618" s="417">
        <v>4.79</v>
      </c>
    </row>
    <row r="619" spans="1:11" s="206" customFormat="1" ht="25.5" x14ac:dyDescent="0.25">
      <c r="A619" s="412" t="s">
        <v>371</v>
      </c>
      <c r="B619" s="413" t="s">
        <v>661</v>
      </c>
      <c r="C619" s="412" t="s">
        <v>105</v>
      </c>
      <c r="D619" s="412" t="s">
        <v>1846</v>
      </c>
      <c r="E619" s="414" t="s">
        <v>384</v>
      </c>
      <c r="F619" s="414"/>
      <c r="G619" s="415" t="s">
        <v>23</v>
      </c>
      <c r="H619" s="416">
        <v>6.5000000000000002E-2</v>
      </c>
      <c r="I619" s="416">
        <v>0</v>
      </c>
      <c r="J619" s="417">
        <v>27.52</v>
      </c>
      <c r="K619" s="417">
        <v>1.78</v>
      </c>
    </row>
    <row r="620" spans="1:11" s="206" customFormat="1" ht="25.5" x14ac:dyDescent="0.25">
      <c r="A620" s="412" t="s">
        <v>371</v>
      </c>
      <c r="B620" s="413" t="s">
        <v>567</v>
      </c>
      <c r="C620" s="412" t="s">
        <v>105</v>
      </c>
      <c r="D620" s="412" t="s">
        <v>568</v>
      </c>
      <c r="E620" s="414" t="s">
        <v>384</v>
      </c>
      <c r="F620" s="414"/>
      <c r="G620" s="415" t="s">
        <v>23</v>
      </c>
      <c r="H620" s="416">
        <v>1.3839999999999999</v>
      </c>
      <c r="I620" s="416">
        <v>0</v>
      </c>
      <c r="J620" s="417">
        <v>12.78</v>
      </c>
      <c r="K620" s="417">
        <v>17.68</v>
      </c>
    </row>
    <row r="621" spans="1:11" s="206" customFormat="1" ht="25.5" x14ac:dyDescent="0.25">
      <c r="A621" s="418"/>
      <c r="B621" s="418"/>
      <c r="C621" s="418"/>
      <c r="D621" s="418"/>
      <c r="E621" s="418"/>
      <c r="F621" s="418" t="s">
        <v>373</v>
      </c>
      <c r="G621" s="419">
        <v>54.12</v>
      </c>
      <c r="H621" s="418" t="s">
        <v>374</v>
      </c>
      <c r="I621" s="419">
        <v>0</v>
      </c>
      <c r="J621" s="418" t="s">
        <v>375</v>
      </c>
      <c r="K621" s="419">
        <v>54.12</v>
      </c>
    </row>
    <row r="622" spans="1:11" s="206" customFormat="1" ht="26.25" thickBot="1" x14ac:dyDescent="0.3">
      <c r="A622" s="418"/>
      <c r="B622" s="418"/>
      <c r="C622" s="418"/>
      <c r="D622" s="418"/>
      <c r="E622" s="418"/>
      <c r="F622" s="418" t="s">
        <v>376</v>
      </c>
      <c r="G622" s="419">
        <v>0</v>
      </c>
      <c r="H622" s="420"/>
      <c r="I622" s="420" t="s">
        <v>377</v>
      </c>
      <c r="J622" s="418"/>
      <c r="K622" s="419">
        <v>135.77000000000001</v>
      </c>
    </row>
    <row r="623" spans="1:11" s="206" customFormat="1" ht="15.75" thickTop="1" x14ac:dyDescent="0.25">
      <c r="A623" s="421"/>
      <c r="B623" s="421"/>
      <c r="C623" s="421"/>
      <c r="D623" s="421"/>
      <c r="E623" s="421"/>
      <c r="F623" s="421"/>
      <c r="G623" s="421"/>
      <c r="H623" s="421"/>
      <c r="I623" s="421"/>
      <c r="J623" s="421"/>
      <c r="K623" s="421"/>
    </row>
    <row r="624" spans="1:11" s="206" customFormat="1" x14ac:dyDescent="0.25">
      <c r="A624" s="402" t="s">
        <v>248</v>
      </c>
      <c r="B624" s="403" t="s">
        <v>34</v>
      </c>
      <c r="C624" s="402" t="s">
        <v>103</v>
      </c>
      <c r="D624" s="402" t="s">
        <v>65</v>
      </c>
      <c r="E624" s="404" t="s">
        <v>35</v>
      </c>
      <c r="F624" s="404"/>
      <c r="G624" s="405" t="s">
        <v>56</v>
      </c>
      <c r="H624" s="403" t="s">
        <v>61</v>
      </c>
      <c r="I624" s="403" t="s">
        <v>370</v>
      </c>
      <c r="J624" s="403" t="s">
        <v>203</v>
      </c>
      <c r="K624" s="403" t="s">
        <v>57</v>
      </c>
    </row>
    <row r="625" spans="1:11" s="206" customFormat="1" ht="25.5" x14ac:dyDescent="0.25">
      <c r="A625" s="406" t="s">
        <v>37</v>
      </c>
      <c r="B625" s="407" t="s">
        <v>1114</v>
      </c>
      <c r="C625" s="406" t="s">
        <v>105</v>
      </c>
      <c r="D625" s="406" t="s">
        <v>1115</v>
      </c>
      <c r="E625" s="408">
        <v>6</v>
      </c>
      <c r="F625" s="408"/>
      <c r="G625" s="409" t="s">
        <v>19</v>
      </c>
      <c r="H625" s="410">
        <v>1</v>
      </c>
      <c r="I625" s="411"/>
      <c r="J625" s="411">
        <v>22.7</v>
      </c>
      <c r="K625" s="411">
        <v>22.7</v>
      </c>
    </row>
    <row r="626" spans="1:11" s="206" customFormat="1" ht="25.5" x14ac:dyDescent="0.25">
      <c r="A626" s="412" t="s">
        <v>371</v>
      </c>
      <c r="B626" s="413" t="s">
        <v>104</v>
      </c>
      <c r="C626" s="412" t="s">
        <v>105</v>
      </c>
      <c r="D626" s="412" t="s">
        <v>106</v>
      </c>
      <c r="E626" s="414" t="s">
        <v>101</v>
      </c>
      <c r="F626" s="414"/>
      <c r="G626" s="415" t="s">
        <v>38</v>
      </c>
      <c r="H626" s="416">
        <v>0.1</v>
      </c>
      <c r="I626" s="416">
        <v>0</v>
      </c>
      <c r="J626" s="417">
        <v>15.3</v>
      </c>
      <c r="K626" s="417">
        <v>1.53</v>
      </c>
    </row>
    <row r="627" spans="1:11" s="206" customFormat="1" ht="25.5" x14ac:dyDescent="0.25">
      <c r="A627" s="412" t="s">
        <v>371</v>
      </c>
      <c r="B627" s="413" t="s">
        <v>1887</v>
      </c>
      <c r="C627" s="412" t="s">
        <v>105</v>
      </c>
      <c r="D627" s="412" t="s">
        <v>1888</v>
      </c>
      <c r="E627" s="414" t="s">
        <v>384</v>
      </c>
      <c r="F627" s="414"/>
      <c r="G627" s="415" t="s">
        <v>19</v>
      </c>
      <c r="H627" s="416">
        <v>1</v>
      </c>
      <c r="I627" s="416">
        <v>0</v>
      </c>
      <c r="J627" s="417">
        <v>21.17</v>
      </c>
      <c r="K627" s="417">
        <v>21.17</v>
      </c>
    </row>
    <row r="628" spans="1:11" s="206" customFormat="1" ht="25.5" x14ac:dyDescent="0.25">
      <c r="A628" s="418"/>
      <c r="B628" s="418"/>
      <c r="C628" s="418"/>
      <c r="D628" s="418"/>
      <c r="E628" s="418"/>
      <c r="F628" s="418" t="s">
        <v>373</v>
      </c>
      <c r="G628" s="419">
        <v>1.53</v>
      </c>
      <c r="H628" s="418" t="s">
        <v>374</v>
      </c>
      <c r="I628" s="419">
        <v>0</v>
      </c>
      <c r="J628" s="418" t="s">
        <v>375</v>
      </c>
      <c r="K628" s="419">
        <v>1.53</v>
      </c>
    </row>
    <row r="629" spans="1:11" s="206" customFormat="1" ht="26.25" thickBot="1" x14ac:dyDescent="0.3">
      <c r="A629" s="418"/>
      <c r="B629" s="418"/>
      <c r="C629" s="418"/>
      <c r="D629" s="418"/>
      <c r="E629" s="418"/>
      <c r="F629" s="418" t="s">
        <v>376</v>
      </c>
      <c r="G629" s="419">
        <v>0</v>
      </c>
      <c r="H629" s="420"/>
      <c r="I629" s="420" t="s">
        <v>377</v>
      </c>
      <c r="J629" s="418"/>
      <c r="K629" s="419">
        <v>22.7</v>
      </c>
    </row>
    <row r="630" spans="1:11" s="206" customFormat="1" ht="15.75" thickTop="1" x14ac:dyDescent="0.25">
      <c r="A630" s="421"/>
      <c r="B630" s="421"/>
      <c r="C630" s="421"/>
      <c r="D630" s="421"/>
      <c r="E630" s="421"/>
      <c r="F630" s="421"/>
      <c r="G630" s="421"/>
      <c r="H630" s="421"/>
      <c r="I630" s="421"/>
      <c r="J630" s="421"/>
      <c r="K630" s="421"/>
    </row>
    <row r="631" spans="1:11" s="206" customFormat="1" x14ac:dyDescent="0.25">
      <c r="A631" s="402" t="s">
        <v>249</v>
      </c>
      <c r="B631" s="403" t="s">
        <v>34</v>
      </c>
      <c r="C631" s="402" t="s">
        <v>103</v>
      </c>
      <c r="D631" s="402" t="s">
        <v>65</v>
      </c>
      <c r="E631" s="404" t="s">
        <v>35</v>
      </c>
      <c r="F631" s="404"/>
      <c r="G631" s="405" t="s">
        <v>56</v>
      </c>
      <c r="H631" s="403" t="s">
        <v>61</v>
      </c>
      <c r="I631" s="403" t="s">
        <v>370</v>
      </c>
      <c r="J631" s="403" t="s">
        <v>203</v>
      </c>
      <c r="K631" s="403" t="s">
        <v>57</v>
      </c>
    </row>
    <row r="632" spans="1:11" s="206" customFormat="1" ht="25.5" x14ac:dyDescent="0.25">
      <c r="A632" s="406" t="s">
        <v>37</v>
      </c>
      <c r="B632" s="407" t="s">
        <v>279</v>
      </c>
      <c r="C632" s="406" t="s">
        <v>105</v>
      </c>
      <c r="D632" s="406" t="s">
        <v>79</v>
      </c>
      <c r="E632" s="408">
        <v>6</v>
      </c>
      <c r="F632" s="408"/>
      <c r="G632" s="409" t="s">
        <v>265</v>
      </c>
      <c r="H632" s="410">
        <v>1</v>
      </c>
      <c r="I632" s="411"/>
      <c r="J632" s="411">
        <v>12.25</v>
      </c>
      <c r="K632" s="411">
        <v>12.25</v>
      </c>
    </row>
    <row r="633" spans="1:11" s="206" customFormat="1" ht="25.5" x14ac:dyDescent="0.25">
      <c r="A633" s="412" t="s">
        <v>371</v>
      </c>
      <c r="B633" s="413" t="s">
        <v>742</v>
      </c>
      <c r="C633" s="412" t="s">
        <v>105</v>
      </c>
      <c r="D633" s="412" t="s">
        <v>743</v>
      </c>
      <c r="E633" s="414" t="s">
        <v>384</v>
      </c>
      <c r="F633" s="414"/>
      <c r="G633" s="415" t="s">
        <v>265</v>
      </c>
      <c r="H633" s="416">
        <v>1.1000000000000001</v>
      </c>
      <c r="I633" s="416">
        <v>0</v>
      </c>
      <c r="J633" s="417">
        <v>8.33</v>
      </c>
      <c r="K633" s="417">
        <v>9.16</v>
      </c>
    </row>
    <row r="634" spans="1:11" s="206" customFormat="1" ht="25.5" x14ac:dyDescent="0.25">
      <c r="A634" s="412" t="s">
        <v>371</v>
      </c>
      <c r="B634" s="413" t="s">
        <v>115</v>
      </c>
      <c r="C634" s="412" t="s">
        <v>105</v>
      </c>
      <c r="D634" s="412" t="s">
        <v>116</v>
      </c>
      <c r="E634" s="414" t="s">
        <v>101</v>
      </c>
      <c r="F634" s="414"/>
      <c r="G634" s="415" t="s">
        <v>38</v>
      </c>
      <c r="H634" s="416">
        <v>7.0000000000000007E-2</v>
      </c>
      <c r="I634" s="416">
        <v>0</v>
      </c>
      <c r="J634" s="417">
        <v>23.41</v>
      </c>
      <c r="K634" s="417">
        <v>1.63</v>
      </c>
    </row>
    <row r="635" spans="1:11" s="206" customFormat="1" ht="25.5" x14ac:dyDescent="0.25">
      <c r="A635" s="412" t="s">
        <v>371</v>
      </c>
      <c r="B635" s="413" t="s">
        <v>109</v>
      </c>
      <c r="C635" s="412" t="s">
        <v>105</v>
      </c>
      <c r="D635" s="412" t="s">
        <v>110</v>
      </c>
      <c r="E635" s="414" t="s">
        <v>101</v>
      </c>
      <c r="F635" s="414"/>
      <c r="G635" s="415" t="s">
        <v>38</v>
      </c>
      <c r="H635" s="416">
        <v>7.0000000000000007E-2</v>
      </c>
      <c r="I635" s="416">
        <v>0</v>
      </c>
      <c r="J635" s="417">
        <v>16.78</v>
      </c>
      <c r="K635" s="417">
        <v>1.17</v>
      </c>
    </row>
    <row r="636" spans="1:11" s="206" customFormat="1" ht="25.5" x14ac:dyDescent="0.25">
      <c r="A636" s="412" t="s">
        <v>371</v>
      </c>
      <c r="B636" s="413" t="s">
        <v>655</v>
      </c>
      <c r="C636" s="412" t="s">
        <v>105</v>
      </c>
      <c r="D636" s="412" t="s">
        <v>656</v>
      </c>
      <c r="E636" s="414" t="s">
        <v>384</v>
      </c>
      <c r="F636" s="414"/>
      <c r="G636" s="415" t="s">
        <v>265</v>
      </c>
      <c r="H636" s="416">
        <v>0.02</v>
      </c>
      <c r="I636" s="416">
        <v>0</v>
      </c>
      <c r="J636" s="417">
        <v>14.5</v>
      </c>
      <c r="K636" s="417">
        <v>0.28999999999999998</v>
      </c>
    </row>
    <row r="637" spans="1:11" s="206" customFormat="1" ht="25.5" x14ac:dyDescent="0.25">
      <c r="A637" s="418"/>
      <c r="B637" s="418"/>
      <c r="C637" s="418"/>
      <c r="D637" s="418"/>
      <c r="E637" s="418"/>
      <c r="F637" s="418" t="s">
        <v>373</v>
      </c>
      <c r="G637" s="419">
        <v>2.8</v>
      </c>
      <c r="H637" s="418" t="s">
        <v>374</v>
      </c>
      <c r="I637" s="419">
        <v>0</v>
      </c>
      <c r="J637" s="418" t="s">
        <v>375</v>
      </c>
      <c r="K637" s="419">
        <v>2.8</v>
      </c>
    </row>
    <row r="638" spans="1:11" s="206" customFormat="1" ht="26.25" thickBot="1" x14ac:dyDescent="0.3">
      <c r="A638" s="418"/>
      <c r="B638" s="418"/>
      <c r="C638" s="418"/>
      <c r="D638" s="418"/>
      <c r="E638" s="418"/>
      <c r="F638" s="418" t="s">
        <v>376</v>
      </c>
      <c r="G638" s="419">
        <v>0</v>
      </c>
      <c r="H638" s="420"/>
      <c r="I638" s="420" t="s">
        <v>377</v>
      </c>
      <c r="J638" s="418"/>
      <c r="K638" s="419">
        <v>12.25</v>
      </c>
    </row>
    <row r="639" spans="1:11" s="206" customFormat="1" ht="15.75" thickTop="1" x14ac:dyDescent="0.25">
      <c r="A639" s="421"/>
      <c r="B639" s="421"/>
      <c r="C639" s="421"/>
      <c r="D639" s="421"/>
      <c r="E639" s="421"/>
      <c r="F639" s="421"/>
      <c r="G639" s="421"/>
      <c r="H639" s="421"/>
      <c r="I639" s="421"/>
      <c r="J639" s="421"/>
      <c r="K639" s="421"/>
    </row>
    <row r="640" spans="1:11" s="206" customFormat="1" x14ac:dyDescent="0.25">
      <c r="A640" s="402" t="s">
        <v>250</v>
      </c>
      <c r="B640" s="403" t="s">
        <v>34</v>
      </c>
      <c r="C640" s="402" t="s">
        <v>103</v>
      </c>
      <c r="D640" s="402" t="s">
        <v>65</v>
      </c>
      <c r="E640" s="404" t="s">
        <v>35</v>
      </c>
      <c r="F640" s="404"/>
      <c r="G640" s="405" t="s">
        <v>56</v>
      </c>
      <c r="H640" s="403" t="s">
        <v>61</v>
      </c>
      <c r="I640" s="403" t="s">
        <v>370</v>
      </c>
      <c r="J640" s="403" t="s">
        <v>203</v>
      </c>
      <c r="K640" s="403" t="s">
        <v>57</v>
      </c>
    </row>
    <row r="641" spans="1:11" s="206" customFormat="1" ht="25.5" x14ac:dyDescent="0.25">
      <c r="A641" s="406" t="s">
        <v>37</v>
      </c>
      <c r="B641" s="407" t="s">
        <v>272</v>
      </c>
      <c r="C641" s="406" t="s">
        <v>105</v>
      </c>
      <c r="D641" s="406" t="s">
        <v>80</v>
      </c>
      <c r="E641" s="408">
        <v>6</v>
      </c>
      <c r="F641" s="408"/>
      <c r="G641" s="409" t="s">
        <v>265</v>
      </c>
      <c r="H641" s="410">
        <v>1</v>
      </c>
      <c r="I641" s="411"/>
      <c r="J641" s="411">
        <v>11.05</v>
      </c>
      <c r="K641" s="411">
        <v>11.05</v>
      </c>
    </row>
    <row r="642" spans="1:11" s="206" customFormat="1" ht="25.5" x14ac:dyDescent="0.25">
      <c r="A642" s="412" t="s">
        <v>371</v>
      </c>
      <c r="B642" s="413" t="s">
        <v>115</v>
      </c>
      <c r="C642" s="412" t="s">
        <v>105</v>
      </c>
      <c r="D642" s="412" t="s">
        <v>116</v>
      </c>
      <c r="E642" s="414" t="s">
        <v>101</v>
      </c>
      <c r="F642" s="414"/>
      <c r="G642" s="415" t="s">
        <v>38</v>
      </c>
      <c r="H642" s="416">
        <v>0.08</v>
      </c>
      <c r="I642" s="416">
        <v>0</v>
      </c>
      <c r="J642" s="417">
        <v>23.41</v>
      </c>
      <c r="K642" s="417">
        <v>1.87</v>
      </c>
    </row>
    <row r="643" spans="1:11" s="206" customFormat="1" ht="25.5" x14ac:dyDescent="0.25">
      <c r="A643" s="412" t="s">
        <v>371</v>
      </c>
      <c r="B643" s="413" t="s">
        <v>655</v>
      </c>
      <c r="C643" s="412" t="s">
        <v>105</v>
      </c>
      <c r="D643" s="412" t="s">
        <v>656</v>
      </c>
      <c r="E643" s="414" t="s">
        <v>384</v>
      </c>
      <c r="F643" s="414"/>
      <c r="G643" s="415" t="s">
        <v>265</v>
      </c>
      <c r="H643" s="416">
        <v>0.02</v>
      </c>
      <c r="I643" s="416">
        <v>0</v>
      </c>
      <c r="J643" s="417">
        <v>14.5</v>
      </c>
      <c r="K643" s="417">
        <v>0.28999999999999998</v>
      </c>
    </row>
    <row r="644" spans="1:11" s="206" customFormat="1" ht="25.5" x14ac:dyDescent="0.25">
      <c r="A644" s="412" t="s">
        <v>371</v>
      </c>
      <c r="B644" s="413" t="s">
        <v>649</v>
      </c>
      <c r="C644" s="412" t="s">
        <v>105</v>
      </c>
      <c r="D644" s="412" t="s">
        <v>650</v>
      </c>
      <c r="E644" s="414" t="s">
        <v>384</v>
      </c>
      <c r="F644" s="414"/>
      <c r="G644" s="415" t="s">
        <v>265</v>
      </c>
      <c r="H644" s="416">
        <v>1.1000000000000001</v>
      </c>
      <c r="I644" s="416">
        <v>0</v>
      </c>
      <c r="J644" s="417">
        <v>6.87</v>
      </c>
      <c r="K644" s="417">
        <v>7.55</v>
      </c>
    </row>
    <row r="645" spans="1:11" s="206" customFormat="1" ht="25.5" x14ac:dyDescent="0.25">
      <c r="A645" s="412" t="s">
        <v>371</v>
      </c>
      <c r="B645" s="413" t="s">
        <v>109</v>
      </c>
      <c r="C645" s="412" t="s">
        <v>105</v>
      </c>
      <c r="D645" s="412" t="s">
        <v>110</v>
      </c>
      <c r="E645" s="414" t="s">
        <v>101</v>
      </c>
      <c r="F645" s="414"/>
      <c r="G645" s="415" t="s">
        <v>38</v>
      </c>
      <c r="H645" s="416">
        <v>0.08</v>
      </c>
      <c r="I645" s="416">
        <v>0</v>
      </c>
      <c r="J645" s="417">
        <v>16.78</v>
      </c>
      <c r="K645" s="417">
        <v>1.34</v>
      </c>
    </row>
    <row r="646" spans="1:11" s="206" customFormat="1" ht="25.5" x14ac:dyDescent="0.25">
      <c r="A646" s="418"/>
      <c r="B646" s="418"/>
      <c r="C646" s="418"/>
      <c r="D646" s="418"/>
      <c r="E646" s="418"/>
      <c r="F646" s="418" t="s">
        <v>373</v>
      </c>
      <c r="G646" s="419">
        <v>3.21</v>
      </c>
      <c r="H646" s="418" t="s">
        <v>374</v>
      </c>
      <c r="I646" s="419">
        <v>0</v>
      </c>
      <c r="J646" s="418" t="s">
        <v>375</v>
      </c>
      <c r="K646" s="419">
        <v>3.21</v>
      </c>
    </row>
    <row r="647" spans="1:11" s="206" customFormat="1" ht="26.25" thickBot="1" x14ac:dyDescent="0.3">
      <c r="A647" s="418"/>
      <c r="B647" s="418"/>
      <c r="C647" s="418"/>
      <c r="D647" s="418"/>
      <c r="E647" s="418"/>
      <c r="F647" s="418" t="s">
        <v>376</v>
      </c>
      <c r="G647" s="419">
        <v>0</v>
      </c>
      <c r="H647" s="420"/>
      <c r="I647" s="420" t="s">
        <v>377</v>
      </c>
      <c r="J647" s="418"/>
      <c r="K647" s="419">
        <v>11.05</v>
      </c>
    </row>
    <row r="648" spans="1:11" s="206" customFormat="1" ht="15.75" thickTop="1" x14ac:dyDescent="0.25">
      <c r="A648" s="421"/>
      <c r="B648" s="421"/>
      <c r="C648" s="421"/>
      <c r="D648" s="421"/>
      <c r="E648" s="421"/>
      <c r="F648" s="421"/>
      <c r="G648" s="421"/>
      <c r="H648" s="421"/>
      <c r="I648" s="421"/>
      <c r="J648" s="421"/>
      <c r="K648" s="421"/>
    </row>
    <row r="649" spans="1:11" s="206" customFormat="1" x14ac:dyDescent="0.25">
      <c r="A649" s="402" t="s">
        <v>252</v>
      </c>
      <c r="B649" s="403" t="s">
        <v>34</v>
      </c>
      <c r="C649" s="402" t="s">
        <v>103</v>
      </c>
      <c r="D649" s="402" t="s">
        <v>65</v>
      </c>
      <c r="E649" s="404" t="s">
        <v>35</v>
      </c>
      <c r="F649" s="404"/>
      <c r="G649" s="405" t="s">
        <v>56</v>
      </c>
      <c r="H649" s="403" t="s">
        <v>61</v>
      </c>
      <c r="I649" s="403" t="s">
        <v>370</v>
      </c>
      <c r="J649" s="403" t="s">
        <v>203</v>
      </c>
      <c r="K649" s="403" t="s">
        <v>57</v>
      </c>
    </row>
    <row r="650" spans="1:11" s="206" customFormat="1" ht="25.5" x14ac:dyDescent="0.25">
      <c r="A650" s="406" t="s">
        <v>37</v>
      </c>
      <c r="B650" s="407" t="s">
        <v>274</v>
      </c>
      <c r="C650" s="406" t="s">
        <v>105</v>
      </c>
      <c r="D650" s="406" t="s">
        <v>81</v>
      </c>
      <c r="E650" s="408">
        <v>6</v>
      </c>
      <c r="F650" s="408"/>
      <c r="G650" s="409" t="s">
        <v>265</v>
      </c>
      <c r="H650" s="410">
        <v>1</v>
      </c>
      <c r="I650" s="411"/>
      <c r="J650" s="411">
        <v>11.03</v>
      </c>
      <c r="K650" s="411">
        <v>11.03</v>
      </c>
    </row>
    <row r="651" spans="1:11" s="206" customFormat="1" ht="25.5" x14ac:dyDescent="0.25">
      <c r="A651" s="412" t="s">
        <v>371</v>
      </c>
      <c r="B651" s="413" t="s">
        <v>109</v>
      </c>
      <c r="C651" s="412" t="s">
        <v>105</v>
      </c>
      <c r="D651" s="412" t="s">
        <v>110</v>
      </c>
      <c r="E651" s="414" t="s">
        <v>101</v>
      </c>
      <c r="F651" s="414"/>
      <c r="G651" s="415" t="s">
        <v>38</v>
      </c>
      <c r="H651" s="416">
        <v>0.08</v>
      </c>
      <c r="I651" s="416">
        <v>0</v>
      </c>
      <c r="J651" s="417">
        <v>16.78</v>
      </c>
      <c r="K651" s="417">
        <v>1.34</v>
      </c>
    </row>
    <row r="652" spans="1:11" s="206" customFormat="1" ht="25.5" x14ac:dyDescent="0.25">
      <c r="A652" s="412" t="s">
        <v>371</v>
      </c>
      <c r="B652" s="413" t="s">
        <v>655</v>
      </c>
      <c r="C652" s="412" t="s">
        <v>105</v>
      </c>
      <c r="D652" s="412" t="s">
        <v>656</v>
      </c>
      <c r="E652" s="414" t="s">
        <v>384</v>
      </c>
      <c r="F652" s="414"/>
      <c r="G652" s="415" t="s">
        <v>265</v>
      </c>
      <c r="H652" s="416">
        <v>0.02</v>
      </c>
      <c r="I652" s="416">
        <v>0</v>
      </c>
      <c r="J652" s="417">
        <v>14.5</v>
      </c>
      <c r="K652" s="417">
        <v>0.28999999999999998</v>
      </c>
    </row>
    <row r="653" spans="1:11" s="206" customFormat="1" ht="25.5" x14ac:dyDescent="0.25">
      <c r="A653" s="412" t="s">
        <v>371</v>
      </c>
      <c r="B653" s="413" t="s">
        <v>738</v>
      </c>
      <c r="C653" s="412" t="s">
        <v>105</v>
      </c>
      <c r="D653" s="412" t="s">
        <v>739</v>
      </c>
      <c r="E653" s="414" t="s">
        <v>384</v>
      </c>
      <c r="F653" s="414"/>
      <c r="G653" s="415" t="s">
        <v>265</v>
      </c>
      <c r="H653" s="416">
        <v>1.1000000000000001</v>
      </c>
      <c r="I653" s="416">
        <v>0</v>
      </c>
      <c r="J653" s="417">
        <v>6.85</v>
      </c>
      <c r="K653" s="417">
        <v>7.53</v>
      </c>
    </row>
    <row r="654" spans="1:11" s="206" customFormat="1" ht="25.5" x14ac:dyDescent="0.25">
      <c r="A654" s="412" t="s">
        <v>371</v>
      </c>
      <c r="B654" s="413" t="s">
        <v>115</v>
      </c>
      <c r="C654" s="412" t="s">
        <v>105</v>
      </c>
      <c r="D654" s="412" t="s">
        <v>116</v>
      </c>
      <c r="E654" s="414" t="s">
        <v>101</v>
      </c>
      <c r="F654" s="414"/>
      <c r="G654" s="415" t="s">
        <v>38</v>
      </c>
      <c r="H654" s="416">
        <v>0.08</v>
      </c>
      <c r="I654" s="416">
        <v>0</v>
      </c>
      <c r="J654" s="417">
        <v>23.41</v>
      </c>
      <c r="K654" s="417">
        <v>1.87</v>
      </c>
    </row>
    <row r="655" spans="1:11" s="206" customFormat="1" ht="25.5" x14ac:dyDescent="0.25">
      <c r="A655" s="418"/>
      <c r="B655" s="418"/>
      <c r="C655" s="418"/>
      <c r="D655" s="418"/>
      <c r="E655" s="418"/>
      <c r="F655" s="418" t="s">
        <v>373</v>
      </c>
      <c r="G655" s="419">
        <v>3.21</v>
      </c>
      <c r="H655" s="418" t="s">
        <v>374</v>
      </c>
      <c r="I655" s="419">
        <v>0</v>
      </c>
      <c r="J655" s="418" t="s">
        <v>375</v>
      </c>
      <c r="K655" s="419">
        <v>3.21</v>
      </c>
    </row>
    <row r="656" spans="1:11" s="206" customFormat="1" ht="26.25" thickBot="1" x14ac:dyDescent="0.3">
      <c r="A656" s="418"/>
      <c r="B656" s="418"/>
      <c r="C656" s="418"/>
      <c r="D656" s="418"/>
      <c r="E656" s="418"/>
      <c r="F656" s="418" t="s">
        <v>376</v>
      </c>
      <c r="G656" s="419">
        <v>0</v>
      </c>
      <c r="H656" s="420"/>
      <c r="I656" s="420" t="s">
        <v>377</v>
      </c>
      <c r="J656" s="418"/>
      <c r="K656" s="419">
        <v>11.03</v>
      </c>
    </row>
    <row r="657" spans="1:11" s="206" customFormat="1" ht="15.75" thickTop="1" x14ac:dyDescent="0.25">
      <c r="A657" s="421"/>
      <c r="B657" s="421"/>
      <c r="C657" s="421"/>
      <c r="D657" s="421"/>
      <c r="E657" s="421"/>
      <c r="F657" s="421"/>
      <c r="G657" s="421"/>
      <c r="H657" s="421"/>
      <c r="I657" s="421"/>
      <c r="J657" s="421"/>
      <c r="K657" s="421"/>
    </row>
    <row r="658" spans="1:11" s="206" customFormat="1" x14ac:dyDescent="0.25">
      <c r="A658" s="402" t="s">
        <v>253</v>
      </c>
      <c r="B658" s="403" t="s">
        <v>34</v>
      </c>
      <c r="C658" s="402" t="s">
        <v>103</v>
      </c>
      <c r="D658" s="402" t="s">
        <v>65</v>
      </c>
      <c r="E658" s="404" t="s">
        <v>35</v>
      </c>
      <c r="F658" s="404"/>
      <c r="G658" s="405" t="s">
        <v>56</v>
      </c>
      <c r="H658" s="403" t="s">
        <v>61</v>
      </c>
      <c r="I658" s="403" t="s">
        <v>370</v>
      </c>
      <c r="J658" s="403" t="s">
        <v>203</v>
      </c>
      <c r="K658" s="403" t="s">
        <v>57</v>
      </c>
    </row>
    <row r="659" spans="1:11" s="206" customFormat="1" ht="25.5" x14ac:dyDescent="0.25">
      <c r="A659" s="406" t="s">
        <v>37</v>
      </c>
      <c r="B659" s="407" t="s">
        <v>276</v>
      </c>
      <c r="C659" s="406" t="s">
        <v>105</v>
      </c>
      <c r="D659" s="406" t="s">
        <v>74</v>
      </c>
      <c r="E659" s="408">
        <v>6</v>
      </c>
      <c r="F659" s="408"/>
      <c r="G659" s="409" t="s">
        <v>265</v>
      </c>
      <c r="H659" s="410">
        <v>1</v>
      </c>
      <c r="I659" s="411"/>
      <c r="J659" s="411">
        <v>10.94</v>
      </c>
      <c r="K659" s="411">
        <v>10.94</v>
      </c>
    </row>
    <row r="660" spans="1:11" s="206" customFormat="1" ht="25.5" x14ac:dyDescent="0.25">
      <c r="A660" s="412" t="s">
        <v>371</v>
      </c>
      <c r="B660" s="413" t="s">
        <v>109</v>
      </c>
      <c r="C660" s="412" t="s">
        <v>105</v>
      </c>
      <c r="D660" s="412" t="s">
        <v>110</v>
      </c>
      <c r="E660" s="414" t="s">
        <v>101</v>
      </c>
      <c r="F660" s="414"/>
      <c r="G660" s="415" t="s">
        <v>38</v>
      </c>
      <c r="H660" s="416">
        <v>0.08</v>
      </c>
      <c r="I660" s="416">
        <v>0</v>
      </c>
      <c r="J660" s="417">
        <v>16.78</v>
      </c>
      <c r="K660" s="417">
        <v>1.34</v>
      </c>
    </row>
    <row r="661" spans="1:11" s="206" customFormat="1" ht="25.5" x14ac:dyDescent="0.25">
      <c r="A661" s="412" t="s">
        <v>371</v>
      </c>
      <c r="B661" s="413" t="s">
        <v>740</v>
      </c>
      <c r="C661" s="412" t="s">
        <v>105</v>
      </c>
      <c r="D661" s="412" t="s">
        <v>741</v>
      </c>
      <c r="E661" s="414" t="s">
        <v>384</v>
      </c>
      <c r="F661" s="414"/>
      <c r="G661" s="415" t="s">
        <v>265</v>
      </c>
      <c r="H661" s="416">
        <v>1.1000000000000001</v>
      </c>
      <c r="I661" s="416">
        <v>0</v>
      </c>
      <c r="J661" s="417">
        <v>6.77</v>
      </c>
      <c r="K661" s="417">
        <v>7.44</v>
      </c>
    </row>
    <row r="662" spans="1:11" s="206" customFormat="1" ht="25.5" x14ac:dyDescent="0.25">
      <c r="A662" s="412" t="s">
        <v>371</v>
      </c>
      <c r="B662" s="413" t="s">
        <v>115</v>
      </c>
      <c r="C662" s="412" t="s">
        <v>105</v>
      </c>
      <c r="D662" s="412" t="s">
        <v>116</v>
      </c>
      <c r="E662" s="414" t="s">
        <v>101</v>
      </c>
      <c r="F662" s="414"/>
      <c r="G662" s="415" t="s">
        <v>38</v>
      </c>
      <c r="H662" s="416">
        <v>0.08</v>
      </c>
      <c r="I662" s="416">
        <v>0</v>
      </c>
      <c r="J662" s="417">
        <v>23.41</v>
      </c>
      <c r="K662" s="417">
        <v>1.87</v>
      </c>
    </row>
    <row r="663" spans="1:11" s="206" customFormat="1" ht="25.5" x14ac:dyDescent="0.25">
      <c r="A663" s="412" t="s">
        <v>371</v>
      </c>
      <c r="B663" s="413" t="s">
        <v>655</v>
      </c>
      <c r="C663" s="412" t="s">
        <v>105</v>
      </c>
      <c r="D663" s="412" t="s">
        <v>656</v>
      </c>
      <c r="E663" s="414" t="s">
        <v>384</v>
      </c>
      <c r="F663" s="414"/>
      <c r="G663" s="415" t="s">
        <v>265</v>
      </c>
      <c r="H663" s="416">
        <v>0.02</v>
      </c>
      <c r="I663" s="416">
        <v>0</v>
      </c>
      <c r="J663" s="417">
        <v>14.5</v>
      </c>
      <c r="K663" s="417">
        <v>0.28999999999999998</v>
      </c>
    </row>
    <row r="664" spans="1:11" s="206" customFormat="1" ht="25.5" x14ac:dyDescent="0.25">
      <c r="A664" s="418"/>
      <c r="B664" s="418"/>
      <c r="C664" s="418"/>
      <c r="D664" s="418"/>
      <c r="E664" s="418"/>
      <c r="F664" s="418" t="s">
        <v>373</v>
      </c>
      <c r="G664" s="419">
        <v>3.21</v>
      </c>
      <c r="H664" s="418" t="s">
        <v>374</v>
      </c>
      <c r="I664" s="419">
        <v>0</v>
      </c>
      <c r="J664" s="418" t="s">
        <v>375</v>
      </c>
      <c r="K664" s="419">
        <v>3.21</v>
      </c>
    </row>
    <row r="665" spans="1:11" s="206" customFormat="1" ht="26.25" thickBot="1" x14ac:dyDescent="0.3">
      <c r="A665" s="418"/>
      <c r="B665" s="418"/>
      <c r="C665" s="418"/>
      <c r="D665" s="418"/>
      <c r="E665" s="418"/>
      <c r="F665" s="418" t="s">
        <v>376</v>
      </c>
      <c r="G665" s="419">
        <v>0</v>
      </c>
      <c r="H665" s="420"/>
      <c r="I665" s="420" t="s">
        <v>377</v>
      </c>
      <c r="J665" s="418"/>
      <c r="K665" s="419">
        <v>10.94</v>
      </c>
    </row>
    <row r="666" spans="1:11" s="206" customFormat="1" ht="15.75" thickTop="1" x14ac:dyDescent="0.25">
      <c r="A666" s="421"/>
      <c r="B666" s="421"/>
      <c r="C666" s="421"/>
      <c r="D666" s="421"/>
      <c r="E666" s="421"/>
      <c r="F666" s="421"/>
      <c r="G666" s="421"/>
      <c r="H666" s="421"/>
      <c r="I666" s="421"/>
      <c r="J666" s="421"/>
      <c r="K666" s="421"/>
    </row>
    <row r="667" spans="1:11" s="206" customFormat="1" x14ac:dyDescent="0.25">
      <c r="A667" s="402" t="s">
        <v>255</v>
      </c>
      <c r="B667" s="403" t="s">
        <v>34</v>
      </c>
      <c r="C667" s="402" t="s">
        <v>103</v>
      </c>
      <c r="D667" s="402" t="s">
        <v>65</v>
      </c>
      <c r="E667" s="404" t="s">
        <v>35</v>
      </c>
      <c r="F667" s="404"/>
      <c r="G667" s="405" t="s">
        <v>56</v>
      </c>
      <c r="H667" s="403" t="s">
        <v>61</v>
      </c>
      <c r="I667" s="403" t="s">
        <v>370</v>
      </c>
      <c r="J667" s="403" t="s">
        <v>203</v>
      </c>
      <c r="K667" s="403" t="s">
        <v>57</v>
      </c>
    </row>
    <row r="668" spans="1:11" s="206" customFormat="1" ht="25.5" x14ac:dyDescent="0.25">
      <c r="A668" s="406" t="s">
        <v>37</v>
      </c>
      <c r="B668" s="407" t="s">
        <v>1116</v>
      </c>
      <c r="C668" s="406" t="s">
        <v>105</v>
      </c>
      <c r="D668" s="406" t="s">
        <v>1117</v>
      </c>
      <c r="E668" s="408">
        <v>6</v>
      </c>
      <c r="F668" s="408"/>
      <c r="G668" s="409" t="s">
        <v>265</v>
      </c>
      <c r="H668" s="410">
        <v>1</v>
      </c>
      <c r="I668" s="411"/>
      <c r="J668" s="411">
        <v>11.87</v>
      </c>
      <c r="K668" s="411">
        <v>11.87</v>
      </c>
    </row>
    <row r="669" spans="1:11" s="206" customFormat="1" ht="25.5" x14ac:dyDescent="0.25">
      <c r="A669" s="412" t="s">
        <v>371</v>
      </c>
      <c r="B669" s="413" t="s">
        <v>655</v>
      </c>
      <c r="C669" s="412" t="s">
        <v>105</v>
      </c>
      <c r="D669" s="412" t="s">
        <v>656</v>
      </c>
      <c r="E669" s="414" t="s">
        <v>384</v>
      </c>
      <c r="F669" s="414"/>
      <c r="G669" s="415" t="s">
        <v>265</v>
      </c>
      <c r="H669" s="416">
        <v>0.03</v>
      </c>
      <c r="I669" s="416">
        <v>0</v>
      </c>
      <c r="J669" s="417">
        <v>14.5</v>
      </c>
      <c r="K669" s="417">
        <v>0.43</v>
      </c>
    </row>
    <row r="670" spans="1:11" s="206" customFormat="1" ht="25.5" x14ac:dyDescent="0.25">
      <c r="A670" s="412" t="s">
        <v>371</v>
      </c>
      <c r="B670" s="413" t="s">
        <v>1885</v>
      </c>
      <c r="C670" s="412" t="s">
        <v>105</v>
      </c>
      <c r="D670" s="412" t="s">
        <v>1886</v>
      </c>
      <c r="E670" s="414" t="s">
        <v>384</v>
      </c>
      <c r="F670" s="414"/>
      <c r="G670" s="415" t="s">
        <v>265</v>
      </c>
      <c r="H670" s="416">
        <v>1.1000000000000001</v>
      </c>
      <c r="I670" s="416">
        <v>0</v>
      </c>
      <c r="J670" s="417">
        <v>6.76</v>
      </c>
      <c r="K670" s="417">
        <v>7.43</v>
      </c>
    </row>
    <row r="671" spans="1:11" s="206" customFormat="1" ht="25.5" x14ac:dyDescent="0.25">
      <c r="A671" s="412" t="s">
        <v>371</v>
      </c>
      <c r="B671" s="413" t="s">
        <v>115</v>
      </c>
      <c r="C671" s="412" t="s">
        <v>105</v>
      </c>
      <c r="D671" s="412" t="s">
        <v>116</v>
      </c>
      <c r="E671" s="414" t="s">
        <v>101</v>
      </c>
      <c r="F671" s="414"/>
      <c r="G671" s="415" t="s">
        <v>38</v>
      </c>
      <c r="H671" s="416">
        <v>0.1</v>
      </c>
      <c r="I671" s="416">
        <v>0</v>
      </c>
      <c r="J671" s="417">
        <v>23.41</v>
      </c>
      <c r="K671" s="417">
        <v>2.34</v>
      </c>
    </row>
    <row r="672" spans="1:11" s="206" customFormat="1" ht="25.5" x14ac:dyDescent="0.25">
      <c r="A672" s="412" t="s">
        <v>371</v>
      </c>
      <c r="B672" s="413" t="s">
        <v>109</v>
      </c>
      <c r="C672" s="412" t="s">
        <v>105</v>
      </c>
      <c r="D672" s="412" t="s">
        <v>110</v>
      </c>
      <c r="E672" s="414" t="s">
        <v>101</v>
      </c>
      <c r="F672" s="414"/>
      <c r="G672" s="415" t="s">
        <v>38</v>
      </c>
      <c r="H672" s="416">
        <v>0.1</v>
      </c>
      <c r="I672" s="416">
        <v>0</v>
      </c>
      <c r="J672" s="417">
        <v>16.78</v>
      </c>
      <c r="K672" s="417">
        <v>1.67</v>
      </c>
    </row>
    <row r="673" spans="1:11" s="206" customFormat="1" ht="25.5" x14ac:dyDescent="0.25">
      <c r="A673" s="418"/>
      <c r="B673" s="418"/>
      <c r="C673" s="418"/>
      <c r="D673" s="418"/>
      <c r="E673" s="418"/>
      <c r="F673" s="418" t="s">
        <v>373</v>
      </c>
      <c r="G673" s="419">
        <v>4.01</v>
      </c>
      <c r="H673" s="418" t="s">
        <v>374</v>
      </c>
      <c r="I673" s="419">
        <v>0</v>
      </c>
      <c r="J673" s="418" t="s">
        <v>375</v>
      </c>
      <c r="K673" s="419">
        <v>4.01</v>
      </c>
    </row>
    <row r="674" spans="1:11" s="206" customFormat="1" ht="26.25" thickBot="1" x14ac:dyDescent="0.3">
      <c r="A674" s="418"/>
      <c r="B674" s="418"/>
      <c r="C674" s="418"/>
      <c r="D674" s="418"/>
      <c r="E674" s="418"/>
      <c r="F674" s="418" t="s">
        <v>376</v>
      </c>
      <c r="G674" s="419">
        <v>0</v>
      </c>
      <c r="H674" s="420"/>
      <c r="I674" s="420" t="s">
        <v>377</v>
      </c>
      <c r="J674" s="418"/>
      <c r="K674" s="419">
        <v>11.87</v>
      </c>
    </row>
    <row r="675" spans="1:11" s="206" customFormat="1" ht="15.75" thickTop="1" x14ac:dyDescent="0.25">
      <c r="A675" s="421"/>
      <c r="B675" s="421"/>
      <c r="C675" s="421"/>
      <c r="D675" s="421"/>
      <c r="E675" s="421"/>
      <c r="F675" s="421"/>
      <c r="G675" s="421"/>
      <c r="H675" s="421"/>
      <c r="I675" s="421"/>
      <c r="J675" s="421"/>
      <c r="K675" s="421"/>
    </row>
    <row r="676" spans="1:11" s="206" customFormat="1" x14ac:dyDescent="0.25">
      <c r="A676" s="402" t="s">
        <v>256</v>
      </c>
      <c r="B676" s="403" t="s">
        <v>34</v>
      </c>
      <c r="C676" s="402" t="s">
        <v>103</v>
      </c>
      <c r="D676" s="402" t="s">
        <v>65</v>
      </c>
      <c r="E676" s="404" t="s">
        <v>35</v>
      </c>
      <c r="F676" s="404"/>
      <c r="G676" s="405" t="s">
        <v>56</v>
      </c>
      <c r="H676" s="403" t="s">
        <v>61</v>
      </c>
      <c r="I676" s="403" t="s">
        <v>370</v>
      </c>
      <c r="J676" s="403" t="s">
        <v>203</v>
      </c>
      <c r="K676" s="403" t="s">
        <v>57</v>
      </c>
    </row>
    <row r="677" spans="1:11" s="206" customFormat="1" ht="25.5" x14ac:dyDescent="0.25">
      <c r="A677" s="406" t="s">
        <v>37</v>
      </c>
      <c r="B677" s="407" t="s">
        <v>1118</v>
      </c>
      <c r="C677" s="406" t="s">
        <v>105</v>
      </c>
      <c r="D677" s="406" t="s">
        <v>1119</v>
      </c>
      <c r="E677" s="408">
        <v>6</v>
      </c>
      <c r="F677" s="408"/>
      <c r="G677" s="409" t="s">
        <v>265</v>
      </c>
      <c r="H677" s="410">
        <v>1</v>
      </c>
      <c r="I677" s="411"/>
      <c r="J677" s="411">
        <v>11.84</v>
      </c>
      <c r="K677" s="411">
        <v>11.84</v>
      </c>
    </row>
    <row r="678" spans="1:11" s="206" customFormat="1" ht="25.5" x14ac:dyDescent="0.25">
      <c r="A678" s="412" t="s">
        <v>371</v>
      </c>
      <c r="B678" s="413" t="s">
        <v>745</v>
      </c>
      <c r="C678" s="412" t="s">
        <v>105</v>
      </c>
      <c r="D678" s="412" t="s">
        <v>746</v>
      </c>
      <c r="E678" s="414" t="s">
        <v>384</v>
      </c>
      <c r="F678" s="414"/>
      <c r="G678" s="415" t="s">
        <v>265</v>
      </c>
      <c r="H678" s="416">
        <v>1.1000000000000001</v>
      </c>
      <c r="I678" s="416">
        <v>0</v>
      </c>
      <c r="J678" s="417">
        <v>6.73</v>
      </c>
      <c r="K678" s="417">
        <v>7.4</v>
      </c>
    </row>
    <row r="679" spans="1:11" s="206" customFormat="1" ht="25.5" x14ac:dyDescent="0.25">
      <c r="A679" s="412" t="s">
        <v>371</v>
      </c>
      <c r="B679" s="413" t="s">
        <v>655</v>
      </c>
      <c r="C679" s="412" t="s">
        <v>105</v>
      </c>
      <c r="D679" s="412" t="s">
        <v>656</v>
      </c>
      <c r="E679" s="414" t="s">
        <v>384</v>
      </c>
      <c r="F679" s="414"/>
      <c r="G679" s="415" t="s">
        <v>265</v>
      </c>
      <c r="H679" s="416">
        <v>0.03</v>
      </c>
      <c r="I679" s="416">
        <v>0</v>
      </c>
      <c r="J679" s="417">
        <v>14.5</v>
      </c>
      <c r="K679" s="417">
        <v>0.43</v>
      </c>
    </row>
    <row r="680" spans="1:11" s="206" customFormat="1" ht="25.5" x14ac:dyDescent="0.25">
      <c r="A680" s="412" t="s">
        <v>371</v>
      </c>
      <c r="B680" s="413" t="s">
        <v>115</v>
      </c>
      <c r="C680" s="412" t="s">
        <v>105</v>
      </c>
      <c r="D680" s="412" t="s">
        <v>116</v>
      </c>
      <c r="E680" s="414" t="s">
        <v>101</v>
      </c>
      <c r="F680" s="414"/>
      <c r="G680" s="415" t="s">
        <v>38</v>
      </c>
      <c r="H680" s="416">
        <v>0.1</v>
      </c>
      <c r="I680" s="416">
        <v>0</v>
      </c>
      <c r="J680" s="417">
        <v>23.41</v>
      </c>
      <c r="K680" s="417">
        <v>2.34</v>
      </c>
    </row>
    <row r="681" spans="1:11" s="206" customFormat="1" ht="25.5" x14ac:dyDescent="0.25">
      <c r="A681" s="412" t="s">
        <v>371</v>
      </c>
      <c r="B681" s="413" t="s">
        <v>109</v>
      </c>
      <c r="C681" s="412" t="s">
        <v>105</v>
      </c>
      <c r="D681" s="412" t="s">
        <v>110</v>
      </c>
      <c r="E681" s="414" t="s">
        <v>101</v>
      </c>
      <c r="F681" s="414"/>
      <c r="G681" s="415" t="s">
        <v>38</v>
      </c>
      <c r="H681" s="416">
        <v>0.1</v>
      </c>
      <c r="I681" s="416">
        <v>0</v>
      </c>
      <c r="J681" s="417">
        <v>16.78</v>
      </c>
      <c r="K681" s="417">
        <v>1.67</v>
      </c>
    </row>
    <row r="682" spans="1:11" s="206" customFormat="1" ht="25.5" x14ac:dyDescent="0.25">
      <c r="A682" s="418"/>
      <c r="B682" s="418"/>
      <c r="C682" s="418"/>
      <c r="D682" s="418"/>
      <c r="E682" s="418"/>
      <c r="F682" s="418" t="s">
        <v>373</v>
      </c>
      <c r="G682" s="419">
        <v>4.01</v>
      </c>
      <c r="H682" s="418" t="s">
        <v>374</v>
      </c>
      <c r="I682" s="419">
        <v>0</v>
      </c>
      <c r="J682" s="418" t="s">
        <v>375</v>
      </c>
      <c r="K682" s="419">
        <v>4.01</v>
      </c>
    </row>
    <row r="683" spans="1:11" s="206" customFormat="1" ht="26.25" thickBot="1" x14ac:dyDescent="0.3">
      <c r="A683" s="418"/>
      <c r="B683" s="418"/>
      <c r="C683" s="418"/>
      <c r="D683" s="418"/>
      <c r="E683" s="418"/>
      <c r="F683" s="418" t="s">
        <v>376</v>
      </c>
      <c r="G683" s="419">
        <v>0</v>
      </c>
      <c r="H683" s="420"/>
      <c r="I683" s="420" t="s">
        <v>377</v>
      </c>
      <c r="J683" s="418"/>
      <c r="K683" s="419">
        <v>11.84</v>
      </c>
    </row>
    <row r="684" spans="1:11" s="206" customFormat="1" ht="15.75" thickTop="1" x14ac:dyDescent="0.25">
      <c r="A684" s="421"/>
      <c r="B684" s="421"/>
      <c r="C684" s="421"/>
      <c r="D684" s="421"/>
      <c r="E684" s="421"/>
      <c r="F684" s="421"/>
      <c r="G684" s="421"/>
      <c r="H684" s="421"/>
      <c r="I684" s="421"/>
      <c r="J684" s="421"/>
      <c r="K684" s="421"/>
    </row>
    <row r="685" spans="1:11" s="206" customFormat="1" x14ac:dyDescent="0.25">
      <c r="A685" s="402" t="s">
        <v>257</v>
      </c>
      <c r="B685" s="403" t="s">
        <v>34</v>
      </c>
      <c r="C685" s="402" t="s">
        <v>103</v>
      </c>
      <c r="D685" s="402" t="s">
        <v>65</v>
      </c>
      <c r="E685" s="404" t="s">
        <v>35</v>
      </c>
      <c r="F685" s="404"/>
      <c r="G685" s="405" t="s">
        <v>56</v>
      </c>
      <c r="H685" s="403" t="s">
        <v>61</v>
      </c>
      <c r="I685" s="403" t="s">
        <v>370</v>
      </c>
      <c r="J685" s="403" t="s">
        <v>203</v>
      </c>
      <c r="K685" s="403" t="s">
        <v>57</v>
      </c>
    </row>
    <row r="686" spans="1:11" s="206" customFormat="1" ht="25.5" x14ac:dyDescent="0.25">
      <c r="A686" s="406" t="s">
        <v>37</v>
      </c>
      <c r="B686" s="407" t="s">
        <v>278</v>
      </c>
      <c r="C686" s="406" t="s">
        <v>105</v>
      </c>
      <c r="D686" s="406" t="s">
        <v>82</v>
      </c>
      <c r="E686" s="408">
        <v>6</v>
      </c>
      <c r="F686" s="408"/>
      <c r="G686" s="409" t="s">
        <v>265</v>
      </c>
      <c r="H686" s="410">
        <v>1</v>
      </c>
      <c r="I686" s="411"/>
      <c r="J686" s="411">
        <v>11.81</v>
      </c>
      <c r="K686" s="411">
        <v>11.81</v>
      </c>
    </row>
    <row r="687" spans="1:11" s="206" customFormat="1" ht="25.5" x14ac:dyDescent="0.25">
      <c r="A687" s="412" t="s">
        <v>371</v>
      </c>
      <c r="B687" s="413" t="s">
        <v>115</v>
      </c>
      <c r="C687" s="412" t="s">
        <v>105</v>
      </c>
      <c r="D687" s="412" t="s">
        <v>116</v>
      </c>
      <c r="E687" s="414" t="s">
        <v>101</v>
      </c>
      <c r="F687" s="414"/>
      <c r="G687" s="415" t="s">
        <v>38</v>
      </c>
      <c r="H687" s="416">
        <v>0.1</v>
      </c>
      <c r="I687" s="416">
        <v>0</v>
      </c>
      <c r="J687" s="417">
        <v>23.41</v>
      </c>
      <c r="K687" s="417">
        <v>2.34</v>
      </c>
    </row>
    <row r="688" spans="1:11" s="206" customFormat="1" ht="25.5" x14ac:dyDescent="0.25">
      <c r="A688" s="412" t="s">
        <v>371</v>
      </c>
      <c r="B688" s="413" t="s">
        <v>750</v>
      </c>
      <c r="C688" s="412" t="s">
        <v>105</v>
      </c>
      <c r="D688" s="412" t="s">
        <v>751</v>
      </c>
      <c r="E688" s="414" t="s">
        <v>384</v>
      </c>
      <c r="F688" s="414"/>
      <c r="G688" s="415" t="s">
        <v>265</v>
      </c>
      <c r="H688" s="416">
        <v>1.1000000000000001</v>
      </c>
      <c r="I688" s="416">
        <v>0</v>
      </c>
      <c r="J688" s="417">
        <v>6.7</v>
      </c>
      <c r="K688" s="417">
        <v>7.37</v>
      </c>
    </row>
    <row r="689" spans="1:11" s="206" customFormat="1" ht="25.5" x14ac:dyDescent="0.25">
      <c r="A689" s="412" t="s">
        <v>371</v>
      </c>
      <c r="B689" s="413" t="s">
        <v>109</v>
      </c>
      <c r="C689" s="412" t="s">
        <v>105</v>
      </c>
      <c r="D689" s="412" t="s">
        <v>110</v>
      </c>
      <c r="E689" s="414" t="s">
        <v>101</v>
      </c>
      <c r="F689" s="414"/>
      <c r="G689" s="415" t="s">
        <v>38</v>
      </c>
      <c r="H689" s="416">
        <v>0.1</v>
      </c>
      <c r="I689" s="416">
        <v>0</v>
      </c>
      <c r="J689" s="417">
        <v>16.78</v>
      </c>
      <c r="K689" s="417">
        <v>1.67</v>
      </c>
    </row>
    <row r="690" spans="1:11" s="206" customFormat="1" ht="25.5" x14ac:dyDescent="0.25">
      <c r="A690" s="412" t="s">
        <v>371</v>
      </c>
      <c r="B690" s="413" t="s">
        <v>655</v>
      </c>
      <c r="C690" s="412" t="s">
        <v>105</v>
      </c>
      <c r="D690" s="412" t="s">
        <v>656</v>
      </c>
      <c r="E690" s="414" t="s">
        <v>384</v>
      </c>
      <c r="F690" s="414"/>
      <c r="G690" s="415" t="s">
        <v>265</v>
      </c>
      <c r="H690" s="416">
        <v>0.03</v>
      </c>
      <c r="I690" s="416">
        <v>0</v>
      </c>
      <c r="J690" s="417">
        <v>14.5</v>
      </c>
      <c r="K690" s="417">
        <v>0.43</v>
      </c>
    </row>
    <row r="691" spans="1:11" s="206" customFormat="1" ht="25.5" x14ac:dyDescent="0.25">
      <c r="A691" s="418"/>
      <c r="B691" s="418"/>
      <c r="C691" s="418"/>
      <c r="D691" s="418"/>
      <c r="E691" s="418"/>
      <c r="F691" s="418" t="s">
        <v>373</v>
      </c>
      <c r="G691" s="419">
        <v>4.01</v>
      </c>
      <c r="H691" s="418" t="s">
        <v>374</v>
      </c>
      <c r="I691" s="419">
        <v>0</v>
      </c>
      <c r="J691" s="418" t="s">
        <v>375</v>
      </c>
      <c r="K691" s="419">
        <v>4.01</v>
      </c>
    </row>
    <row r="692" spans="1:11" s="206" customFormat="1" ht="26.25" thickBot="1" x14ac:dyDescent="0.3">
      <c r="A692" s="418"/>
      <c r="B692" s="418"/>
      <c r="C692" s="418"/>
      <c r="D692" s="418"/>
      <c r="E692" s="418"/>
      <c r="F692" s="418" t="s">
        <v>376</v>
      </c>
      <c r="G692" s="419">
        <v>0</v>
      </c>
      <c r="H692" s="420"/>
      <c r="I692" s="420" t="s">
        <v>377</v>
      </c>
      <c r="J692" s="418"/>
      <c r="K692" s="419">
        <v>11.81</v>
      </c>
    </row>
    <row r="693" spans="1:11" s="206" customFormat="1" ht="15.75" thickTop="1" x14ac:dyDescent="0.25">
      <c r="A693" s="421"/>
      <c r="B693" s="421"/>
      <c r="C693" s="421"/>
      <c r="D693" s="421"/>
      <c r="E693" s="421"/>
      <c r="F693" s="421"/>
      <c r="G693" s="421"/>
      <c r="H693" s="421"/>
      <c r="I693" s="421"/>
      <c r="J693" s="421"/>
      <c r="K693" s="421"/>
    </row>
    <row r="694" spans="1:11" s="206" customFormat="1" x14ac:dyDescent="0.25">
      <c r="A694" s="402" t="s">
        <v>258</v>
      </c>
      <c r="B694" s="403" t="s">
        <v>34</v>
      </c>
      <c r="C694" s="402" t="s">
        <v>103</v>
      </c>
      <c r="D694" s="402" t="s">
        <v>65</v>
      </c>
      <c r="E694" s="404" t="s">
        <v>35</v>
      </c>
      <c r="F694" s="404"/>
      <c r="G694" s="405" t="s">
        <v>56</v>
      </c>
      <c r="H694" s="403" t="s">
        <v>61</v>
      </c>
      <c r="I694" s="403" t="s">
        <v>370</v>
      </c>
      <c r="J694" s="403" t="s">
        <v>203</v>
      </c>
      <c r="K694" s="403" t="s">
        <v>57</v>
      </c>
    </row>
    <row r="695" spans="1:11" s="206" customFormat="1" ht="25.5" x14ac:dyDescent="0.25">
      <c r="A695" s="406" t="s">
        <v>37</v>
      </c>
      <c r="B695" s="407" t="s">
        <v>1120</v>
      </c>
      <c r="C695" s="406" t="s">
        <v>105</v>
      </c>
      <c r="D695" s="406" t="s">
        <v>1085</v>
      </c>
      <c r="E695" s="408">
        <v>6</v>
      </c>
      <c r="F695" s="408"/>
      <c r="G695" s="409" t="s">
        <v>25</v>
      </c>
      <c r="H695" s="410">
        <v>1</v>
      </c>
      <c r="I695" s="411"/>
      <c r="J695" s="411">
        <v>616.91999999999996</v>
      </c>
      <c r="K695" s="411">
        <v>616.91999999999996</v>
      </c>
    </row>
    <row r="696" spans="1:11" s="206" customFormat="1" ht="25.5" x14ac:dyDescent="0.25">
      <c r="A696" s="412" t="s">
        <v>371</v>
      </c>
      <c r="B696" s="413" t="s">
        <v>1883</v>
      </c>
      <c r="C696" s="412" t="s">
        <v>105</v>
      </c>
      <c r="D696" s="412" t="s">
        <v>1884</v>
      </c>
      <c r="E696" s="414" t="s">
        <v>384</v>
      </c>
      <c r="F696" s="414"/>
      <c r="G696" s="415" t="s">
        <v>25</v>
      </c>
      <c r="H696" s="416">
        <v>1.02</v>
      </c>
      <c r="I696" s="416">
        <v>0</v>
      </c>
      <c r="J696" s="417">
        <v>604.83000000000004</v>
      </c>
      <c r="K696" s="417">
        <v>616.91999999999996</v>
      </c>
    </row>
    <row r="697" spans="1:11" s="206" customFormat="1" ht="25.5" x14ac:dyDescent="0.25">
      <c r="A697" s="418"/>
      <c r="B697" s="418"/>
      <c r="C697" s="418"/>
      <c r="D697" s="418"/>
      <c r="E697" s="418"/>
      <c r="F697" s="418" t="s">
        <v>373</v>
      </c>
      <c r="G697" s="419">
        <v>0</v>
      </c>
      <c r="H697" s="418" t="s">
        <v>374</v>
      </c>
      <c r="I697" s="419">
        <v>0</v>
      </c>
      <c r="J697" s="418" t="s">
        <v>375</v>
      </c>
      <c r="K697" s="419">
        <v>0</v>
      </c>
    </row>
    <row r="698" spans="1:11" s="206" customFormat="1" ht="26.25" thickBot="1" x14ac:dyDescent="0.3">
      <c r="A698" s="418"/>
      <c r="B698" s="418"/>
      <c r="C698" s="418"/>
      <c r="D698" s="418"/>
      <c r="E698" s="418"/>
      <c r="F698" s="418" t="s">
        <v>376</v>
      </c>
      <c r="G698" s="419">
        <v>0</v>
      </c>
      <c r="H698" s="420"/>
      <c r="I698" s="420" t="s">
        <v>377</v>
      </c>
      <c r="J698" s="418"/>
      <c r="K698" s="419">
        <v>616.91999999999996</v>
      </c>
    </row>
    <row r="699" spans="1:11" s="206" customFormat="1" ht="15.75" thickTop="1" x14ac:dyDescent="0.25">
      <c r="A699" s="421"/>
      <c r="B699" s="421"/>
      <c r="C699" s="421"/>
      <c r="D699" s="421"/>
      <c r="E699" s="421"/>
      <c r="F699" s="421"/>
      <c r="G699" s="421"/>
      <c r="H699" s="421"/>
      <c r="I699" s="421"/>
      <c r="J699" s="421"/>
      <c r="K699" s="421"/>
    </row>
    <row r="700" spans="1:11" s="206" customFormat="1" x14ac:dyDescent="0.25">
      <c r="A700" s="402" t="s">
        <v>259</v>
      </c>
      <c r="B700" s="403" t="s">
        <v>34</v>
      </c>
      <c r="C700" s="402" t="s">
        <v>103</v>
      </c>
      <c r="D700" s="402" t="s">
        <v>65</v>
      </c>
      <c r="E700" s="404" t="s">
        <v>35</v>
      </c>
      <c r="F700" s="404"/>
      <c r="G700" s="405" t="s">
        <v>56</v>
      </c>
      <c r="H700" s="403" t="s">
        <v>61</v>
      </c>
      <c r="I700" s="403" t="s">
        <v>370</v>
      </c>
      <c r="J700" s="403" t="s">
        <v>203</v>
      </c>
      <c r="K700" s="403" t="s">
        <v>57</v>
      </c>
    </row>
    <row r="701" spans="1:11" s="206" customFormat="1" ht="25.5" x14ac:dyDescent="0.25">
      <c r="A701" s="406" t="s">
        <v>37</v>
      </c>
      <c r="B701" s="407" t="s">
        <v>1121</v>
      </c>
      <c r="C701" s="406" t="s">
        <v>105</v>
      </c>
      <c r="D701" s="406" t="s">
        <v>1122</v>
      </c>
      <c r="E701" s="408">
        <v>6</v>
      </c>
      <c r="F701" s="408"/>
      <c r="G701" s="409" t="s">
        <v>25</v>
      </c>
      <c r="H701" s="410">
        <v>1</v>
      </c>
      <c r="I701" s="411"/>
      <c r="J701" s="411">
        <v>55.25</v>
      </c>
      <c r="K701" s="411">
        <v>55.25</v>
      </c>
    </row>
    <row r="702" spans="1:11" s="206" customFormat="1" ht="25.5" x14ac:dyDescent="0.25">
      <c r="A702" s="412" t="s">
        <v>371</v>
      </c>
      <c r="B702" s="413" t="s">
        <v>121</v>
      </c>
      <c r="C702" s="412" t="s">
        <v>105</v>
      </c>
      <c r="D702" s="412" t="s">
        <v>122</v>
      </c>
      <c r="E702" s="414" t="s">
        <v>101</v>
      </c>
      <c r="F702" s="414"/>
      <c r="G702" s="415" t="s">
        <v>38</v>
      </c>
      <c r="H702" s="416">
        <v>1.9348000000000001</v>
      </c>
      <c r="I702" s="416">
        <v>0</v>
      </c>
      <c r="J702" s="417">
        <v>23.41</v>
      </c>
      <c r="K702" s="417">
        <v>45.29</v>
      </c>
    </row>
    <row r="703" spans="1:11" s="206" customFormat="1" ht="38.25" x14ac:dyDescent="0.25">
      <c r="A703" s="412" t="s">
        <v>371</v>
      </c>
      <c r="B703" s="413" t="s">
        <v>752</v>
      </c>
      <c r="C703" s="412" t="s">
        <v>105</v>
      </c>
      <c r="D703" s="412" t="s">
        <v>753</v>
      </c>
      <c r="E703" s="414" t="s">
        <v>384</v>
      </c>
      <c r="F703" s="414"/>
      <c r="G703" s="415" t="s">
        <v>28</v>
      </c>
      <c r="H703" s="416">
        <v>4.6800000000000001E-2</v>
      </c>
      <c r="I703" s="416">
        <v>0</v>
      </c>
      <c r="J703" s="417">
        <v>2.31</v>
      </c>
      <c r="K703" s="417">
        <v>0.1</v>
      </c>
    </row>
    <row r="704" spans="1:11" s="206" customFormat="1" ht="25.5" x14ac:dyDescent="0.25">
      <c r="A704" s="412" t="s">
        <v>371</v>
      </c>
      <c r="B704" s="413" t="s">
        <v>104</v>
      </c>
      <c r="C704" s="412" t="s">
        <v>105</v>
      </c>
      <c r="D704" s="412" t="s">
        <v>106</v>
      </c>
      <c r="E704" s="414" t="s">
        <v>101</v>
      </c>
      <c r="F704" s="414"/>
      <c r="G704" s="415" t="s">
        <v>38</v>
      </c>
      <c r="H704" s="416">
        <v>0.64459999999999995</v>
      </c>
      <c r="I704" s="416">
        <v>0</v>
      </c>
      <c r="J704" s="417">
        <v>15.3</v>
      </c>
      <c r="K704" s="417">
        <v>9.86</v>
      </c>
    </row>
    <row r="705" spans="1:11" s="206" customFormat="1" ht="25.5" x14ac:dyDescent="0.25">
      <c r="A705" s="418"/>
      <c r="B705" s="418"/>
      <c r="C705" s="418"/>
      <c r="D705" s="418"/>
      <c r="E705" s="418"/>
      <c r="F705" s="418" t="s">
        <v>373</v>
      </c>
      <c r="G705" s="419">
        <v>55.15</v>
      </c>
      <c r="H705" s="418" t="s">
        <v>374</v>
      </c>
      <c r="I705" s="419">
        <v>0</v>
      </c>
      <c r="J705" s="418" t="s">
        <v>375</v>
      </c>
      <c r="K705" s="419">
        <v>55.15</v>
      </c>
    </row>
    <row r="706" spans="1:11" s="206" customFormat="1" ht="26.25" thickBot="1" x14ac:dyDescent="0.3">
      <c r="A706" s="418"/>
      <c r="B706" s="418"/>
      <c r="C706" s="418"/>
      <c r="D706" s="418"/>
      <c r="E706" s="418"/>
      <c r="F706" s="418" t="s">
        <v>376</v>
      </c>
      <c r="G706" s="419">
        <v>0</v>
      </c>
      <c r="H706" s="420"/>
      <c r="I706" s="420" t="s">
        <v>377</v>
      </c>
      <c r="J706" s="418"/>
      <c r="K706" s="419">
        <v>55.25</v>
      </c>
    </row>
    <row r="707" spans="1:11" s="206" customFormat="1" ht="15.75" thickTop="1" x14ac:dyDescent="0.25">
      <c r="A707" s="421"/>
      <c r="B707" s="421"/>
      <c r="C707" s="421"/>
      <c r="D707" s="421"/>
      <c r="E707" s="421"/>
      <c r="F707" s="421"/>
      <c r="G707" s="421"/>
      <c r="H707" s="421"/>
      <c r="I707" s="421"/>
      <c r="J707" s="421"/>
      <c r="K707" s="421"/>
    </row>
    <row r="708" spans="1:11" s="206" customFormat="1" x14ac:dyDescent="0.25">
      <c r="A708" s="402" t="s">
        <v>260</v>
      </c>
      <c r="B708" s="403" t="s">
        <v>34</v>
      </c>
      <c r="C708" s="402" t="s">
        <v>103</v>
      </c>
      <c r="D708" s="402" t="s">
        <v>65</v>
      </c>
      <c r="E708" s="404" t="s">
        <v>35</v>
      </c>
      <c r="F708" s="404"/>
      <c r="G708" s="405" t="s">
        <v>56</v>
      </c>
      <c r="H708" s="403" t="s">
        <v>61</v>
      </c>
      <c r="I708" s="403" t="s">
        <v>370</v>
      </c>
      <c r="J708" s="403" t="s">
        <v>203</v>
      </c>
      <c r="K708" s="403" t="s">
        <v>57</v>
      </c>
    </row>
    <row r="709" spans="1:11" s="206" customFormat="1" ht="25.5" x14ac:dyDescent="0.25">
      <c r="A709" s="406" t="s">
        <v>37</v>
      </c>
      <c r="B709" s="407" t="s">
        <v>1123</v>
      </c>
      <c r="C709" s="406" t="s">
        <v>105</v>
      </c>
      <c r="D709" s="406" t="s">
        <v>1124</v>
      </c>
      <c r="E709" s="408">
        <v>6</v>
      </c>
      <c r="F709" s="408"/>
      <c r="G709" s="409" t="s">
        <v>25</v>
      </c>
      <c r="H709" s="410">
        <v>1</v>
      </c>
      <c r="I709" s="411"/>
      <c r="J709" s="411">
        <v>57.5</v>
      </c>
      <c r="K709" s="411">
        <v>57.5</v>
      </c>
    </row>
    <row r="710" spans="1:11" s="206" customFormat="1" ht="25.5" x14ac:dyDescent="0.25">
      <c r="A710" s="412" t="s">
        <v>371</v>
      </c>
      <c r="B710" s="413" t="s">
        <v>1881</v>
      </c>
      <c r="C710" s="412" t="s">
        <v>105</v>
      </c>
      <c r="D710" s="412" t="s">
        <v>1882</v>
      </c>
      <c r="E710" s="414" t="s">
        <v>384</v>
      </c>
      <c r="F710" s="414"/>
      <c r="G710" s="415" t="s">
        <v>25</v>
      </c>
      <c r="H710" s="416">
        <v>1</v>
      </c>
      <c r="I710" s="416">
        <v>0</v>
      </c>
      <c r="J710" s="417">
        <v>57.5</v>
      </c>
      <c r="K710" s="417">
        <v>57.5</v>
      </c>
    </row>
    <row r="711" spans="1:11" s="206" customFormat="1" ht="25.5" x14ac:dyDescent="0.25">
      <c r="A711" s="418"/>
      <c r="B711" s="418"/>
      <c r="C711" s="418"/>
      <c r="D711" s="418"/>
      <c r="E711" s="418"/>
      <c r="F711" s="418" t="s">
        <v>373</v>
      </c>
      <c r="G711" s="419">
        <v>0</v>
      </c>
      <c r="H711" s="418" t="s">
        <v>374</v>
      </c>
      <c r="I711" s="419">
        <v>0</v>
      </c>
      <c r="J711" s="418" t="s">
        <v>375</v>
      </c>
      <c r="K711" s="419">
        <v>0</v>
      </c>
    </row>
    <row r="712" spans="1:11" s="206" customFormat="1" ht="26.25" thickBot="1" x14ac:dyDescent="0.3">
      <c r="A712" s="418"/>
      <c r="B712" s="418"/>
      <c r="C712" s="418"/>
      <c r="D712" s="418"/>
      <c r="E712" s="418"/>
      <c r="F712" s="418" t="s">
        <v>376</v>
      </c>
      <c r="G712" s="419">
        <v>0</v>
      </c>
      <c r="H712" s="420"/>
      <c r="I712" s="420" t="s">
        <v>377</v>
      </c>
      <c r="J712" s="418"/>
      <c r="K712" s="419">
        <v>57.5</v>
      </c>
    </row>
    <row r="713" spans="1:11" s="206" customFormat="1" ht="15.75" thickTop="1" x14ac:dyDescent="0.25">
      <c r="A713" s="421"/>
      <c r="B713" s="421"/>
      <c r="C713" s="421"/>
      <c r="D713" s="421"/>
      <c r="E713" s="421"/>
      <c r="F713" s="421"/>
      <c r="G713" s="421"/>
      <c r="H713" s="421"/>
      <c r="I713" s="421"/>
      <c r="J713" s="421"/>
      <c r="K713" s="421"/>
    </row>
    <row r="714" spans="1:11" s="206" customFormat="1" x14ac:dyDescent="0.25">
      <c r="A714" s="402" t="s">
        <v>1125</v>
      </c>
      <c r="B714" s="403" t="s">
        <v>34</v>
      </c>
      <c r="C714" s="402" t="s">
        <v>103</v>
      </c>
      <c r="D714" s="402" t="s">
        <v>65</v>
      </c>
      <c r="E714" s="404" t="s">
        <v>35</v>
      </c>
      <c r="F714" s="404"/>
      <c r="G714" s="405" t="s">
        <v>56</v>
      </c>
      <c r="H714" s="403" t="s">
        <v>61</v>
      </c>
      <c r="I714" s="403" t="s">
        <v>370</v>
      </c>
      <c r="J714" s="403" t="s">
        <v>203</v>
      </c>
      <c r="K714" s="403" t="s">
        <v>57</v>
      </c>
    </row>
    <row r="715" spans="1:11" s="206" customFormat="1" ht="25.5" x14ac:dyDescent="0.25">
      <c r="A715" s="406" t="s">
        <v>37</v>
      </c>
      <c r="B715" s="407" t="s">
        <v>1126</v>
      </c>
      <c r="C715" s="406" t="s">
        <v>105</v>
      </c>
      <c r="D715" s="406" t="s">
        <v>1127</v>
      </c>
      <c r="E715" s="408">
        <v>6</v>
      </c>
      <c r="F715" s="408"/>
      <c r="G715" s="409" t="s">
        <v>19</v>
      </c>
      <c r="H715" s="410">
        <v>1</v>
      </c>
      <c r="I715" s="411"/>
      <c r="J715" s="411">
        <v>140.6</v>
      </c>
      <c r="K715" s="411">
        <v>140.6</v>
      </c>
    </row>
    <row r="716" spans="1:11" s="206" customFormat="1" ht="25.5" x14ac:dyDescent="0.25">
      <c r="A716" s="412" t="s">
        <v>371</v>
      </c>
      <c r="B716" s="413" t="s">
        <v>394</v>
      </c>
      <c r="C716" s="412" t="s">
        <v>105</v>
      </c>
      <c r="D716" s="412" t="s">
        <v>395</v>
      </c>
      <c r="E716" s="414" t="s">
        <v>384</v>
      </c>
      <c r="F716" s="414"/>
      <c r="G716" s="415" t="s">
        <v>25</v>
      </c>
      <c r="H716" s="416">
        <v>4.8899999999999999E-2</v>
      </c>
      <c r="I716" s="416">
        <v>0</v>
      </c>
      <c r="J716" s="417">
        <v>157.54</v>
      </c>
      <c r="K716" s="417">
        <v>7.7</v>
      </c>
    </row>
    <row r="717" spans="1:11" s="206" customFormat="1" ht="25.5" x14ac:dyDescent="0.25">
      <c r="A717" s="412" t="s">
        <v>371</v>
      </c>
      <c r="B717" s="413" t="s">
        <v>649</v>
      </c>
      <c r="C717" s="412" t="s">
        <v>105</v>
      </c>
      <c r="D717" s="412" t="s">
        <v>650</v>
      </c>
      <c r="E717" s="414" t="s">
        <v>384</v>
      </c>
      <c r="F717" s="414"/>
      <c r="G717" s="415" t="s">
        <v>265</v>
      </c>
      <c r="H717" s="416">
        <v>1.89</v>
      </c>
      <c r="I717" s="416">
        <v>0</v>
      </c>
      <c r="J717" s="417">
        <v>6.87</v>
      </c>
      <c r="K717" s="417">
        <v>12.98</v>
      </c>
    </row>
    <row r="718" spans="1:11" s="206" customFormat="1" ht="25.5" x14ac:dyDescent="0.25">
      <c r="A718" s="412" t="s">
        <v>371</v>
      </c>
      <c r="B718" s="413" t="s">
        <v>581</v>
      </c>
      <c r="C718" s="412" t="s">
        <v>105</v>
      </c>
      <c r="D718" s="412" t="s">
        <v>582</v>
      </c>
      <c r="E718" s="414" t="s">
        <v>384</v>
      </c>
      <c r="F718" s="414"/>
      <c r="G718" s="415" t="s">
        <v>23</v>
      </c>
      <c r="H718" s="416">
        <v>0.97</v>
      </c>
      <c r="I718" s="416">
        <v>0</v>
      </c>
      <c r="J718" s="417">
        <v>6.63</v>
      </c>
      <c r="K718" s="417">
        <v>6.43</v>
      </c>
    </row>
    <row r="719" spans="1:11" s="206" customFormat="1" ht="25.5" x14ac:dyDescent="0.25">
      <c r="A719" s="412" t="s">
        <v>371</v>
      </c>
      <c r="B719" s="413" t="s">
        <v>104</v>
      </c>
      <c r="C719" s="412" t="s">
        <v>105</v>
      </c>
      <c r="D719" s="412" t="s">
        <v>106</v>
      </c>
      <c r="E719" s="414" t="s">
        <v>101</v>
      </c>
      <c r="F719" s="414"/>
      <c r="G719" s="415" t="s">
        <v>38</v>
      </c>
      <c r="H719" s="416">
        <v>0.80579999999999996</v>
      </c>
      <c r="I719" s="416">
        <v>0</v>
      </c>
      <c r="J719" s="417">
        <v>15.3</v>
      </c>
      <c r="K719" s="417">
        <v>12.32</v>
      </c>
    </row>
    <row r="720" spans="1:11" s="206" customFormat="1" ht="25.5" x14ac:dyDescent="0.25">
      <c r="A720" s="412" t="s">
        <v>371</v>
      </c>
      <c r="B720" s="413" t="s">
        <v>487</v>
      </c>
      <c r="C720" s="412" t="s">
        <v>105</v>
      </c>
      <c r="D720" s="412" t="s">
        <v>488</v>
      </c>
      <c r="E720" s="414" t="s">
        <v>384</v>
      </c>
      <c r="F720" s="414"/>
      <c r="G720" s="415" t="s">
        <v>265</v>
      </c>
      <c r="H720" s="416">
        <v>15</v>
      </c>
      <c r="I720" s="416">
        <v>0</v>
      </c>
      <c r="J720" s="417">
        <v>0.64</v>
      </c>
      <c r="K720" s="417">
        <v>9.6</v>
      </c>
    </row>
    <row r="721" spans="1:11" s="206" customFormat="1" ht="25.5" x14ac:dyDescent="0.25">
      <c r="A721" s="412" t="s">
        <v>371</v>
      </c>
      <c r="B721" s="413" t="s">
        <v>504</v>
      </c>
      <c r="C721" s="412" t="s">
        <v>105</v>
      </c>
      <c r="D721" s="412" t="s">
        <v>505</v>
      </c>
      <c r="E721" s="414" t="s">
        <v>384</v>
      </c>
      <c r="F721" s="414"/>
      <c r="G721" s="415" t="s">
        <v>25</v>
      </c>
      <c r="H721" s="416">
        <v>1.11E-2</v>
      </c>
      <c r="I721" s="416">
        <v>0</v>
      </c>
      <c r="J721" s="417">
        <v>157.65</v>
      </c>
      <c r="K721" s="417">
        <v>1.74</v>
      </c>
    </row>
    <row r="722" spans="1:11" s="206" customFormat="1" ht="25.5" x14ac:dyDescent="0.25">
      <c r="A722" s="412" t="s">
        <v>371</v>
      </c>
      <c r="B722" s="413" t="s">
        <v>506</v>
      </c>
      <c r="C722" s="412" t="s">
        <v>105</v>
      </c>
      <c r="D722" s="412" t="s">
        <v>507</v>
      </c>
      <c r="E722" s="414" t="s">
        <v>384</v>
      </c>
      <c r="F722" s="414"/>
      <c r="G722" s="415" t="s">
        <v>25</v>
      </c>
      <c r="H722" s="416">
        <v>3.32E-2</v>
      </c>
      <c r="I722" s="416">
        <v>0</v>
      </c>
      <c r="J722" s="417">
        <v>151.24</v>
      </c>
      <c r="K722" s="417">
        <v>5.0199999999999996</v>
      </c>
    </row>
    <row r="723" spans="1:11" s="206" customFormat="1" ht="25.5" x14ac:dyDescent="0.25">
      <c r="A723" s="412" t="s">
        <v>371</v>
      </c>
      <c r="B723" s="413" t="s">
        <v>567</v>
      </c>
      <c r="C723" s="412" t="s">
        <v>105</v>
      </c>
      <c r="D723" s="412" t="s">
        <v>568</v>
      </c>
      <c r="E723" s="414" t="s">
        <v>384</v>
      </c>
      <c r="F723" s="414"/>
      <c r="G723" s="415" t="s">
        <v>23</v>
      </c>
      <c r="H723" s="416">
        <v>0.56000000000000005</v>
      </c>
      <c r="I723" s="416">
        <v>0</v>
      </c>
      <c r="J723" s="417">
        <v>12.78</v>
      </c>
      <c r="K723" s="417">
        <v>7.15</v>
      </c>
    </row>
    <row r="724" spans="1:11" s="206" customFormat="1" ht="25.5" x14ac:dyDescent="0.25">
      <c r="A724" s="412" t="s">
        <v>371</v>
      </c>
      <c r="B724" s="413" t="s">
        <v>590</v>
      </c>
      <c r="C724" s="412" t="s">
        <v>105</v>
      </c>
      <c r="D724" s="412" t="s">
        <v>1834</v>
      </c>
      <c r="E724" s="414" t="s">
        <v>384</v>
      </c>
      <c r="F724" s="414"/>
      <c r="G724" s="415" t="s">
        <v>265</v>
      </c>
      <c r="H724" s="416">
        <v>0.03</v>
      </c>
      <c r="I724" s="416">
        <v>0</v>
      </c>
      <c r="J724" s="417">
        <v>25.46</v>
      </c>
      <c r="K724" s="417">
        <v>0.76</v>
      </c>
    </row>
    <row r="725" spans="1:11" s="206" customFormat="1" ht="25.5" x14ac:dyDescent="0.25">
      <c r="A725" s="412" t="s">
        <v>371</v>
      </c>
      <c r="B725" s="413" t="s">
        <v>1889</v>
      </c>
      <c r="C725" s="412" t="s">
        <v>105</v>
      </c>
      <c r="D725" s="412" t="s">
        <v>1890</v>
      </c>
      <c r="E725" s="414" t="s">
        <v>384</v>
      </c>
      <c r="F725" s="414"/>
      <c r="G725" s="415" t="s">
        <v>19</v>
      </c>
      <c r="H725" s="416">
        <v>1</v>
      </c>
      <c r="I725" s="416">
        <v>0</v>
      </c>
      <c r="J725" s="417">
        <v>57.83</v>
      </c>
      <c r="K725" s="417">
        <v>57.83</v>
      </c>
    </row>
    <row r="726" spans="1:11" s="206" customFormat="1" ht="25.5" x14ac:dyDescent="0.25">
      <c r="A726" s="412" t="s">
        <v>371</v>
      </c>
      <c r="B726" s="413" t="s">
        <v>121</v>
      </c>
      <c r="C726" s="412" t="s">
        <v>105</v>
      </c>
      <c r="D726" s="412" t="s">
        <v>122</v>
      </c>
      <c r="E726" s="414" t="s">
        <v>101</v>
      </c>
      <c r="F726" s="414"/>
      <c r="G726" s="415" t="s">
        <v>38</v>
      </c>
      <c r="H726" s="416">
        <v>0.51819999999999999</v>
      </c>
      <c r="I726" s="416">
        <v>0</v>
      </c>
      <c r="J726" s="417">
        <v>23.41</v>
      </c>
      <c r="K726" s="417">
        <v>12.13</v>
      </c>
    </row>
    <row r="727" spans="1:11" s="206" customFormat="1" ht="25.5" x14ac:dyDescent="0.25">
      <c r="A727" s="412" t="s">
        <v>371</v>
      </c>
      <c r="B727" s="413" t="s">
        <v>470</v>
      </c>
      <c r="C727" s="412" t="s">
        <v>105</v>
      </c>
      <c r="D727" s="412" t="s">
        <v>471</v>
      </c>
      <c r="E727" s="414" t="s">
        <v>384</v>
      </c>
      <c r="F727" s="414"/>
      <c r="G727" s="415" t="s">
        <v>23</v>
      </c>
      <c r="H727" s="416">
        <v>1.71</v>
      </c>
      <c r="I727" s="416">
        <v>0</v>
      </c>
      <c r="J727" s="417">
        <v>4.0599999999999996</v>
      </c>
      <c r="K727" s="417">
        <v>6.94</v>
      </c>
    </row>
    <row r="728" spans="1:11" s="206" customFormat="1" ht="25.5" x14ac:dyDescent="0.25">
      <c r="A728" s="418"/>
      <c r="B728" s="418"/>
      <c r="C728" s="418"/>
      <c r="D728" s="418"/>
      <c r="E728" s="418"/>
      <c r="F728" s="418" t="s">
        <v>373</v>
      </c>
      <c r="G728" s="419">
        <v>24.45</v>
      </c>
      <c r="H728" s="418" t="s">
        <v>374</v>
      </c>
      <c r="I728" s="419">
        <v>0</v>
      </c>
      <c r="J728" s="418" t="s">
        <v>375</v>
      </c>
      <c r="K728" s="419">
        <v>24.45</v>
      </c>
    </row>
    <row r="729" spans="1:11" s="206" customFormat="1" ht="26.25" thickBot="1" x14ac:dyDescent="0.3">
      <c r="A729" s="418"/>
      <c r="B729" s="418"/>
      <c r="C729" s="418"/>
      <c r="D729" s="418"/>
      <c r="E729" s="418"/>
      <c r="F729" s="418" t="s">
        <v>376</v>
      </c>
      <c r="G729" s="419">
        <v>0</v>
      </c>
      <c r="H729" s="420"/>
      <c r="I729" s="420" t="s">
        <v>377</v>
      </c>
      <c r="J729" s="418"/>
      <c r="K729" s="419">
        <v>140.6</v>
      </c>
    </row>
    <row r="730" spans="1:11" s="206" customFormat="1" ht="15.75" thickTop="1" x14ac:dyDescent="0.25">
      <c r="A730" s="421"/>
      <c r="B730" s="421"/>
      <c r="C730" s="421"/>
      <c r="D730" s="421"/>
      <c r="E730" s="421"/>
      <c r="F730" s="421"/>
      <c r="G730" s="421"/>
      <c r="H730" s="421"/>
      <c r="I730" s="421"/>
      <c r="J730" s="421"/>
      <c r="K730" s="421"/>
    </row>
    <row r="731" spans="1:11" s="206" customFormat="1" x14ac:dyDescent="0.25">
      <c r="A731" s="402" t="s">
        <v>1129</v>
      </c>
      <c r="B731" s="403" t="s">
        <v>34</v>
      </c>
      <c r="C731" s="402" t="s">
        <v>103</v>
      </c>
      <c r="D731" s="402" t="s">
        <v>65</v>
      </c>
      <c r="E731" s="404" t="s">
        <v>35</v>
      </c>
      <c r="F731" s="404"/>
      <c r="G731" s="405" t="s">
        <v>56</v>
      </c>
      <c r="H731" s="403" t="s">
        <v>61</v>
      </c>
      <c r="I731" s="403" t="s">
        <v>370</v>
      </c>
      <c r="J731" s="403" t="s">
        <v>203</v>
      </c>
      <c r="K731" s="403" t="s">
        <v>57</v>
      </c>
    </row>
    <row r="732" spans="1:11" s="206" customFormat="1" ht="25.5" x14ac:dyDescent="0.25">
      <c r="A732" s="406" t="s">
        <v>37</v>
      </c>
      <c r="B732" s="407" t="s">
        <v>1130</v>
      </c>
      <c r="C732" s="406" t="s">
        <v>105</v>
      </c>
      <c r="D732" s="406" t="s">
        <v>1131</v>
      </c>
      <c r="E732" s="408">
        <v>10</v>
      </c>
      <c r="F732" s="408"/>
      <c r="G732" s="409" t="s">
        <v>19</v>
      </c>
      <c r="H732" s="410">
        <v>1</v>
      </c>
      <c r="I732" s="411"/>
      <c r="J732" s="411">
        <v>57.57</v>
      </c>
      <c r="K732" s="411">
        <v>57.57</v>
      </c>
    </row>
    <row r="733" spans="1:11" s="206" customFormat="1" ht="25.5" x14ac:dyDescent="0.25">
      <c r="A733" s="412" t="s">
        <v>371</v>
      </c>
      <c r="B733" s="413" t="s">
        <v>1891</v>
      </c>
      <c r="C733" s="412" t="s">
        <v>105</v>
      </c>
      <c r="D733" s="412" t="s">
        <v>1892</v>
      </c>
      <c r="E733" s="414" t="s">
        <v>384</v>
      </c>
      <c r="F733" s="414"/>
      <c r="G733" s="415" t="s">
        <v>28</v>
      </c>
      <c r="H733" s="416">
        <v>23</v>
      </c>
      <c r="I733" s="416">
        <v>0</v>
      </c>
      <c r="J733" s="417">
        <v>0.96</v>
      </c>
      <c r="K733" s="417">
        <v>22.08</v>
      </c>
    </row>
    <row r="734" spans="1:11" s="206" customFormat="1" ht="25.5" x14ac:dyDescent="0.25">
      <c r="A734" s="412" t="s">
        <v>371</v>
      </c>
      <c r="B734" s="413" t="s">
        <v>104</v>
      </c>
      <c r="C734" s="412" t="s">
        <v>105</v>
      </c>
      <c r="D734" s="412" t="s">
        <v>106</v>
      </c>
      <c r="E734" s="414" t="s">
        <v>101</v>
      </c>
      <c r="F734" s="414"/>
      <c r="G734" s="415" t="s">
        <v>38</v>
      </c>
      <c r="H734" s="416">
        <v>0.86209999999999998</v>
      </c>
      <c r="I734" s="416">
        <v>0</v>
      </c>
      <c r="J734" s="417">
        <v>15.3</v>
      </c>
      <c r="K734" s="417">
        <v>13.19</v>
      </c>
    </row>
    <row r="735" spans="1:11" s="206" customFormat="1" ht="25.5" x14ac:dyDescent="0.25">
      <c r="A735" s="412" t="s">
        <v>371</v>
      </c>
      <c r="B735" s="413" t="s">
        <v>487</v>
      </c>
      <c r="C735" s="412" t="s">
        <v>105</v>
      </c>
      <c r="D735" s="412" t="s">
        <v>488</v>
      </c>
      <c r="E735" s="414" t="s">
        <v>384</v>
      </c>
      <c r="F735" s="414"/>
      <c r="G735" s="415" t="s">
        <v>265</v>
      </c>
      <c r="H735" s="416">
        <v>1.2</v>
      </c>
      <c r="I735" s="416">
        <v>0</v>
      </c>
      <c r="J735" s="417">
        <v>0.64</v>
      </c>
      <c r="K735" s="417">
        <v>0.76</v>
      </c>
    </row>
    <row r="736" spans="1:11" s="206" customFormat="1" ht="25.5" x14ac:dyDescent="0.25">
      <c r="A736" s="412" t="s">
        <v>371</v>
      </c>
      <c r="B736" s="413" t="s">
        <v>647</v>
      </c>
      <c r="C736" s="412" t="s">
        <v>105</v>
      </c>
      <c r="D736" s="412" t="s">
        <v>648</v>
      </c>
      <c r="E736" s="414" t="s">
        <v>384</v>
      </c>
      <c r="F736" s="414"/>
      <c r="G736" s="415" t="s">
        <v>265</v>
      </c>
      <c r="H736" s="416">
        <v>2.0030000000000001</v>
      </c>
      <c r="I736" s="416">
        <v>0</v>
      </c>
      <c r="J736" s="417">
        <v>0.94</v>
      </c>
      <c r="K736" s="417">
        <v>1.88</v>
      </c>
    </row>
    <row r="737" spans="1:11" s="206" customFormat="1" ht="25.5" x14ac:dyDescent="0.25">
      <c r="A737" s="412" t="s">
        <v>371</v>
      </c>
      <c r="B737" s="413" t="s">
        <v>602</v>
      </c>
      <c r="C737" s="412" t="s">
        <v>105</v>
      </c>
      <c r="D737" s="412" t="s">
        <v>603</v>
      </c>
      <c r="E737" s="414" t="s">
        <v>384</v>
      </c>
      <c r="F737" s="414"/>
      <c r="G737" s="415" t="s">
        <v>25</v>
      </c>
      <c r="H737" s="416">
        <v>1.34E-2</v>
      </c>
      <c r="I737" s="416">
        <v>0</v>
      </c>
      <c r="J737" s="417">
        <v>180.8</v>
      </c>
      <c r="K737" s="417">
        <v>2.42</v>
      </c>
    </row>
    <row r="738" spans="1:11" s="206" customFormat="1" ht="25.5" x14ac:dyDescent="0.25">
      <c r="A738" s="412" t="s">
        <v>371</v>
      </c>
      <c r="B738" s="413" t="s">
        <v>111</v>
      </c>
      <c r="C738" s="412" t="s">
        <v>105</v>
      </c>
      <c r="D738" s="412" t="s">
        <v>112</v>
      </c>
      <c r="E738" s="414" t="s">
        <v>101</v>
      </c>
      <c r="F738" s="414"/>
      <c r="G738" s="415" t="s">
        <v>38</v>
      </c>
      <c r="H738" s="416">
        <v>0.73660000000000003</v>
      </c>
      <c r="I738" s="416">
        <v>0</v>
      </c>
      <c r="J738" s="417">
        <v>23.41</v>
      </c>
      <c r="K738" s="417">
        <v>17.239999999999998</v>
      </c>
    </row>
    <row r="739" spans="1:11" s="206" customFormat="1" ht="25.5" x14ac:dyDescent="0.25">
      <c r="A739" s="418"/>
      <c r="B739" s="418"/>
      <c r="C739" s="418"/>
      <c r="D739" s="418"/>
      <c r="E739" s="418"/>
      <c r="F739" s="418" t="s">
        <v>373</v>
      </c>
      <c r="G739" s="419">
        <v>30.43</v>
      </c>
      <c r="H739" s="418" t="s">
        <v>374</v>
      </c>
      <c r="I739" s="419">
        <v>0</v>
      </c>
      <c r="J739" s="418" t="s">
        <v>375</v>
      </c>
      <c r="K739" s="419">
        <v>30.43</v>
      </c>
    </row>
    <row r="740" spans="1:11" s="206" customFormat="1" ht="26.25" thickBot="1" x14ac:dyDescent="0.3">
      <c r="A740" s="418"/>
      <c r="B740" s="418"/>
      <c r="C740" s="418"/>
      <c r="D740" s="418"/>
      <c r="E740" s="418"/>
      <c r="F740" s="418" t="s">
        <v>376</v>
      </c>
      <c r="G740" s="419">
        <v>0</v>
      </c>
      <c r="H740" s="420"/>
      <c r="I740" s="420" t="s">
        <v>377</v>
      </c>
      <c r="J740" s="418"/>
      <c r="K740" s="419">
        <v>57.57</v>
      </c>
    </row>
    <row r="741" spans="1:11" s="206" customFormat="1" ht="15.75" thickTop="1" x14ac:dyDescent="0.25">
      <c r="A741" s="421"/>
      <c r="B741" s="421"/>
      <c r="C741" s="421"/>
      <c r="D741" s="421"/>
      <c r="E741" s="421"/>
      <c r="F741" s="421"/>
      <c r="G741" s="421"/>
      <c r="H741" s="421"/>
      <c r="I741" s="421"/>
      <c r="J741" s="421"/>
      <c r="K741" s="421"/>
    </row>
    <row r="742" spans="1:11" s="206" customFormat="1" x14ac:dyDescent="0.25">
      <c r="A742" s="402" t="s">
        <v>1132</v>
      </c>
      <c r="B742" s="403" t="s">
        <v>34</v>
      </c>
      <c r="C742" s="402" t="s">
        <v>103</v>
      </c>
      <c r="D742" s="402" t="s">
        <v>65</v>
      </c>
      <c r="E742" s="404" t="s">
        <v>35</v>
      </c>
      <c r="F742" s="404"/>
      <c r="G742" s="405" t="s">
        <v>56</v>
      </c>
      <c r="H742" s="403" t="s">
        <v>61</v>
      </c>
      <c r="I742" s="403" t="s">
        <v>370</v>
      </c>
      <c r="J742" s="403" t="s">
        <v>203</v>
      </c>
      <c r="K742" s="403" t="s">
        <v>57</v>
      </c>
    </row>
    <row r="743" spans="1:11" s="206" customFormat="1" ht="25.5" x14ac:dyDescent="0.25">
      <c r="A743" s="406" t="s">
        <v>37</v>
      </c>
      <c r="B743" s="407" t="s">
        <v>1133</v>
      </c>
      <c r="C743" s="406" t="s">
        <v>105</v>
      </c>
      <c r="D743" s="406" t="s">
        <v>1134</v>
      </c>
      <c r="E743" s="408">
        <v>10</v>
      </c>
      <c r="F743" s="408"/>
      <c r="G743" s="409" t="s">
        <v>19</v>
      </c>
      <c r="H743" s="410">
        <v>1</v>
      </c>
      <c r="I743" s="411"/>
      <c r="J743" s="411">
        <v>117.7</v>
      </c>
      <c r="K743" s="411">
        <v>117.7</v>
      </c>
    </row>
    <row r="744" spans="1:11" s="206" customFormat="1" ht="25.5" x14ac:dyDescent="0.25">
      <c r="A744" s="412" t="s">
        <v>371</v>
      </c>
      <c r="B744" s="413" t="s">
        <v>622</v>
      </c>
      <c r="C744" s="412" t="s">
        <v>105</v>
      </c>
      <c r="D744" s="412" t="s">
        <v>1844</v>
      </c>
      <c r="E744" s="414" t="s">
        <v>384</v>
      </c>
      <c r="F744" s="414"/>
      <c r="G744" s="415" t="s">
        <v>28</v>
      </c>
      <c r="H744" s="416">
        <v>54</v>
      </c>
      <c r="I744" s="416">
        <v>0</v>
      </c>
      <c r="J744" s="417">
        <v>0.92</v>
      </c>
      <c r="K744" s="417">
        <v>49.68</v>
      </c>
    </row>
    <row r="745" spans="1:11" s="206" customFormat="1" ht="25.5" x14ac:dyDescent="0.25">
      <c r="A745" s="412" t="s">
        <v>371</v>
      </c>
      <c r="B745" s="413" t="s">
        <v>104</v>
      </c>
      <c r="C745" s="412" t="s">
        <v>105</v>
      </c>
      <c r="D745" s="412" t="s">
        <v>106</v>
      </c>
      <c r="E745" s="414" t="s">
        <v>101</v>
      </c>
      <c r="F745" s="414"/>
      <c r="G745" s="415" t="s">
        <v>38</v>
      </c>
      <c r="H745" s="416">
        <v>1.5805</v>
      </c>
      <c r="I745" s="416">
        <v>0</v>
      </c>
      <c r="J745" s="417">
        <v>15.3</v>
      </c>
      <c r="K745" s="417">
        <v>24.18</v>
      </c>
    </row>
    <row r="746" spans="1:11" s="206" customFormat="1" ht="25.5" x14ac:dyDescent="0.25">
      <c r="A746" s="412" t="s">
        <v>371</v>
      </c>
      <c r="B746" s="413" t="s">
        <v>602</v>
      </c>
      <c r="C746" s="412" t="s">
        <v>105</v>
      </c>
      <c r="D746" s="412" t="s">
        <v>603</v>
      </c>
      <c r="E746" s="414" t="s">
        <v>384</v>
      </c>
      <c r="F746" s="414"/>
      <c r="G746" s="415" t="s">
        <v>25</v>
      </c>
      <c r="H746" s="416">
        <v>3.7999999999999999E-2</v>
      </c>
      <c r="I746" s="416">
        <v>0</v>
      </c>
      <c r="J746" s="417">
        <v>180.8</v>
      </c>
      <c r="K746" s="417">
        <v>6.87</v>
      </c>
    </row>
    <row r="747" spans="1:11" s="206" customFormat="1" ht="25.5" x14ac:dyDescent="0.25">
      <c r="A747" s="412" t="s">
        <v>371</v>
      </c>
      <c r="B747" s="413" t="s">
        <v>487</v>
      </c>
      <c r="C747" s="412" t="s">
        <v>105</v>
      </c>
      <c r="D747" s="412" t="s">
        <v>488</v>
      </c>
      <c r="E747" s="414" t="s">
        <v>384</v>
      </c>
      <c r="F747" s="414"/>
      <c r="G747" s="415" t="s">
        <v>265</v>
      </c>
      <c r="H747" s="416">
        <v>3.4</v>
      </c>
      <c r="I747" s="416">
        <v>0</v>
      </c>
      <c r="J747" s="417">
        <v>0.64</v>
      </c>
      <c r="K747" s="417">
        <v>2.17</v>
      </c>
    </row>
    <row r="748" spans="1:11" s="206" customFormat="1" ht="25.5" x14ac:dyDescent="0.25">
      <c r="A748" s="412" t="s">
        <v>371</v>
      </c>
      <c r="B748" s="413" t="s">
        <v>111</v>
      </c>
      <c r="C748" s="412" t="s">
        <v>105</v>
      </c>
      <c r="D748" s="412" t="s">
        <v>112</v>
      </c>
      <c r="E748" s="414" t="s">
        <v>101</v>
      </c>
      <c r="F748" s="414"/>
      <c r="G748" s="415" t="s">
        <v>38</v>
      </c>
      <c r="H748" s="416">
        <v>1.2591000000000001</v>
      </c>
      <c r="I748" s="416">
        <v>0</v>
      </c>
      <c r="J748" s="417">
        <v>23.41</v>
      </c>
      <c r="K748" s="417">
        <v>29.47</v>
      </c>
    </row>
    <row r="749" spans="1:11" s="206" customFormat="1" ht="25.5" x14ac:dyDescent="0.25">
      <c r="A749" s="412" t="s">
        <v>371</v>
      </c>
      <c r="B749" s="413" t="s">
        <v>647</v>
      </c>
      <c r="C749" s="412" t="s">
        <v>105</v>
      </c>
      <c r="D749" s="412" t="s">
        <v>648</v>
      </c>
      <c r="E749" s="414" t="s">
        <v>384</v>
      </c>
      <c r="F749" s="414"/>
      <c r="G749" s="415" t="s">
        <v>265</v>
      </c>
      <c r="H749" s="416">
        <v>5.6740000000000004</v>
      </c>
      <c r="I749" s="416">
        <v>0</v>
      </c>
      <c r="J749" s="417">
        <v>0.94</v>
      </c>
      <c r="K749" s="417">
        <v>5.33</v>
      </c>
    </row>
    <row r="750" spans="1:11" s="206" customFormat="1" ht="25.5" x14ac:dyDescent="0.25">
      <c r="A750" s="418"/>
      <c r="B750" s="418"/>
      <c r="C750" s="418"/>
      <c r="D750" s="418"/>
      <c r="E750" s="418"/>
      <c r="F750" s="418" t="s">
        <v>373</v>
      </c>
      <c r="G750" s="419">
        <v>53.65</v>
      </c>
      <c r="H750" s="418" t="s">
        <v>374</v>
      </c>
      <c r="I750" s="419">
        <v>0</v>
      </c>
      <c r="J750" s="418" t="s">
        <v>375</v>
      </c>
      <c r="K750" s="419">
        <v>53.65</v>
      </c>
    </row>
    <row r="751" spans="1:11" s="206" customFormat="1" ht="26.25" thickBot="1" x14ac:dyDescent="0.3">
      <c r="A751" s="418"/>
      <c r="B751" s="418"/>
      <c r="C751" s="418"/>
      <c r="D751" s="418"/>
      <c r="E751" s="418"/>
      <c r="F751" s="418" t="s">
        <v>376</v>
      </c>
      <c r="G751" s="419">
        <v>0</v>
      </c>
      <c r="H751" s="420"/>
      <c r="I751" s="420" t="s">
        <v>377</v>
      </c>
      <c r="J751" s="418"/>
      <c r="K751" s="419">
        <v>117.7</v>
      </c>
    </row>
    <row r="752" spans="1:11" s="206" customFormat="1" ht="15.75" thickTop="1" x14ac:dyDescent="0.25">
      <c r="A752" s="421"/>
      <c r="B752" s="421"/>
      <c r="C752" s="421"/>
      <c r="D752" s="421"/>
      <c r="E752" s="421"/>
      <c r="F752" s="421"/>
      <c r="G752" s="421"/>
      <c r="H752" s="421"/>
      <c r="I752" s="421"/>
      <c r="J752" s="421"/>
      <c r="K752" s="421"/>
    </row>
    <row r="753" spans="1:11" s="206" customFormat="1" x14ac:dyDescent="0.25">
      <c r="A753" s="402" t="s">
        <v>1135</v>
      </c>
      <c r="B753" s="403" t="s">
        <v>34</v>
      </c>
      <c r="C753" s="402" t="s">
        <v>103</v>
      </c>
      <c r="D753" s="402" t="s">
        <v>65</v>
      </c>
      <c r="E753" s="404" t="s">
        <v>35</v>
      </c>
      <c r="F753" s="404"/>
      <c r="G753" s="405" t="s">
        <v>56</v>
      </c>
      <c r="H753" s="403" t="s">
        <v>61</v>
      </c>
      <c r="I753" s="403" t="s">
        <v>370</v>
      </c>
      <c r="J753" s="403" t="s">
        <v>203</v>
      </c>
      <c r="K753" s="403" t="s">
        <v>57</v>
      </c>
    </row>
    <row r="754" spans="1:11" s="206" customFormat="1" ht="63.75" x14ac:dyDescent="0.25">
      <c r="A754" s="406" t="s">
        <v>37</v>
      </c>
      <c r="B754" s="407" t="s">
        <v>1136</v>
      </c>
      <c r="C754" s="406" t="s">
        <v>201</v>
      </c>
      <c r="D754" s="406" t="s">
        <v>1137</v>
      </c>
      <c r="E754" s="408" t="s">
        <v>754</v>
      </c>
      <c r="F754" s="408"/>
      <c r="G754" s="409" t="s">
        <v>19</v>
      </c>
      <c r="H754" s="410">
        <v>1</v>
      </c>
      <c r="I754" s="411"/>
      <c r="J754" s="411">
        <v>73.44</v>
      </c>
      <c r="K754" s="411">
        <v>73.44</v>
      </c>
    </row>
    <row r="755" spans="1:11" s="206" customFormat="1" ht="25.5" x14ac:dyDescent="0.25">
      <c r="A755" s="412" t="s">
        <v>371</v>
      </c>
      <c r="B755" s="413" t="s">
        <v>104</v>
      </c>
      <c r="C755" s="412" t="s">
        <v>105</v>
      </c>
      <c r="D755" s="412" t="s">
        <v>106</v>
      </c>
      <c r="E755" s="414" t="s">
        <v>101</v>
      </c>
      <c r="F755" s="414"/>
      <c r="G755" s="415" t="s">
        <v>38</v>
      </c>
      <c r="H755" s="416">
        <v>0.17</v>
      </c>
      <c r="I755" s="416">
        <v>0</v>
      </c>
      <c r="J755" s="417">
        <v>15.3</v>
      </c>
      <c r="K755" s="417">
        <v>2.6</v>
      </c>
    </row>
    <row r="756" spans="1:11" s="206" customFormat="1" ht="25.5" x14ac:dyDescent="0.25">
      <c r="A756" s="412" t="s">
        <v>371</v>
      </c>
      <c r="B756" s="413" t="s">
        <v>1893</v>
      </c>
      <c r="C756" s="412" t="s">
        <v>105</v>
      </c>
      <c r="D756" s="412" t="s">
        <v>1894</v>
      </c>
      <c r="E756" s="414" t="s">
        <v>384</v>
      </c>
      <c r="F756" s="414"/>
      <c r="G756" s="415" t="s">
        <v>28</v>
      </c>
      <c r="H756" s="416">
        <v>1.2755000000000001</v>
      </c>
      <c r="I756" s="416">
        <v>0</v>
      </c>
      <c r="J756" s="417">
        <v>0.14000000000000001</v>
      </c>
      <c r="K756" s="417">
        <v>0.17</v>
      </c>
    </row>
    <row r="757" spans="1:11" s="206" customFormat="1" ht="25.5" x14ac:dyDescent="0.25">
      <c r="A757" s="412" t="s">
        <v>371</v>
      </c>
      <c r="B757" s="413" t="s">
        <v>1895</v>
      </c>
      <c r="C757" s="412" t="s">
        <v>105</v>
      </c>
      <c r="D757" s="412" t="s">
        <v>1896</v>
      </c>
      <c r="E757" s="414" t="s">
        <v>384</v>
      </c>
      <c r="F757" s="414"/>
      <c r="G757" s="415" t="s">
        <v>28</v>
      </c>
      <c r="H757" s="416">
        <v>10.093400000000001</v>
      </c>
      <c r="I757" s="416">
        <v>0</v>
      </c>
      <c r="J757" s="417">
        <v>0.06</v>
      </c>
      <c r="K757" s="417">
        <v>0.6</v>
      </c>
    </row>
    <row r="758" spans="1:11" s="206" customFormat="1" ht="25.5" x14ac:dyDescent="0.25">
      <c r="A758" s="412" t="s">
        <v>371</v>
      </c>
      <c r="B758" s="413" t="s">
        <v>926</v>
      </c>
      <c r="C758" s="412" t="s">
        <v>105</v>
      </c>
      <c r="D758" s="412" t="s">
        <v>927</v>
      </c>
      <c r="E758" s="414" t="s">
        <v>101</v>
      </c>
      <c r="F758" s="414"/>
      <c r="G758" s="415" t="s">
        <v>38</v>
      </c>
      <c r="H758" s="416">
        <v>0.52100000000000002</v>
      </c>
      <c r="I758" s="416">
        <v>0</v>
      </c>
      <c r="J758" s="417">
        <v>23.41</v>
      </c>
      <c r="K758" s="417">
        <v>12.19</v>
      </c>
    </row>
    <row r="759" spans="1:11" s="206" customFormat="1" ht="25.5" x14ac:dyDescent="0.25">
      <c r="A759" s="412" t="s">
        <v>371</v>
      </c>
      <c r="B759" s="413" t="s">
        <v>1897</v>
      </c>
      <c r="C759" s="412" t="s">
        <v>105</v>
      </c>
      <c r="D759" s="412" t="s">
        <v>1898</v>
      </c>
      <c r="E759" s="414" t="s">
        <v>384</v>
      </c>
      <c r="F759" s="414"/>
      <c r="G759" s="415" t="s">
        <v>265</v>
      </c>
      <c r="H759" s="416">
        <v>0.54890000000000005</v>
      </c>
      <c r="I759" s="416">
        <v>0</v>
      </c>
      <c r="J759" s="417">
        <v>4.08</v>
      </c>
      <c r="K759" s="417">
        <v>2.23</v>
      </c>
    </row>
    <row r="760" spans="1:11" s="206" customFormat="1" ht="25.5" x14ac:dyDescent="0.25">
      <c r="A760" s="412" t="s">
        <v>371</v>
      </c>
      <c r="B760" s="413" t="s">
        <v>1899</v>
      </c>
      <c r="C760" s="412" t="s">
        <v>201</v>
      </c>
      <c r="D760" s="412" t="s">
        <v>1900</v>
      </c>
      <c r="E760" s="414" t="s">
        <v>384</v>
      </c>
      <c r="F760" s="414"/>
      <c r="G760" s="415" t="s">
        <v>58</v>
      </c>
      <c r="H760" s="416">
        <v>1.0686</v>
      </c>
      <c r="I760" s="416">
        <v>0</v>
      </c>
      <c r="J760" s="417">
        <v>6.7</v>
      </c>
      <c r="K760" s="417">
        <v>7.15</v>
      </c>
    </row>
    <row r="761" spans="1:11" s="206" customFormat="1" ht="25.5" x14ac:dyDescent="0.25">
      <c r="A761" s="412" t="s">
        <v>371</v>
      </c>
      <c r="B761" s="413" t="s">
        <v>1901</v>
      </c>
      <c r="C761" s="412" t="s">
        <v>201</v>
      </c>
      <c r="D761" s="412" t="s">
        <v>1902</v>
      </c>
      <c r="E761" s="414" t="s">
        <v>384</v>
      </c>
      <c r="F761" s="414"/>
      <c r="G761" s="415" t="s">
        <v>58</v>
      </c>
      <c r="H761" s="416">
        <v>1.2513000000000001</v>
      </c>
      <c r="I761" s="416">
        <v>0</v>
      </c>
      <c r="J761" s="417">
        <v>0.3</v>
      </c>
      <c r="K761" s="417">
        <v>0.37</v>
      </c>
    </row>
    <row r="762" spans="1:11" s="206" customFormat="1" ht="25.5" x14ac:dyDescent="0.25">
      <c r="A762" s="412" t="s">
        <v>371</v>
      </c>
      <c r="B762" s="413" t="s">
        <v>1903</v>
      </c>
      <c r="C762" s="412" t="s">
        <v>201</v>
      </c>
      <c r="D762" s="412" t="s">
        <v>1904</v>
      </c>
      <c r="E762" s="414" t="s">
        <v>384</v>
      </c>
      <c r="F762" s="414"/>
      <c r="G762" s="415" t="s">
        <v>810</v>
      </c>
      <c r="H762" s="416">
        <v>3.4700000000000002E-2</v>
      </c>
      <c r="I762" s="416">
        <v>0</v>
      </c>
      <c r="J762" s="417">
        <v>52.19</v>
      </c>
      <c r="K762" s="417">
        <v>1.81</v>
      </c>
    </row>
    <row r="763" spans="1:11" s="206" customFormat="1" ht="25.5" x14ac:dyDescent="0.25">
      <c r="A763" s="412" t="s">
        <v>371</v>
      </c>
      <c r="B763" s="413" t="s">
        <v>1905</v>
      </c>
      <c r="C763" s="412" t="s">
        <v>105</v>
      </c>
      <c r="D763" s="412" t="s">
        <v>1906</v>
      </c>
      <c r="E763" s="414" t="s">
        <v>384</v>
      </c>
      <c r="F763" s="414"/>
      <c r="G763" s="415" t="s">
        <v>23</v>
      </c>
      <c r="H763" s="416">
        <v>4.5540000000000003</v>
      </c>
      <c r="I763" s="416">
        <v>0</v>
      </c>
      <c r="J763" s="417">
        <v>5.28</v>
      </c>
      <c r="K763" s="417">
        <v>24.04</v>
      </c>
    </row>
    <row r="764" spans="1:11" s="206" customFormat="1" ht="25.5" x14ac:dyDescent="0.25">
      <c r="A764" s="412" t="s">
        <v>371</v>
      </c>
      <c r="B764" s="413" t="s">
        <v>1907</v>
      </c>
      <c r="C764" s="412" t="s">
        <v>105</v>
      </c>
      <c r="D764" s="412" t="s">
        <v>1908</v>
      </c>
      <c r="E764" s="414" t="s">
        <v>384</v>
      </c>
      <c r="F764" s="414"/>
      <c r="G764" s="415" t="s">
        <v>19</v>
      </c>
      <c r="H764" s="416">
        <v>1.0529999999999999</v>
      </c>
      <c r="I764" s="416">
        <v>0</v>
      </c>
      <c r="J764" s="417">
        <v>19.05</v>
      </c>
      <c r="K764" s="417">
        <v>20.05</v>
      </c>
    </row>
    <row r="765" spans="1:11" s="206" customFormat="1" ht="25.5" x14ac:dyDescent="0.25">
      <c r="A765" s="412" t="s">
        <v>371</v>
      </c>
      <c r="B765" s="413" t="s">
        <v>1909</v>
      </c>
      <c r="C765" s="412" t="s">
        <v>105</v>
      </c>
      <c r="D765" s="412" t="s">
        <v>1910</v>
      </c>
      <c r="E765" s="414" t="s">
        <v>384</v>
      </c>
      <c r="F765" s="414"/>
      <c r="G765" s="415" t="s">
        <v>23</v>
      </c>
      <c r="H765" s="416">
        <v>0.84699999999999998</v>
      </c>
      <c r="I765" s="416">
        <v>0</v>
      </c>
      <c r="J765" s="417">
        <v>2.64</v>
      </c>
      <c r="K765" s="417">
        <v>2.23</v>
      </c>
    </row>
    <row r="766" spans="1:11" s="206" customFormat="1" ht="25.5" x14ac:dyDescent="0.25">
      <c r="A766" s="418"/>
      <c r="B766" s="418"/>
      <c r="C766" s="418"/>
      <c r="D766" s="418"/>
      <c r="E766" s="418"/>
      <c r="F766" s="418" t="s">
        <v>373</v>
      </c>
      <c r="G766" s="419">
        <v>14.79</v>
      </c>
      <c r="H766" s="418" t="s">
        <v>374</v>
      </c>
      <c r="I766" s="419">
        <v>0</v>
      </c>
      <c r="J766" s="418" t="s">
        <v>375</v>
      </c>
      <c r="K766" s="419">
        <v>14.79</v>
      </c>
    </row>
    <row r="767" spans="1:11" s="206" customFormat="1" ht="26.25" thickBot="1" x14ac:dyDescent="0.3">
      <c r="A767" s="418"/>
      <c r="B767" s="418"/>
      <c r="C767" s="418"/>
      <c r="D767" s="418"/>
      <c r="E767" s="418"/>
      <c r="F767" s="418" t="s">
        <v>376</v>
      </c>
      <c r="G767" s="419">
        <v>0</v>
      </c>
      <c r="H767" s="420"/>
      <c r="I767" s="420" t="s">
        <v>377</v>
      </c>
      <c r="J767" s="418"/>
      <c r="K767" s="419">
        <v>73.44</v>
      </c>
    </row>
    <row r="768" spans="1:11" s="206" customFormat="1" ht="15.75" thickTop="1" x14ac:dyDescent="0.25">
      <c r="A768" s="421"/>
      <c r="B768" s="421"/>
      <c r="C768" s="421"/>
      <c r="D768" s="421"/>
      <c r="E768" s="421"/>
      <c r="F768" s="421"/>
      <c r="G768" s="421"/>
      <c r="H768" s="421"/>
      <c r="I768" s="421"/>
      <c r="J768" s="421"/>
      <c r="K768" s="421"/>
    </row>
    <row r="769" spans="1:11" s="206" customFormat="1" x14ac:dyDescent="0.25">
      <c r="A769" s="402" t="s">
        <v>1138</v>
      </c>
      <c r="B769" s="403" t="s">
        <v>34</v>
      </c>
      <c r="C769" s="402" t="s">
        <v>103</v>
      </c>
      <c r="D769" s="402" t="s">
        <v>65</v>
      </c>
      <c r="E769" s="404" t="s">
        <v>35</v>
      </c>
      <c r="F769" s="404"/>
      <c r="G769" s="405" t="s">
        <v>56</v>
      </c>
      <c r="H769" s="403" t="s">
        <v>61</v>
      </c>
      <c r="I769" s="403" t="s">
        <v>370</v>
      </c>
      <c r="J769" s="403" t="s">
        <v>203</v>
      </c>
      <c r="K769" s="403" t="s">
        <v>57</v>
      </c>
    </row>
    <row r="770" spans="1:11" s="206" customFormat="1" ht="25.5" x14ac:dyDescent="0.25">
      <c r="A770" s="406" t="s">
        <v>37</v>
      </c>
      <c r="B770" s="407" t="s">
        <v>1139</v>
      </c>
      <c r="C770" s="406" t="s">
        <v>240</v>
      </c>
      <c r="D770" s="406" t="s">
        <v>1140</v>
      </c>
      <c r="E770" s="408">
        <v>1003</v>
      </c>
      <c r="F770" s="408"/>
      <c r="G770" s="409" t="s">
        <v>19</v>
      </c>
      <c r="H770" s="410">
        <v>1</v>
      </c>
      <c r="I770" s="411"/>
      <c r="J770" s="411">
        <v>635.30999999999995</v>
      </c>
      <c r="K770" s="411">
        <v>635.30999999999995</v>
      </c>
    </row>
    <row r="771" spans="1:11" s="206" customFormat="1" ht="25.5" x14ac:dyDescent="0.25">
      <c r="A771" s="412" t="s">
        <v>371</v>
      </c>
      <c r="B771" s="413" t="s">
        <v>111</v>
      </c>
      <c r="C771" s="412" t="s">
        <v>105</v>
      </c>
      <c r="D771" s="412" t="s">
        <v>112</v>
      </c>
      <c r="E771" s="414" t="s">
        <v>101</v>
      </c>
      <c r="F771" s="414"/>
      <c r="G771" s="415" t="s">
        <v>38</v>
      </c>
      <c r="H771" s="416">
        <v>1.2</v>
      </c>
      <c r="I771" s="416">
        <v>0</v>
      </c>
      <c r="J771" s="417">
        <v>23.41</v>
      </c>
      <c r="K771" s="417">
        <v>28.09</v>
      </c>
    </row>
    <row r="772" spans="1:11" s="206" customFormat="1" ht="25.5" x14ac:dyDescent="0.25">
      <c r="A772" s="412" t="s">
        <v>371</v>
      </c>
      <c r="B772" s="413" t="s">
        <v>602</v>
      </c>
      <c r="C772" s="412" t="s">
        <v>105</v>
      </c>
      <c r="D772" s="412" t="s">
        <v>603</v>
      </c>
      <c r="E772" s="414" t="s">
        <v>384</v>
      </c>
      <c r="F772" s="414"/>
      <c r="G772" s="415" t="s">
        <v>25</v>
      </c>
      <c r="H772" s="416">
        <v>3.3999999999999998E-3</v>
      </c>
      <c r="I772" s="416">
        <v>0</v>
      </c>
      <c r="J772" s="417">
        <v>180.8</v>
      </c>
      <c r="K772" s="417">
        <v>0.61</v>
      </c>
    </row>
    <row r="773" spans="1:11" s="206" customFormat="1" ht="38.25" x14ac:dyDescent="0.25">
      <c r="A773" s="412" t="s">
        <v>371</v>
      </c>
      <c r="B773" s="413" t="s">
        <v>1911</v>
      </c>
      <c r="C773" s="412" t="s">
        <v>201</v>
      </c>
      <c r="D773" s="412" t="s">
        <v>1912</v>
      </c>
      <c r="E773" s="414" t="s">
        <v>384</v>
      </c>
      <c r="F773" s="414"/>
      <c r="G773" s="415" t="s">
        <v>1913</v>
      </c>
      <c r="H773" s="416">
        <v>1</v>
      </c>
      <c r="I773" s="416">
        <v>0</v>
      </c>
      <c r="J773" s="417">
        <v>568.79999999999995</v>
      </c>
      <c r="K773" s="417">
        <v>568.79999999999995</v>
      </c>
    </row>
    <row r="774" spans="1:11" s="206" customFormat="1" ht="25.5" x14ac:dyDescent="0.25">
      <c r="A774" s="412" t="s">
        <v>371</v>
      </c>
      <c r="B774" s="413" t="s">
        <v>1914</v>
      </c>
      <c r="C774" s="412" t="s">
        <v>105</v>
      </c>
      <c r="D774" s="412" t="s">
        <v>1915</v>
      </c>
      <c r="E774" s="414" t="s">
        <v>384</v>
      </c>
      <c r="F774" s="414"/>
      <c r="G774" s="415" t="s">
        <v>265</v>
      </c>
      <c r="H774" s="416">
        <v>0.02</v>
      </c>
      <c r="I774" s="416">
        <v>0</v>
      </c>
      <c r="J774" s="417">
        <v>6.8</v>
      </c>
      <c r="K774" s="417">
        <v>0.13</v>
      </c>
    </row>
    <row r="775" spans="1:11" s="206" customFormat="1" ht="25.5" x14ac:dyDescent="0.25">
      <c r="A775" s="412" t="s">
        <v>371</v>
      </c>
      <c r="B775" s="413" t="s">
        <v>487</v>
      </c>
      <c r="C775" s="412" t="s">
        <v>105</v>
      </c>
      <c r="D775" s="412" t="s">
        <v>488</v>
      </c>
      <c r="E775" s="414" t="s">
        <v>384</v>
      </c>
      <c r="F775" s="414"/>
      <c r="G775" s="415" t="s">
        <v>265</v>
      </c>
      <c r="H775" s="416">
        <v>1.5</v>
      </c>
      <c r="I775" s="416">
        <v>0</v>
      </c>
      <c r="J775" s="417">
        <v>0.64</v>
      </c>
      <c r="K775" s="417">
        <v>0.96</v>
      </c>
    </row>
    <row r="776" spans="1:11" s="206" customFormat="1" ht="25.5" x14ac:dyDescent="0.25">
      <c r="A776" s="412" t="s">
        <v>371</v>
      </c>
      <c r="B776" s="413" t="s">
        <v>104</v>
      </c>
      <c r="C776" s="412" t="s">
        <v>105</v>
      </c>
      <c r="D776" s="412" t="s">
        <v>106</v>
      </c>
      <c r="E776" s="414" t="s">
        <v>101</v>
      </c>
      <c r="F776" s="414"/>
      <c r="G776" s="415" t="s">
        <v>38</v>
      </c>
      <c r="H776" s="416">
        <v>2.4</v>
      </c>
      <c r="I776" s="416">
        <v>0</v>
      </c>
      <c r="J776" s="417">
        <v>15.3</v>
      </c>
      <c r="K776" s="417">
        <v>36.72</v>
      </c>
    </row>
    <row r="777" spans="1:11" s="206" customFormat="1" ht="25.5" x14ac:dyDescent="0.25">
      <c r="A777" s="418"/>
      <c r="B777" s="418"/>
      <c r="C777" s="418"/>
      <c r="D777" s="418"/>
      <c r="E777" s="418"/>
      <c r="F777" s="418" t="s">
        <v>373</v>
      </c>
      <c r="G777" s="419">
        <v>64.81</v>
      </c>
      <c r="H777" s="418" t="s">
        <v>374</v>
      </c>
      <c r="I777" s="419">
        <v>0</v>
      </c>
      <c r="J777" s="418" t="s">
        <v>375</v>
      </c>
      <c r="K777" s="419">
        <v>64.81</v>
      </c>
    </row>
    <row r="778" spans="1:11" s="206" customFormat="1" ht="26.25" thickBot="1" x14ac:dyDescent="0.3">
      <c r="A778" s="418"/>
      <c r="B778" s="418"/>
      <c r="C778" s="418"/>
      <c r="D778" s="418"/>
      <c r="E778" s="418"/>
      <c r="F778" s="418" t="s">
        <v>376</v>
      </c>
      <c r="G778" s="419">
        <v>0</v>
      </c>
      <c r="H778" s="420"/>
      <c r="I778" s="420" t="s">
        <v>377</v>
      </c>
      <c r="J778" s="418"/>
      <c r="K778" s="419">
        <v>635.30999999999995</v>
      </c>
    </row>
    <row r="779" spans="1:11" s="206" customFormat="1" ht="15.75" thickTop="1" x14ac:dyDescent="0.25">
      <c r="A779" s="421"/>
      <c r="B779" s="421"/>
      <c r="C779" s="421"/>
      <c r="D779" s="421"/>
      <c r="E779" s="421"/>
      <c r="F779" s="421"/>
      <c r="G779" s="421"/>
      <c r="H779" s="421"/>
      <c r="I779" s="421"/>
      <c r="J779" s="421"/>
      <c r="K779" s="421"/>
    </row>
    <row r="780" spans="1:11" s="206" customFormat="1" x14ac:dyDescent="0.25">
      <c r="A780" s="402" t="s">
        <v>1141</v>
      </c>
      <c r="B780" s="403" t="s">
        <v>34</v>
      </c>
      <c r="C780" s="402" t="s">
        <v>103</v>
      </c>
      <c r="D780" s="402" t="s">
        <v>65</v>
      </c>
      <c r="E780" s="404" t="s">
        <v>35</v>
      </c>
      <c r="F780" s="404"/>
      <c r="G780" s="405" t="s">
        <v>56</v>
      </c>
      <c r="H780" s="403" t="s">
        <v>61</v>
      </c>
      <c r="I780" s="403" t="s">
        <v>370</v>
      </c>
      <c r="J780" s="403" t="s">
        <v>203</v>
      </c>
      <c r="K780" s="403" t="s">
        <v>57</v>
      </c>
    </row>
    <row r="781" spans="1:11" s="206" customFormat="1" ht="25.5" x14ac:dyDescent="0.25">
      <c r="A781" s="406" t="s">
        <v>37</v>
      </c>
      <c r="B781" s="407" t="s">
        <v>1142</v>
      </c>
      <c r="C781" s="406" t="s">
        <v>105</v>
      </c>
      <c r="D781" s="406" t="s">
        <v>1143</v>
      </c>
      <c r="E781" s="408">
        <v>6</v>
      </c>
      <c r="F781" s="408"/>
      <c r="G781" s="409" t="s">
        <v>25</v>
      </c>
      <c r="H781" s="410">
        <v>1</v>
      </c>
      <c r="I781" s="411"/>
      <c r="J781" s="411">
        <v>2679.02</v>
      </c>
      <c r="K781" s="411">
        <v>2679.02</v>
      </c>
    </row>
    <row r="782" spans="1:11" s="206" customFormat="1" ht="25.5" x14ac:dyDescent="0.25">
      <c r="A782" s="412" t="s">
        <v>371</v>
      </c>
      <c r="B782" s="413" t="s">
        <v>125</v>
      </c>
      <c r="C782" s="412" t="s">
        <v>105</v>
      </c>
      <c r="D782" s="412" t="s">
        <v>126</v>
      </c>
      <c r="E782" s="414" t="s">
        <v>101</v>
      </c>
      <c r="F782" s="414"/>
      <c r="G782" s="415" t="s">
        <v>38</v>
      </c>
      <c r="H782" s="416">
        <v>0.64480000000000004</v>
      </c>
      <c r="I782" s="416">
        <v>0</v>
      </c>
      <c r="J782" s="417">
        <v>18.36</v>
      </c>
      <c r="K782" s="417">
        <v>11.83</v>
      </c>
    </row>
    <row r="783" spans="1:11" s="206" customFormat="1" ht="25.5" x14ac:dyDescent="0.25">
      <c r="A783" s="412" t="s">
        <v>371</v>
      </c>
      <c r="B783" s="413" t="s">
        <v>117</v>
      </c>
      <c r="C783" s="412" t="s">
        <v>105</v>
      </c>
      <c r="D783" s="412" t="s">
        <v>118</v>
      </c>
      <c r="E783" s="414" t="s">
        <v>101</v>
      </c>
      <c r="F783" s="414"/>
      <c r="G783" s="415" t="s">
        <v>38</v>
      </c>
      <c r="H783" s="416">
        <v>5.9859999999999998</v>
      </c>
      <c r="I783" s="416">
        <v>0</v>
      </c>
      <c r="J783" s="417">
        <v>23.41</v>
      </c>
      <c r="K783" s="417">
        <v>140.13</v>
      </c>
    </row>
    <row r="784" spans="1:11" s="206" customFormat="1" ht="25.5" x14ac:dyDescent="0.25">
      <c r="A784" s="412" t="s">
        <v>371</v>
      </c>
      <c r="B784" s="413" t="s">
        <v>394</v>
      </c>
      <c r="C784" s="412" t="s">
        <v>105</v>
      </c>
      <c r="D784" s="412" t="s">
        <v>395</v>
      </c>
      <c r="E784" s="414" t="s">
        <v>384</v>
      </c>
      <c r="F784" s="414"/>
      <c r="G784" s="415" t="s">
        <v>25</v>
      </c>
      <c r="H784" s="416">
        <v>0.80900000000000005</v>
      </c>
      <c r="I784" s="416">
        <v>0</v>
      </c>
      <c r="J784" s="417">
        <v>157.54</v>
      </c>
      <c r="K784" s="417">
        <v>127.44</v>
      </c>
    </row>
    <row r="785" spans="1:11" s="206" customFormat="1" ht="25.5" x14ac:dyDescent="0.25">
      <c r="A785" s="412" t="s">
        <v>371</v>
      </c>
      <c r="B785" s="413" t="s">
        <v>487</v>
      </c>
      <c r="C785" s="412" t="s">
        <v>105</v>
      </c>
      <c r="D785" s="412" t="s">
        <v>488</v>
      </c>
      <c r="E785" s="414" t="s">
        <v>384</v>
      </c>
      <c r="F785" s="414"/>
      <c r="G785" s="415" t="s">
        <v>265</v>
      </c>
      <c r="H785" s="416">
        <v>320</v>
      </c>
      <c r="I785" s="416">
        <v>0</v>
      </c>
      <c r="J785" s="417">
        <v>0.64</v>
      </c>
      <c r="K785" s="417">
        <v>204.8</v>
      </c>
    </row>
    <row r="786" spans="1:11" s="206" customFormat="1" ht="25.5" x14ac:dyDescent="0.25">
      <c r="A786" s="412" t="s">
        <v>371</v>
      </c>
      <c r="B786" s="413" t="s">
        <v>433</v>
      </c>
      <c r="C786" s="412" t="s">
        <v>105</v>
      </c>
      <c r="D786" s="412" t="s">
        <v>1837</v>
      </c>
      <c r="E786" s="414" t="s">
        <v>384</v>
      </c>
      <c r="F786" s="414"/>
      <c r="G786" s="415" t="s">
        <v>265</v>
      </c>
      <c r="H786" s="416">
        <v>1.1140000000000001</v>
      </c>
      <c r="I786" s="416">
        <v>0</v>
      </c>
      <c r="J786" s="417">
        <v>20.86</v>
      </c>
      <c r="K786" s="417">
        <v>23.23</v>
      </c>
    </row>
    <row r="787" spans="1:11" s="206" customFormat="1" ht="25.5" x14ac:dyDescent="0.25">
      <c r="A787" s="412" t="s">
        <v>371</v>
      </c>
      <c r="B787" s="413" t="s">
        <v>121</v>
      </c>
      <c r="C787" s="412" t="s">
        <v>105</v>
      </c>
      <c r="D787" s="412" t="s">
        <v>122</v>
      </c>
      <c r="E787" s="414" t="s">
        <v>101</v>
      </c>
      <c r="F787" s="414"/>
      <c r="G787" s="415" t="s">
        <v>38</v>
      </c>
      <c r="H787" s="416">
        <v>1.9348000000000001</v>
      </c>
      <c r="I787" s="416">
        <v>0</v>
      </c>
      <c r="J787" s="417">
        <v>23.41</v>
      </c>
      <c r="K787" s="417">
        <v>45.29</v>
      </c>
    </row>
    <row r="788" spans="1:11" s="206" customFormat="1" ht="25.5" x14ac:dyDescent="0.25">
      <c r="A788" s="412" t="s">
        <v>371</v>
      </c>
      <c r="B788" s="413" t="s">
        <v>504</v>
      </c>
      <c r="C788" s="412" t="s">
        <v>105</v>
      </c>
      <c r="D788" s="412" t="s">
        <v>505</v>
      </c>
      <c r="E788" s="414" t="s">
        <v>384</v>
      </c>
      <c r="F788" s="414"/>
      <c r="G788" s="415" t="s">
        <v>25</v>
      </c>
      <c r="H788" s="416">
        <v>0.20899999999999999</v>
      </c>
      <c r="I788" s="416">
        <v>0</v>
      </c>
      <c r="J788" s="417">
        <v>157.65</v>
      </c>
      <c r="K788" s="417">
        <v>32.94</v>
      </c>
    </row>
    <row r="789" spans="1:11" s="206" customFormat="1" ht="25.5" x14ac:dyDescent="0.25">
      <c r="A789" s="412" t="s">
        <v>371</v>
      </c>
      <c r="B789" s="413" t="s">
        <v>655</v>
      </c>
      <c r="C789" s="412" t="s">
        <v>105</v>
      </c>
      <c r="D789" s="412" t="s">
        <v>656</v>
      </c>
      <c r="E789" s="414" t="s">
        <v>384</v>
      </c>
      <c r="F789" s="414"/>
      <c r="G789" s="415" t="s">
        <v>265</v>
      </c>
      <c r="H789" s="416">
        <v>2.6692999999999998</v>
      </c>
      <c r="I789" s="416">
        <v>0</v>
      </c>
      <c r="J789" s="417">
        <v>14.5</v>
      </c>
      <c r="K789" s="417">
        <v>38.700000000000003</v>
      </c>
    </row>
    <row r="790" spans="1:11" s="206" customFormat="1" ht="25.5" x14ac:dyDescent="0.25">
      <c r="A790" s="412" t="s">
        <v>371</v>
      </c>
      <c r="B790" s="413" t="s">
        <v>104</v>
      </c>
      <c r="C790" s="412" t="s">
        <v>105</v>
      </c>
      <c r="D790" s="412" t="s">
        <v>106</v>
      </c>
      <c r="E790" s="414" t="s">
        <v>101</v>
      </c>
      <c r="F790" s="414"/>
      <c r="G790" s="415" t="s">
        <v>38</v>
      </c>
      <c r="H790" s="416">
        <v>5.8032000000000004</v>
      </c>
      <c r="I790" s="416">
        <v>0</v>
      </c>
      <c r="J790" s="417">
        <v>15.3</v>
      </c>
      <c r="K790" s="417">
        <v>88.78</v>
      </c>
    </row>
    <row r="791" spans="1:11" s="206" customFormat="1" ht="25.5" x14ac:dyDescent="0.25">
      <c r="A791" s="412" t="s">
        <v>371</v>
      </c>
      <c r="B791" s="413" t="s">
        <v>109</v>
      </c>
      <c r="C791" s="412" t="s">
        <v>105</v>
      </c>
      <c r="D791" s="412" t="s">
        <v>110</v>
      </c>
      <c r="E791" s="414" t="s">
        <v>101</v>
      </c>
      <c r="F791" s="414"/>
      <c r="G791" s="415" t="s">
        <v>38</v>
      </c>
      <c r="H791" s="416">
        <v>16.6907</v>
      </c>
      <c r="I791" s="416">
        <v>0</v>
      </c>
      <c r="J791" s="417">
        <v>16.78</v>
      </c>
      <c r="K791" s="417">
        <v>280.06</v>
      </c>
    </row>
    <row r="792" spans="1:11" s="206" customFormat="1" ht="25.5" x14ac:dyDescent="0.25">
      <c r="A792" s="412" t="s">
        <v>371</v>
      </c>
      <c r="B792" s="413" t="s">
        <v>506</v>
      </c>
      <c r="C792" s="412" t="s">
        <v>105</v>
      </c>
      <c r="D792" s="412" t="s">
        <v>507</v>
      </c>
      <c r="E792" s="414" t="s">
        <v>384</v>
      </c>
      <c r="F792" s="414"/>
      <c r="G792" s="415" t="s">
        <v>25</v>
      </c>
      <c r="H792" s="416">
        <v>0.627</v>
      </c>
      <c r="I792" s="416">
        <v>0</v>
      </c>
      <c r="J792" s="417">
        <v>151.24</v>
      </c>
      <c r="K792" s="417">
        <v>94.82</v>
      </c>
    </row>
    <row r="793" spans="1:11" s="206" customFormat="1" ht="25.5" x14ac:dyDescent="0.25">
      <c r="A793" s="412" t="s">
        <v>371</v>
      </c>
      <c r="B793" s="413" t="s">
        <v>653</v>
      </c>
      <c r="C793" s="412" t="s">
        <v>105</v>
      </c>
      <c r="D793" s="412" t="s">
        <v>654</v>
      </c>
      <c r="E793" s="414" t="s">
        <v>384</v>
      </c>
      <c r="F793" s="414"/>
      <c r="G793" s="415" t="s">
        <v>265</v>
      </c>
      <c r="H793" s="416">
        <v>0.49</v>
      </c>
      <c r="I793" s="416">
        <v>0</v>
      </c>
      <c r="J793" s="417">
        <v>17.55</v>
      </c>
      <c r="K793" s="417">
        <v>8.59</v>
      </c>
    </row>
    <row r="794" spans="1:11" s="206" customFormat="1" ht="25.5" x14ac:dyDescent="0.25">
      <c r="A794" s="412" t="s">
        <v>371</v>
      </c>
      <c r="B794" s="413" t="s">
        <v>742</v>
      </c>
      <c r="C794" s="412" t="s">
        <v>105</v>
      </c>
      <c r="D794" s="412" t="s">
        <v>743</v>
      </c>
      <c r="E794" s="414" t="s">
        <v>384</v>
      </c>
      <c r="F794" s="414"/>
      <c r="G794" s="415" t="s">
        <v>265</v>
      </c>
      <c r="H794" s="416">
        <v>25.813700000000001</v>
      </c>
      <c r="I794" s="416">
        <v>0</v>
      </c>
      <c r="J794" s="417">
        <v>8.33</v>
      </c>
      <c r="K794" s="417">
        <v>215.02</v>
      </c>
    </row>
    <row r="795" spans="1:11" s="206" customFormat="1" ht="25.5" x14ac:dyDescent="0.25">
      <c r="A795" s="412" t="s">
        <v>371</v>
      </c>
      <c r="B795" s="413" t="s">
        <v>115</v>
      </c>
      <c r="C795" s="412" t="s">
        <v>105</v>
      </c>
      <c r="D795" s="412" t="s">
        <v>116</v>
      </c>
      <c r="E795" s="414" t="s">
        <v>101</v>
      </c>
      <c r="F795" s="414"/>
      <c r="G795" s="415" t="s">
        <v>38</v>
      </c>
      <c r="H795" s="416">
        <v>10.4427</v>
      </c>
      <c r="I795" s="416">
        <v>0</v>
      </c>
      <c r="J795" s="417">
        <v>23.41</v>
      </c>
      <c r="K795" s="417">
        <v>244.46</v>
      </c>
    </row>
    <row r="796" spans="1:11" s="206" customFormat="1" ht="25.5" x14ac:dyDescent="0.25">
      <c r="A796" s="412" t="s">
        <v>371</v>
      </c>
      <c r="B796" s="413" t="s">
        <v>567</v>
      </c>
      <c r="C796" s="412" t="s">
        <v>105</v>
      </c>
      <c r="D796" s="412" t="s">
        <v>568</v>
      </c>
      <c r="E796" s="414" t="s">
        <v>384</v>
      </c>
      <c r="F796" s="414"/>
      <c r="G796" s="415" t="s">
        <v>23</v>
      </c>
      <c r="H796" s="416">
        <v>22.821999999999999</v>
      </c>
      <c r="I796" s="416">
        <v>0</v>
      </c>
      <c r="J796" s="417">
        <v>12.78</v>
      </c>
      <c r="K796" s="417">
        <v>291.66000000000003</v>
      </c>
    </row>
    <row r="797" spans="1:11" s="206" customFormat="1" ht="25.5" x14ac:dyDescent="0.25">
      <c r="A797" s="412" t="s">
        <v>371</v>
      </c>
      <c r="B797" s="413" t="s">
        <v>649</v>
      </c>
      <c r="C797" s="412" t="s">
        <v>105</v>
      </c>
      <c r="D797" s="412" t="s">
        <v>650</v>
      </c>
      <c r="E797" s="414" t="s">
        <v>384</v>
      </c>
      <c r="F797" s="414"/>
      <c r="G797" s="415" t="s">
        <v>265</v>
      </c>
      <c r="H797" s="416">
        <v>121</v>
      </c>
      <c r="I797" s="416">
        <v>0</v>
      </c>
      <c r="J797" s="417">
        <v>6.87</v>
      </c>
      <c r="K797" s="417">
        <v>831.27</v>
      </c>
    </row>
    <row r="798" spans="1:11" s="206" customFormat="1" ht="25.5" x14ac:dyDescent="0.25">
      <c r="A798" s="418"/>
      <c r="B798" s="418"/>
      <c r="C798" s="418"/>
      <c r="D798" s="418"/>
      <c r="E798" s="418"/>
      <c r="F798" s="418" t="s">
        <v>373</v>
      </c>
      <c r="G798" s="419">
        <v>810.55</v>
      </c>
      <c r="H798" s="418" t="s">
        <v>374</v>
      </c>
      <c r="I798" s="419">
        <v>0</v>
      </c>
      <c r="J798" s="418" t="s">
        <v>375</v>
      </c>
      <c r="K798" s="419">
        <v>810.55</v>
      </c>
    </row>
    <row r="799" spans="1:11" s="206" customFormat="1" ht="26.25" thickBot="1" x14ac:dyDescent="0.3">
      <c r="A799" s="418"/>
      <c r="B799" s="418"/>
      <c r="C799" s="418"/>
      <c r="D799" s="418"/>
      <c r="E799" s="418"/>
      <c r="F799" s="418" t="s">
        <v>376</v>
      </c>
      <c r="G799" s="419">
        <v>0</v>
      </c>
      <c r="H799" s="420"/>
      <c r="I799" s="420" t="s">
        <v>377</v>
      </c>
      <c r="J799" s="418"/>
      <c r="K799" s="419">
        <v>2679.02</v>
      </c>
    </row>
    <row r="800" spans="1:11" s="206" customFormat="1" ht="15.75" thickTop="1" x14ac:dyDescent="0.25">
      <c r="A800" s="421"/>
      <c r="B800" s="421"/>
      <c r="C800" s="421"/>
      <c r="D800" s="421"/>
      <c r="E800" s="421"/>
      <c r="F800" s="421"/>
      <c r="G800" s="421"/>
      <c r="H800" s="421"/>
      <c r="I800" s="421"/>
      <c r="J800" s="421"/>
      <c r="K800" s="421"/>
    </row>
    <row r="801" spans="1:11" s="206" customFormat="1" x14ac:dyDescent="0.25">
      <c r="A801" s="402" t="s">
        <v>1144</v>
      </c>
      <c r="B801" s="403" t="s">
        <v>34</v>
      </c>
      <c r="C801" s="402" t="s">
        <v>103</v>
      </c>
      <c r="D801" s="402" t="s">
        <v>65</v>
      </c>
      <c r="E801" s="404" t="s">
        <v>35</v>
      </c>
      <c r="F801" s="404"/>
      <c r="G801" s="405" t="s">
        <v>56</v>
      </c>
      <c r="H801" s="403" t="s">
        <v>61</v>
      </c>
      <c r="I801" s="403" t="s">
        <v>370</v>
      </c>
      <c r="J801" s="403" t="s">
        <v>203</v>
      </c>
      <c r="K801" s="403" t="s">
        <v>57</v>
      </c>
    </row>
    <row r="802" spans="1:11" s="206" customFormat="1" ht="38.25" x14ac:dyDescent="0.25">
      <c r="A802" s="406" t="s">
        <v>37</v>
      </c>
      <c r="B802" s="407" t="s">
        <v>1145</v>
      </c>
      <c r="C802" s="406" t="s">
        <v>201</v>
      </c>
      <c r="D802" s="406" t="s">
        <v>1146</v>
      </c>
      <c r="E802" s="408" t="s">
        <v>747</v>
      </c>
      <c r="F802" s="408"/>
      <c r="G802" s="409" t="s">
        <v>58</v>
      </c>
      <c r="H802" s="410">
        <v>1</v>
      </c>
      <c r="I802" s="411"/>
      <c r="J802" s="411">
        <v>10.73</v>
      </c>
      <c r="K802" s="411">
        <v>10.73</v>
      </c>
    </row>
    <row r="803" spans="1:11" s="206" customFormat="1" ht="25.5" x14ac:dyDescent="0.25">
      <c r="A803" s="412" t="s">
        <v>371</v>
      </c>
      <c r="B803" s="413" t="s">
        <v>111</v>
      </c>
      <c r="C803" s="412" t="s">
        <v>105</v>
      </c>
      <c r="D803" s="412" t="s">
        <v>112</v>
      </c>
      <c r="E803" s="414" t="s">
        <v>101</v>
      </c>
      <c r="F803" s="414"/>
      <c r="G803" s="415" t="s">
        <v>38</v>
      </c>
      <c r="H803" s="416">
        <v>5.8000000000000003E-2</v>
      </c>
      <c r="I803" s="416">
        <v>0</v>
      </c>
      <c r="J803" s="417">
        <v>23.41</v>
      </c>
      <c r="K803" s="417">
        <v>1.35</v>
      </c>
    </row>
    <row r="804" spans="1:11" s="206" customFormat="1" x14ac:dyDescent="0.25">
      <c r="A804" s="412" t="s">
        <v>371</v>
      </c>
      <c r="B804" s="413" t="s">
        <v>1916</v>
      </c>
      <c r="C804" s="412" t="s">
        <v>201</v>
      </c>
      <c r="D804" s="412" t="s">
        <v>1917</v>
      </c>
      <c r="E804" s="414" t="s">
        <v>384</v>
      </c>
      <c r="F804" s="414"/>
      <c r="G804" s="415" t="s">
        <v>21</v>
      </c>
      <c r="H804" s="416">
        <v>0.41</v>
      </c>
      <c r="I804" s="416">
        <v>0</v>
      </c>
      <c r="J804" s="417">
        <v>22.9</v>
      </c>
      <c r="K804" s="417">
        <v>9.3800000000000008</v>
      </c>
    </row>
    <row r="805" spans="1:11" s="206" customFormat="1" ht="25.5" x14ac:dyDescent="0.25">
      <c r="A805" s="418"/>
      <c r="B805" s="418"/>
      <c r="C805" s="418"/>
      <c r="D805" s="418"/>
      <c r="E805" s="418"/>
      <c r="F805" s="418" t="s">
        <v>373</v>
      </c>
      <c r="G805" s="419">
        <v>1.35</v>
      </c>
      <c r="H805" s="418" t="s">
        <v>374</v>
      </c>
      <c r="I805" s="419">
        <v>0</v>
      </c>
      <c r="J805" s="418" t="s">
        <v>375</v>
      </c>
      <c r="K805" s="419">
        <v>1.35</v>
      </c>
    </row>
    <row r="806" spans="1:11" s="206" customFormat="1" ht="26.25" thickBot="1" x14ac:dyDescent="0.3">
      <c r="A806" s="418"/>
      <c r="B806" s="418"/>
      <c r="C806" s="418"/>
      <c r="D806" s="418"/>
      <c r="E806" s="418"/>
      <c r="F806" s="418" t="s">
        <v>376</v>
      </c>
      <c r="G806" s="419">
        <v>0</v>
      </c>
      <c r="H806" s="420"/>
      <c r="I806" s="420" t="s">
        <v>377</v>
      </c>
      <c r="J806" s="418"/>
      <c r="K806" s="419">
        <v>10.73</v>
      </c>
    </row>
    <row r="807" spans="1:11" s="206" customFormat="1" ht="15.75" thickTop="1" x14ac:dyDescent="0.25">
      <c r="A807" s="421"/>
      <c r="B807" s="421"/>
      <c r="C807" s="421"/>
      <c r="D807" s="421"/>
      <c r="E807" s="421"/>
      <c r="F807" s="421"/>
      <c r="G807" s="421"/>
      <c r="H807" s="421"/>
      <c r="I807" s="421"/>
      <c r="J807" s="421"/>
      <c r="K807" s="421"/>
    </row>
    <row r="808" spans="1:11" s="206" customFormat="1" x14ac:dyDescent="0.25">
      <c r="A808" s="402" t="s">
        <v>270</v>
      </c>
      <c r="B808" s="403" t="s">
        <v>34</v>
      </c>
      <c r="C808" s="402" t="s">
        <v>103</v>
      </c>
      <c r="D808" s="402" t="s">
        <v>65</v>
      </c>
      <c r="E808" s="404" t="s">
        <v>35</v>
      </c>
      <c r="F808" s="404"/>
      <c r="G808" s="405" t="s">
        <v>56</v>
      </c>
      <c r="H808" s="403" t="s">
        <v>61</v>
      </c>
      <c r="I808" s="403" t="s">
        <v>370</v>
      </c>
      <c r="J808" s="403" t="s">
        <v>203</v>
      </c>
      <c r="K808" s="403" t="s">
        <v>57</v>
      </c>
    </row>
    <row r="809" spans="1:11" s="206" customFormat="1" ht="25.5" x14ac:dyDescent="0.25">
      <c r="A809" s="406" t="s">
        <v>37</v>
      </c>
      <c r="B809" s="407" t="s">
        <v>1149</v>
      </c>
      <c r="C809" s="406" t="s">
        <v>105</v>
      </c>
      <c r="D809" s="406" t="s">
        <v>1150</v>
      </c>
      <c r="E809" s="408">
        <v>18</v>
      </c>
      <c r="F809" s="408"/>
      <c r="G809" s="409" t="s">
        <v>19</v>
      </c>
      <c r="H809" s="410">
        <v>1</v>
      </c>
      <c r="I809" s="411"/>
      <c r="J809" s="411">
        <v>872.91</v>
      </c>
      <c r="K809" s="411">
        <v>872.91</v>
      </c>
    </row>
    <row r="810" spans="1:11" s="206" customFormat="1" ht="25.5" x14ac:dyDescent="0.25">
      <c r="A810" s="412" t="s">
        <v>371</v>
      </c>
      <c r="B810" s="413" t="s">
        <v>104</v>
      </c>
      <c r="C810" s="412" t="s">
        <v>105</v>
      </c>
      <c r="D810" s="412" t="s">
        <v>106</v>
      </c>
      <c r="E810" s="414" t="s">
        <v>101</v>
      </c>
      <c r="F810" s="414"/>
      <c r="G810" s="415" t="s">
        <v>38</v>
      </c>
      <c r="H810" s="416">
        <v>1.0860000000000001</v>
      </c>
      <c r="I810" s="416">
        <v>0</v>
      </c>
      <c r="J810" s="417">
        <v>15.3</v>
      </c>
      <c r="K810" s="417">
        <v>16.61</v>
      </c>
    </row>
    <row r="811" spans="1:11" s="206" customFormat="1" ht="25.5" x14ac:dyDescent="0.25">
      <c r="A811" s="412" t="s">
        <v>371</v>
      </c>
      <c r="B811" s="413" t="s">
        <v>111</v>
      </c>
      <c r="C811" s="412" t="s">
        <v>105</v>
      </c>
      <c r="D811" s="412" t="s">
        <v>112</v>
      </c>
      <c r="E811" s="414" t="s">
        <v>101</v>
      </c>
      <c r="F811" s="414"/>
      <c r="G811" s="415" t="s">
        <v>38</v>
      </c>
      <c r="H811" s="416">
        <v>1.3727</v>
      </c>
      <c r="I811" s="416">
        <v>0</v>
      </c>
      <c r="J811" s="417">
        <v>23.41</v>
      </c>
      <c r="K811" s="417">
        <v>32.130000000000003</v>
      </c>
    </row>
    <row r="812" spans="1:11" s="206" customFormat="1" ht="25.5" x14ac:dyDescent="0.25">
      <c r="A812" s="412" t="s">
        <v>371</v>
      </c>
      <c r="B812" s="413" t="s">
        <v>1918</v>
      </c>
      <c r="C812" s="412" t="s">
        <v>105</v>
      </c>
      <c r="D812" s="412" t="s">
        <v>1919</v>
      </c>
      <c r="E812" s="414" t="s">
        <v>384</v>
      </c>
      <c r="F812" s="414"/>
      <c r="G812" s="415" t="s">
        <v>19</v>
      </c>
      <c r="H812" s="416">
        <v>1</v>
      </c>
      <c r="I812" s="416">
        <v>0</v>
      </c>
      <c r="J812" s="417">
        <v>819.8</v>
      </c>
      <c r="K812" s="417">
        <v>819.8</v>
      </c>
    </row>
    <row r="813" spans="1:11" s="206" customFormat="1" ht="25.5" x14ac:dyDescent="0.25">
      <c r="A813" s="412" t="s">
        <v>371</v>
      </c>
      <c r="B813" s="413" t="s">
        <v>602</v>
      </c>
      <c r="C813" s="412" t="s">
        <v>105</v>
      </c>
      <c r="D813" s="412" t="s">
        <v>603</v>
      </c>
      <c r="E813" s="414" t="s">
        <v>384</v>
      </c>
      <c r="F813" s="414"/>
      <c r="G813" s="415" t="s">
        <v>25</v>
      </c>
      <c r="H813" s="416">
        <v>1.0800000000000001E-2</v>
      </c>
      <c r="I813" s="416">
        <v>0</v>
      </c>
      <c r="J813" s="417">
        <v>180.8</v>
      </c>
      <c r="K813" s="417">
        <v>1.95</v>
      </c>
    </row>
    <row r="814" spans="1:11" s="206" customFormat="1" ht="25.5" x14ac:dyDescent="0.25">
      <c r="A814" s="412" t="s">
        <v>371</v>
      </c>
      <c r="B814" s="413" t="s">
        <v>487</v>
      </c>
      <c r="C814" s="412" t="s">
        <v>105</v>
      </c>
      <c r="D814" s="412" t="s">
        <v>488</v>
      </c>
      <c r="E814" s="414" t="s">
        <v>384</v>
      </c>
      <c r="F814" s="414"/>
      <c r="G814" s="415" t="s">
        <v>265</v>
      </c>
      <c r="H814" s="416">
        <v>3.7955999999999999</v>
      </c>
      <c r="I814" s="416">
        <v>0</v>
      </c>
      <c r="J814" s="417">
        <v>0.64</v>
      </c>
      <c r="K814" s="417">
        <v>2.42</v>
      </c>
    </row>
    <row r="815" spans="1:11" s="206" customFormat="1" ht="25.5" x14ac:dyDescent="0.25">
      <c r="A815" s="418"/>
      <c r="B815" s="418"/>
      <c r="C815" s="418"/>
      <c r="D815" s="418"/>
      <c r="E815" s="418"/>
      <c r="F815" s="418" t="s">
        <v>373</v>
      </c>
      <c r="G815" s="419">
        <v>48.74</v>
      </c>
      <c r="H815" s="418" t="s">
        <v>374</v>
      </c>
      <c r="I815" s="419">
        <v>0</v>
      </c>
      <c r="J815" s="418" t="s">
        <v>375</v>
      </c>
      <c r="K815" s="419">
        <v>48.74</v>
      </c>
    </row>
    <row r="816" spans="1:11" s="206" customFormat="1" ht="26.25" thickBot="1" x14ac:dyDescent="0.3">
      <c r="A816" s="418"/>
      <c r="B816" s="418"/>
      <c r="C816" s="418"/>
      <c r="D816" s="418"/>
      <c r="E816" s="418"/>
      <c r="F816" s="418" t="s">
        <v>376</v>
      </c>
      <c r="G816" s="419">
        <v>0</v>
      </c>
      <c r="H816" s="420"/>
      <c r="I816" s="420" t="s">
        <v>377</v>
      </c>
      <c r="J816" s="418"/>
      <c r="K816" s="419">
        <v>872.91</v>
      </c>
    </row>
    <row r="817" spans="1:11" s="206" customFormat="1" ht="15.75" thickTop="1" x14ac:dyDescent="0.25">
      <c r="A817" s="421"/>
      <c r="B817" s="421"/>
      <c r="C817" s="421"/>
      <c r="D817" s="421"/>
      <c r="E817" s="421"/>
      <c r="F817" s="421"/>
      <c r="G817" s="421"/>
      <c r="H817" s="421"/>
      <c r="I817" s="421"/>
      <c r="J817" s="421"/>
      <c r="K817" s="421"/>
    </row>
    <row r="818" spans="1:11" s="206" customFormat="1" x14ac:dyDescent="0.25">
      <c r="A818" s="402" t="s">
        <v>1151</v>
      </c>
      <c r="B818" s="403" t="s">
        <v>34</v>
      </c>
      <c r="C818" s="402" t="s">
        <v>103</v>
      </c>
      <c r="D818" s="402" t="s">
        <v>65</v>
      </c>
      <c r="E818" s="404" t="s">
        <v>35</v>
      </c>
      <c r="F818" s="404"/>
      <c r="G818" s="405" t="s">
        <v>56</v>
      </c>
      <c r="H818" s="403" t="s">
        <v>61</v>
      </c>
      <c r="I818" s="403" t="s">
        <v>370</v>
      </c>
      <c r="J818" s="403" t="s">
        <v>203</v>
      </c>
      <c r="K818" s="403" t="s">
        <v>57</v>
      </c>
    </row>
    <row r="819" spans="1:11" s="206" customFormat="1" ht="51" x14ac:dyDescent="0.25">
      <c r="A819" s="406" t="s">
        <v>37</v>
      </c>
      <c r="B819" s="407" t="s">
        <v>1152</v>
      </c>
      <c r="C819" s="406" t="s">
        <v>1153</v>
      </c>
      <c r="D819" s="406" t="s">
        <v>1154</v>
      </c>
      <c r="E819" s="408" t="s">
        <v>1920</v>
      </c>
      <c r="F819" s="408"/>
      <c r="G819" s="409" t="s">
        <v>19</v>
      </c>
      <c r="H819" s="410">
        <v>1</v>
      </c>
      <c r="I819" s="411"/>
      <c r="J819" s="411">
        <v>1078.1300000000001</v>
      </c>
      <c r="K819" s="411">
        <v>1078.1300000000001</v>
      </c>
    </row>
    <row r="820" spans="1:11" s="206" customFormat="1" ht="25.5" x14ac:dyDescent="0.25">
      <c r="A820" s="412" t="s">
        <v>371</v>
      </c>
      <c r="B820" s="413" t="s">
        <v>1921</v>
      </c>
      <c r="C820" s="412" t="s">
        <v>105</v>
      </c>
      <c r="D820" s="412" t="s">
        <v>1922</v>
      </c>
      <c r="E820" s="414" t="s">
        <v>384</v>
      </c>
      <c r="F820" s="414"/>
      <c r="G820" s="415" t="s">
        <v>28</v>
      </c>
      <c r="H820" s="416">
        <v>4.8166000000000002</v>
      </c>
      <c r="I820" s="416">
        <v>0</v>
      </c>
      <c r="J820" s="417">
        <v>0.54</v>
      </c>
      <c r="K820" s="417">
        <v>2.6</v>
      </c>
    </row>
    <row r="821" spans="1:11" s="206" customFormat="1" ht="25.5" x14ac:dyDescent="0.25">
      <c r="A821" s="412" t="s">
        <v>371</v>
      </c>
      <c r="B821" s="413" t="s">
        <v>1923</v>
      </c>
      <c r="C821" s="412" t="s">
        <v>105</v>
      </c>
      <c r="D821" s="412" t="s">
        <v>1924</v>
      </c>
      <c r="E821" s="414" t="s">
        <v>384</v>
      </c>
      <c r="F821" s="414"/>
      <c r="G821" s="415" t="s">
        <v>28</v>
      </c>
      <c r="H821" s="416">
        <v>4.8166000000000002</v>
      </c>
      <c r="I821" s="416">
        <v>0</v>
      </c>
      <c r="J821" s="417">
        <v>0.44</v>
      </c>
      <c r="K821" s="417">
        <v>2.11</v>
      </c>
    </row>
    <row r="822" spans="1:11" s="206" customFormat="1" ht="38.25" x14ac:dyDescent="0.25">
      <c r="A822" s="412" t="s">
        <v>371</v>
      </c>
      <c r="B822" s="413" t="s">
        <v>1925</v>
      </c>
      <c r="C822" s="412" t="s">
        <v>1153</v>
      </c>
      <c r="D822" s="412" t="s">
        <v>1926</v>
      </c>
      <c r="E822" s="414" t="s">
        <v>384</v>
      </c>
      <c r="F822" s="414"/>
      <c r="G822" s="415" t="s">
        <v>19</v>
      </c>
      <c r="H822" s="416">
        <v>1</v>
      </c>
      <c r="I822" s="416">
        <v>0</v>
      </c>
      <c r="J822" s="417">
        <v>1027.27</v>
      </c>
      <c r="K822" s="417">
        <v>1027.27</v>
      </c>
    </row>
    <row r="823" spans="1:11" s="206" customFormat="1" ht="25.5" x14ac:dyDescent="0.25">
      <c r="A823" s="412" t="s">
        <v>371</v>
      </c>
      <c r="B823" s="413" t="s">
        <v>104</v>
      </c>
      <c r="C823" s="412" t="s">
        <v>105</v>
      </c>
      <c r="D823" s="412" t="s">
        <v>106</v>
      </c>
      <c r="E823" s="414" t="s">
        <v>101</v>
      </c>
      <c r="F823" s="414"/>
      <c r="G823" s="415" t="s">
        <v>38</v>
      </c>
      <c r="H823" s="416">
        <v>0.191</v>
      </c>
      <c r="I823" s="416">
        <v>0</v>
      </c>
      <c r="J823" s="417">
        <v>15.3</v>
      </c>
      <c r="K823" s="417">
        <v>2.92</v>
      </c>
    </row>
    <row r="824" spans="1:11" s="206" customFormat="1" ht="25.5" x14ac:dyDescent="0.25">
      <c r="A824" s="412" t="s">
        <v>371</v>
      </c>
      <c r="B824" s="413" t="s">
        <v>111</v>
      </c>
      <c r="C824" s="412" t="s">
        <v>105</v>
      </c>
      <c r="D824" s="412" t="s">
        <v>112</v>
      </c>
      <c r="E824" s="414" t="s">
        <v>101</v>
      </c>
      <c r="F824" s="414"/>
      <c r="G824" s="415" t="s">
        <v>38</v>
      </c>
      <c r="H824" s="416">
        <v>0.38200000000000001</v>
      </c>
      <c r="I824" s="416">
        <v>0</v>
      </c>
      <c r="J824" s="417">
        <v>23.41</v>
      </c>
      <c r="K824" s="417">
        <v>8.94</v>
      </c>
    </row>
    <row r="825" spans="1:11" s="206" customFormat="1" ht="25.5" x14ac:dyDescent="0.25">
      <c r="A825" s="412" t="s">
        <v>371</v>
      </c>
      <c r="B825" s="413" t="s">
        <v>1927</v>
      </c>
      <c r="C825" s="412" t="s">
        <v>1153</v>
      </c>
      <c r="D825" s="412" t="s">
        <v>1928</v>
      </c>
      <c r="E825" s="414" t="s">
        <v>384</v>
      </c>
      <c r="F825" s="414"/>
      <c r="G825" s="415" t="s">
        <v>1929</v>
      </c>
      <c r="H825" s="416">
        <v>0.88290000000000002</v>
      </c>
      <c r="I825" s="416">
        <v>0</v>
      </c>
      <c r="J825" s="417">
        <v>38.840000000000003</v>
      </c>
      <c r="K825" s="417">
        <v>34.29</v>
      </c>
    </row>
    <row r="826" spans="1:11" s="206" customFormat="1" ht="25.5" x14ac:dyDescent="0.25">
      <c r="A826" s="418"/>
      <c r="B826" s="418"/>
      <c r="C826" s="418"/>
      <c r="D826" s="418"/>
      <c r="E826" s="418"/>
      <c r="F826" s="418" t="s">
        <v>373</v>
      </c>
      <c r="G826" s="419">
        <v>11.86</v>
      </c>
      <c r="H826" s="418" t="s">
        <v>374</v>
      </c>
      <c r="I826" s="419">
        <v>0</v>
      </c>
      <c r="J826" s="418" t="s">
        <v>375</v>
      </c>
      <c r="K826" s="419">
        <v>11.86</v>
      </c>
    </row>
    <row r="827" spans="1:11" s="206" customFormat="1" ht="26.25" thickBot="1" x14ac:dyDescent="0.3">
      <c r="A827" s="418"/>
      <c r="B827" s="418"/>
      <c r="C827" s="418"/>
      <c r="D827" s="418"/>
      <c r="E827" s="418"/>
      <c r="F827" s="418" t="s">
        <v>376</v>
      </c>
      <c r="G827" s="419">
        <v>0</v>
      </c>
      <c r="H827" s="420"/>
      <c r="I827" s="420" t="s">
        <v>377</v>
      </c>
      <c r="J827" s="418"/>
      <c r="K827" s="419">
        <v>1078.1300000000001</v>
      </c>
    </row>
    <row r="828" spans="1:11" s="206" customFormat="1" ht="15.75" thickTop="1" x14ac:dyDescent="0.25">
      <c r="A828" s="421"/>
      <c r="B828" s="421"/>
      <c r="C828" s="421"/>
      <c r="D828" s="421"/>
      <c r="E828" s="421"/>
      <c r="F828" s="421"/>
      <c r="G828" s="421"/>
      <c r="H828" s="421"/>
      <c r="I828" s="421"/>
      <c r="J828" s="421"/>
      <c r="K828" s="421"/>
    </row>
    <row r="829" spans="1:11" s="206" customFormat="1" x14ac:dyDescent="0.25">
      <c r="A829" s="402" t="s">
        <v>1155</v>
      </c>
      <c r="B829" s="403" t="s">
        <v>34</v>
      </c>
      <c r="C829" s="402" t="s">
        <v>103</v>
      </c>
      <c r="D829" s="402" t="s">
        <v>65</v>
      </c>
      <c r="E829" s="404" t="s">
        <v>35</v>
      </c>
      <c r="F829" s="404"/>
      <c r="G829" s="405" t="s">
        <v>56</v>
      </c>
      <c r="H829" s="403" t="s">
        <v>61</v>
      </c>
      <c r="I829" s="403" t="s">
        <v>370</v>
      </c>
      <c r="J829" s="403" t="s">
        <v>203</v>
      </c>
      <c r="K829" s="403" t="s">
        <v>57</v>
      </c>
    </row>
    <row r="830" spans="1:11" s="206" customFormat="1" ht="25.5" x14ac:dyDescent="0.25">
      <c r="A830" s="406" t="s">
        <v>37</v>
      </c>
      <c r="B830" s="407" t="s">
        <v>1156</v>
      </c>
      <c r="C830" s="406" t="s">
        <v>1157</v>
      </c>
      <c r="D830" s="406" t="s">
        <v>1158</v>
      </c>
      <c r="E830" s="408">
        <v>25.02</v>
      </c>
      <c r="F830" s="408"/>
      <c r="G830" s="409" t="s">
        <v>19</v>
      </c>
      <c r="H830" s="410">
        <v>1</v>
      </c>
      <c r="I830" s="411"/>
      <c r="J830" s="411">
        <v>1018.94</v>
      </c>
      <c r="K830" s="411">
        <v>1018.94</v>
      </c>
    </row>
    <row r="831" spans="1:11" s="206" customFormat="1" ht="38.25" x14ac:dyDescent="0.25">
      <c r="A831" s="412" t="s">
        <v>371</v>
      </c>
      <c r="B831" s="413" t="s">
        <v>1930</v>
      </c>
      <c r="C831" s="412" t="s">
        <v>1157</v>
      </c>
      <c r="D831" s="412" t="s">
        <v>1931</v>
      </c>
      <c r="E831" s="414" t="s">
        <v>384</v>
      </c>
      <c r="F831" s="414"/>
      <c r="G831" s="415" t="s">
        <v>19</v>
      </c>
      <c r="H831" s="416">
        <v>1</v>
      </c>
      <c r="I831" s="416">
        <v>0</v>
      </c>
      <c r="J831" s="417">
        <v>820.7</v>
      </c>
      <c r="K831" s="417">
        <v>820.7</v>
      </c>
    </row>
    <row r="832" spans="1:11" s="206" customFormat="1" ht="25.5" x14ac:dyDescent="0.25">
      <c r="A832" s="412" t="s">
        <v>371</v>
      </c>
      <c r="B832" s="413" t="s">
        <v>1932</v>
      </c>
      <c r="C832" s="412" t="s">
        <v>105</v>
      </c>
      <c r="D832" s="412" t="s">
        <v>1933</v>
      </c>
      <c r="E832" s="414" t="s">
        <v>384</v>
      </c>
      <c r="F832" s="414"/>
      <c r="G832" s="415" t="s">
        <v>28</v>
      </c>
      <c r="H832" s="416">
        <v>1.8</v>
      </c>
      <c r="I832" s="416">
        <v>0</v>
      </c>
      <c r="J832" s="417">
        <v>0.78</v>
      </c>
      <c r="K832" s="417">
        <v>1.4</v>
      </c>
    </row>
    <row r="833" spans="1:11" s="206" customFormat="1" ht="38.25" x14ac:dyDescent="0.25">
      <c r="A833" s="412" t="s">
        <v>371</v>
      </c>
      <c r="B833" s="413" t="s">
        <v>1934</v>
      </c>
      <c r="C833" s="412" t="s">
        <v>1157</v>
      </c>
      <c r="D833" s="412" t="s">
        <v>1935</v>
      </c>
      <c r="E833" s="414" t="s">
        <v>384</v>
      </c>
      <c r="F833" s="414"/>
      <c r="G833" s="415" t="s">
        <v>23</v>
      </c>
      <c r="H833" s="416">
        <v>1</v>
      </c>
      <c r="I833" s="416">
        <v>0</v>
      </c>
      <c r="J833" s="417">
        <v>81</v>
      </c>
      <c r="K833" s="417">
        <v>81</v>
      </c>
    </row>
    <row r="834" spans="1:11" s="206" customFormat="1" ht="25.5" x14ac:dyDescent="0.25">
      <c r="A834" s="412" t="s">
        <v>371</v>
      </c>
      <c r="B834" s="413" t="s">
        <v>104</v>
      </c>
      <c r="C834" s="412" t="s">
        <v>105</v>
      </c>
      <c r="D834" s="412" t="s">
        <v>106</v>
      </c>
      <c r="E834" s="414" t="s">
        <v>101</v>
      </c>
      <c r="F834" s="414"/>
      <c r="G834" s="415" t="s">
        <v>38</v>
      </c>
      <c r="H834" s="416">
        <v>1.5</v>
      </c>
      <c r="I834" s="416">
        <v>0</v>
      </c>
      <c r="J834" s="417">
        <v>15.3</v>
      </c>
      <c r="K834" s="417">
        <v>22.95</v>
      </c>
    </row>
    <row r="835" spans="1:11" s="206" customFormat="1" ht="25.5" x14ac:dyDescent="0.25">
      <c r="A835" s="412" t="s">
        <v>371</v>
      </c>
      <c r="B835" s="413" t="s">
        <v>1936</v>
      </c>
      <c r="C835" s="412" t="s">
        <v>105</v>
      </c>
      <c r="D835" s="412" t="s">
        <v>1937</v>
      </c>
      <c r="E835" s="414" t="s">
        <v>384</v>
      </c>
      <c r="F835" s="414"/>
      <c r="G835" s="415" t="s">
        <v>28</v>
      </c>
      <c r="H835" s="416">
        <v>1</v>
      </c>
      <c r="I835" s="416">
        <v>0</v>
      </c>
      <c r="J835" s="417">
        <v>23.9</v>
      </c>
      <c r="K835" s="417">
        <v>23.9</v>
      </c>
    </row>
    <row r="836" spans="1:11" s="206" customFormat="1" ht="25.5" x14ac:dyDescent="0.25">
      <c r="A836" s="412" t="s">
        <v>371</v>
      </c>
      <c r="B836" s="413" t="s">
        <v>111</v>
      </c>
      <c r="C836" s="412" t="s">
        <v>105</v>
      </c>
      <c r="D836" s="412" t="s">
        <v>112</v>
      </c>
      <c r="E836" s="414" t="s">
        <v>101</v>
      </c>
      <c r="F836" s="414"/>
      <c r="G836" s="415" t="s">
        <v>38</v>
      </c>
      <c r="H836" s="416">
        <v>1.5</v>
      </c>
      <c r="I836" s="416">
        <v>0</v>
      </c>
      <c r="J836" s="417">
        <v>23.41</v>
      </c>
      <c r="K836" s="417">
        <v>35.11</v>
      </c>
    </row>
    <row r="837" spans="1:11" s="206" customFormat="1" ht="38.25" x14ac:dyDescent="0.25">
      <c r="A837" s="412" t="s">
        <v>371</v>
      </c>
      <c r="B837" s="413" t="s">
        <v>1938</v>
      </c>
      <c r="C837" s="412" t="s">
        <v>1157</v>
      </c>
      <c r="D837" s="412" t="s">
        <v>1939</v>
      </c>
      <c r="E837" s="414" t="s">
        <v>384</v>
      </c>
      <c r="F837" s="414"/>
      <c r="G837" s="415" t="s">
        <v>23</v>
      </c>
      <c r="H837" s="416">
        <v>1</v>
      </c>
      <c r="I837" s="416">
        <v>0</v>
      </c>
      <c r="J837" s="417">
        <v>33.880000000000003</v>
      </c>
      <c r="K837" s="417">
        <v>33.880000000000003</v>
      </c>
    </row>
    <row r="838" spans="1:11" s="206" customFormat="1" ht="25.5" x14ac:dyDescent="0.25">
      <c r="A838" s="418"/>
      <c r="B838" s="418"/>
      <c r="C838" s="418"/>
      <c r="D838" s="418"/>
      <c r="E838" s="418"/>
      <c r="F838" s="418" t="s">
        <v>373</v>
      </c>
      <c r="G838" s="419">
        <v>58.06</v>
      </c>
      <c r="H838" s="418" t="s">
        <v>374</v>
      </c>
      <c r="I838" s="419">
        <v>0</v>
      </c>
      <c r="J838" s="418" t="s">
        <v>375</v>
      </c>
      <c r="K838" s="419">
        <v>58.06</v>
      </c>
    </row>
    <row r="839" spans="1:11" s="206" customFormat="1" ht="26.25" thickBot="1" x14ac:dyDescent="0.3">
      <c r="A839" s="418"/>
      <c r="B839" s="418"/>
      <c r="C839" s="418"/>
      <c r="D839" s="418"/>
      <c r="E839" s="418"/>
      <c r="F839" s="418" t="s">
        <v>376</v>
      </c>
      <c r="G839" s="419">
        <v>0</v>
      </c>
      <c r="H839" s="420"/>
      <c r="I839" s="420" t="s">
        <v>377</v>
      </c>
      <c r="J839" s="418"/>
      <c r="K839" s="419">
        <v>1018.94</v>
      </c>
    </row>
    <row r="840" spans="1:11" s="206" customFormat="1" ht="15.75" thickTop="1" x14ac:dyDescent="0.25">
      <c r="A840" s="421"/>
      <c r="B840" s="421"/>
      <c r="C840" s="421"/>
      <c r="D840" s="421"/>
      <c r="E840" s="421"/>
      <c r="F840" s="421"/>
      <c r="G840" s="421"/>
      <c r="H840" s="421"/>
      <c r="I840" s="421"/>
      <c r="J840" s="421"/>
      <c r="K840" s="421"/>
    </row>
    <row r="841" spans="1:11" s="206" customFormat="1" x14ac:dyDescent="0.25">
      <c r="A841" s="402" t="s">
        <v>271</v>
      </c>
      <c r="B841" s="403" t="s">
        <v>34</v>
      </c>
      <c r="C841" s="402" t="s">
        <v>103</v>
      </c>
      <c r="D841" s="402" t="s">
        <v>65</v>
      </c>
      <c r="E841" s="404" t="s">
        <v>35</v>
      </c>
      <c r="F841" s="404"/>
      <c r="G841" s="405" t="s">
        <v>56</v>
      </c>
      <c r="H841" s="403" t="s">
        <v>61</v>
      </c>
      <c r="I841" s="403" t="s">
        <v>370</v>
      </c>
      <c r="J841" s="403" t="s">
        <v>203</v>
      </c>
      <c r="K841" s="403" t="s">
        <v>57</v>
      </c>
    </row>
    <row r="842" spans="1:11" s="206" customFormat="1" ht="25.5" x14ac:dyDescent="0.25">
      <c r="A842" s="406" t="s">
        <v>37</v>
      </c>
      <c r="B842" s="407" t="s">
        <v>1161</v>
      </c>
      <c r="C842" s="406" t="s">
        <v>105</v>
      </c>
      <c r="D842" s="406" t="s">
        <v>1940</v>
      </c>
      <c r="E842" s="408">
        <v>17</v>
      </c>
      <c r="F842" s="408"/>
      <c r="G842" s="409" t="s">
        <v>221</v>
      </c>
      <c r="H842" s="410">
        <v>1</v>
      </c>
      <c r="I842" s="411"/>
      <c r="J842" s="411">
        <v>741.6</v>
      </c>
      <c r="K842" s="411">
        <v>741.6</v>
      </c>
    </row>
    <row r="843" spans="1:11" s="206" customFormat="1" ht="25.5" x14ac:dyDescent="0.25">
      <c r="A843" s="412" t="s">
        <v>371</v>
      </c>
      <c r="B843" s="413" t="s">
        <v>1941</v>
      </c>
      <c r="C843" s="412" t="s">
        <v>105</v>
      </c>
      <c r="D843" s="412" t="s">
        <v>1942</v>
      </c>
      <c r="E843" s="414" t="s">
        <v>384</v>
      </c>
      <c r="F843" s="414"/>
      <c r="G843" s="415" t="s">
        <v>265</v>
      </c>
      <c r="H843" s="416">
        <v>0.2</v>
      </c>
      <c r="I843" s="416">
        <v>0</v>
      </c>
      <c r="J843" s="417">
        <v>25.96</v>
      </c>
      <c r="K843" s="417">
        <v>5.19</v>
      </c>
    </row>
    <row r="844" spans="1:11" s="206" customFormat="1" ht="25.5" x14ac:dyDescent="0.25">
      <c r="A844" s="412" t="s">
        <v>371</v>
      </c>
      <c r="B844" s="413" t="s">
        <v>647</v>
      </c>
      <c r="C844" s="412" t="s">
        <v>105</v>
      </c>
      <c r="D844" s="412" t="s">
        <v>648</v>
      </c>
      <c r="E844" s="414" t="s">
        <v>384</v>
      </c>
      <c r="F844" s="414"/>
      <c r="G844" s="415" t="s">
        <v>265</v>
      </c>
      <c r="H844" s="416">
        <v>1.72</v>
      </c>
      <c r="I844" s="416">
        <v>0</v>
      </c>
      <c r="J844" s="417">
        <v>0.94</v>
      </c>
      <c r="K844" s="417">
        <v>1.61</v>
      </c>
    </row>
    <row r="845" spans="1:11" s="206" customFormat="1" ht="25.5" x14ac:dyDescent="0.25">
      <c r="A845" s="412" t="s">
        <v>371</v>
      </c>
      <c r="B845" s="413" t="s">
        <v>602</v>
      </c>
      <c r="C845" s="412" t="s">
        <v>105</v>
      </c>
      <c r="D845" s="412" t="s">
        <v>603</v>
      </c>
      <c r="E845" s="414" t="s">
        <v>384</v>
      </c>
      <c r="F845" s="414"/>
      <c r="G845" s="415" t="s">
        <v>25</v>
      </c>
      <c r="H845" s="416">
        <v>1.06E-2</v>
      </c>
      <c r="I845" s="416">
        <v>0</v>
      </c>
      <c r="J845" s="417">
        <v>180.8</v>
      </c>
      <c r="K845" s="417">
        <v>1.91</v>
      </c>
    </row>
    <row r="846" spans="1:11" s="206" customFormat="1" ht="25.5" x14ac:dyDescent="0.25">
      <c r="A846" s="412" t="s">
        <v>371</v>
      </c>
      <c r="B846" s="413" t="s">
        <v>117</v>
      </c>
      <c r="C846" s="412" t="s">
        <v>105</v>
      </c>
      <c r="D846" s="412" t="s">
        <v>118</v>
      </c>
      <c r="E846" s="414" t="s">
        <v>101</v>
      </c>
      <c r="F846" s="414"/>
      <c r="G846" s="415" t="s">
        <v>38</v>
      </c>
      <c r="H846" s="416">
        <v>3.6122999999999998</v>
      </c>
      <c r="I846" s="416">
        <v>0</v>
      </c>
      <c r="J846" s="417">
        <v>23.41</v>
      </c>
      <c r="K846" s="417">
        <v>84.56</v>
      </c>
    </row>
    <row r="847" spans="1:11" s="206" customFormat="1" ht="25.5" x14ac:dyDescent="0.25">
      <c r="A847" s="412" t="s">
        <v>371</v>
      </c>
      <c r="B847" s="413" t="s">
        <v>104</v>
      </c>
      <c r="C847" s="412" t="s">
        <v>105</v>
      </c>
      <c r="D847" s="412" t="s">
        <v>106</v>
      </c>
      <c r="E847" s="414" t="s">
        <v>101</v>
      </c>
      <c r="F847" s="414"/>
      <c r="G847" s="415" t="s">
        <v>38</v>
      </c>
      <c r="H847" s="416">
        <v>3.2231000000000001</v>
      </c>
      <c r="I847" s="416">
        <v>0</v>
      </c>
      <c r="J847" s="417">
        <v>15.3</v>
      </c>
      <c r="K847" s="417">
        <v>49.31</v>
      </c>
    </row>
    <row r="848" spans="1:11" s="206" customFormat="1" ht="25.5" x14ac:dyDescent="0.25">
      <c r="A848" s="412" t="s">
        <v>371</v>
      </c>
      <c r="B848" s="413" t="s">
        <v>111</v>
      </c>
      <c r="C848" s="412" t="s">
        <v>105</v>
      </c>
      <c r="D848" s="412" t="s">
        <v>112</v>
      </c>
      <c r="E848" s="414" t="s">
        <v>101</v>
      </c>
      <c r="F848" s="414"/>
      <c r="G848" s="415" t="s">
        <v>38</v>
      </c>
      <c r="H848" s="416">
        <v>1.2950999999999999</v>
      </c>
      <c r="I848" s="416">
        <v>0</v>
      </c>
      <c r="J848" s="417">
        <v>23.41</v>
      </c>
      <c r="K848" s="417">
        <v>30.31</v>
      </c>
    </row>
    <row r="849" spans="1:11" s="206" customFormat="1" ht="25.5" x14ac:dyDescent="0.25">
      <c r="A849" s="412" t="s">
        <v>371</v>
      </c>
      <c r="B849" s="413" t="s">
        <v>487</v>
      </c>
      <c r="C849" s="412" t="s">
        <v>105</v>
      </c>
      <c r="D849" s="412" t="s">
        <v>488</v>
      </c>
      <c r="E849" s="414" t="s">
        <v>384</v>
      </c>
      <c r="F849" s="414"/>
      <c r="G849" s="415" t="s">
        <v>265</v>
      </c>
      <c r="H849" s="416">
        <v>1.72</v>
      </c>
      <c r="I849" s="416">
        <v>0</v>
      </c>
      <c r="J849" s="417">
        <v>0.64</v>
      </c>
      <c r="K849" s="417">
        <v>1.1000000000000001</v>
      </c>
    </row>
    <row r="850" spans="1:11" s="206" customFormat="1" ht="25.5" x14ac:dyDescent="0.25">
      <c r="A850" s="412" t="s">
        <v>371</v>
      </c>
      <c r="B850" s="413" t="s">
        <v>1943</v>
      </c>
      <c r="C850" s="412" t="s">
        <v>105</v>
      </c>
      <c r="D850" s="412" t="s">
        <v>1944</v>
      </c>
      <c r="E850" s="414" t="s">
        <v>384</v>
      </c>
      <c r="F850" s="414"/>
      <c r="G850" s="415" t="s">
        <v>1945</v>
      </c>
      <c r="H850" s="416">
        <v>1</v>
      </c>
      <c r="I850" s="416">
        <v>0</v>
      </c>
      <c r="J850" s="417">
        <v>243.35</v>
      </c>
      <c r="K850" s="417">
        <v>243.35</v>
      </c>
    </row>
    <row r="851" spans="1:11" s="206" customFormat="1" ht="25.5" x14ac:dyDescent="0.25">
      <c r="A851" s="412" t="s">
        <v>371</v>
      </c>
      <c r="B851" s="413" t="s">
        <v>1946</v>
      </c>
      <c r="C851" s="412" t="s">
        <v>105</v>
      </c>
      <c r="D851" s="412" t="s">
        <v>1947</v>
      </c>
      <c r="E851" s="414" t="s">
        <v>384</v>
      </c>
      <c r="F851" s="414"/>
      <c r="G851" s="415" t="s">
        <v>28</v>
      </c>
      <c r="H851" s="416">
        <v>1</v>
      </c>
      <c r="I851" s="416">
        <v>0</v>
      </c>
      <c r="J851" s="417">
        <v>234.36</v>
      </c>
      <c r="K851" s="417">
        <v>234.36</v>
      </c>
    </row>
    <row r="852" spans="1:11" s="206" customFormat="1" ht="25.5" x14ac:dyDescent="0.25">
      <c r="A852" s="412" t="s">
        <v>371</v>
      </c>
      <c r="B852" s="413" t="s">
        <v>1948</v>
      </c>
      <c r="C852" s="412" t="s">
        <v>105</v>
      </c>
      <c r="D852" s="412" t="s">
        <v>1949</v>
      </c>
      <c r="E852" s="414" t="s">
        <v>384</v>
      </c>
      <c r="F852" s="414"/>
      <c r="G852" s="415" t="s">
        <v>23</v>
      </c>
      <c r="H852" s="416">
        <v>10</v>
      </c>
      <c r="I852" s="416">
        <v>0</v>
      </c>
      <c r="J852" s="417">
        <v>8.99</v>
      </c>
      <c r="K852" s="417">
        <v>89.9</v>
      </c>
    </row>
    <row r="853" spans="1:11" s="206" customFormat="1" ht="25.5" x14ac:dyDescent="0.25">
      <c r="A853" s="418"/>
      <c r="B853" s="418"/>
      <c r="C853" s="418"/>
      <c r="D853" s="418"/>
      <c r="E853" s="418"/>
      <c r="F853" s="418" t="s">
        <v>373</v>
      </c>
      <c r="G853" s="419">
        <v>164.18</v>
      </c>
      <c r="H853" s="418" t="s">
        <v>374</v>
      </c>
      <c r="I853" s="419">
        <v>0</v>
      </c>
      <c r="J853" s="418" t="s">
        <v>375</v>
      </c>
      <c r="K853" s="419">
        <v>164.18</v>
      </c>
    </row>
    <row r="854" spans="1:11" s="206" customFormat="1" ht="26.25" thickBot="1" x14ac:dyDescent="0.3">
      <c r="A854" s="418"/>
      <c r="B854" s="418"/>
      <c r="C854" s="418"/>
      <c r="D854" s="418"/>
      <c r="E854" s="418"/>
      <c r="F854" s="418" t="s">
        <v>376</v>
      </c>
      <c r="G854" s="419">
        <v>0</v>
      </c>
      <c r="H854" s="420"/>
      <c r="I854" s="420" t="s">
        <v>377</v>
      </c>
      <c r="J854" s="418"/>
      <c r="K854" s="419">
        <v>741.6</v>
      </c>
    </row>
    <row r="855" spans="1:11" s="206" customFormat="1" ht="15.75" thickTop="1" x14ac:dyDescent="0.25">
      <c r="A855" s="421"/>
      <c r="B855" s="421"/>
      <c r="C855" s="421"/>
      <c r="D855" s="421"/>
      <c r="E855" s="421"/>
      <c r="F855" s="421"/>
      <c r="G855" s="421"/>
      <c r="H855" s="421"/>
      <c r="I855" s="421"/>
      <c r="J855" s="421"/>
      <c r="K855" s="421"/>
    </row>
    <row r="856" spans="1:11" s="206" customFormat="1" x14ac:dyDescent="0.25">
      <c r="A856" s="402" t="s">
        <v>273</v>
      </c>
      <c r="B856" s="403" t="s">
        <v>34</v>
      </c>
      <c r="C856" s="402" t="s">
        <v>103</v>
      </c>
      <c r="D856" s="402" t="s">
        <v>65</v>
      </c>
      <c r="E856" s="404" t="s">
        <v>35</v>
      </c>
      <c r="F856" s="404"/>
      <c r="G856" s="405" t="s">
        <v>56</v>
      </c>
      <c r="H856" s="403" t="s">
        <v>61</v>
      </c>
      <c r="I856" s="403" t="s">
        <v>370</v>
      </c>
      <c r="J856" s="403" t="s">
        <v>203</v>
      </c>
      <c r="K856" s="403" t="s">
        <v>57</v>
      </c>
    </row>
    <row r="857" spans="1:11" s="206" customFormat="1" ht="25.5" x14ac:dyDescent="0.25">
      <c r="A857" s="406" t="s">
        <v>37</v>
      </c>
      <c r="B857" s="407" t="s">
        <v>1163</v>
      </c>
      <c r="C857" s="406" t="s">
        <v>105</v>
      </c>
      <c r="D857" s="406" t="s">
        <v>1164</v>
      </c>
      <c r="E857" s="408">
        <v>17</v>
      </c>
      <c r="F857" s="408"/>
      <c r="G857" s="409" t="s">
        <v>28</v>
      </c>
      <c r="H857" s="410">
        <v>1</v>
      </c>
      <c r="I857" s="411"/>
      <c r="J857" s="411">
        <v>762.19</v>
      </c>
      <c r="K857" s="411">
        <v>762.19</v>
      </c>
    </row>
    <row r="858" spans="1:11" s="206" customFormat="1" ht="25.5" x14ac:dyDescent="0.25">
      <c r="A858" s="412" t="s">
        <v>371</v>
      </c>
      <c r="B858" s="413" t="s">
        <v>1948</v>
      </c>
      <c r="C858" s="412" t="s">
        <v>105</v>
      </c>
      <c r="D858" s="412" t="s">
        <v>1949</v>
      </c>
      <c r="E858" s="414" t="s">
        <v>384</v>
      </c>
      <c r="F858" s="414"/>
      <c r="G858" s="415" t="s">
        <v>23</v>
      </c>
      <c r="H858" s="416">
        <v>10</v>
      </c>
      <c r="I858" s="416">
        <v>0</v>
      </c>
      <c r="J858" s="417">
        <v>8.99</v>
      </c>
      <c r="K858" s="417">
        <v>89.9</v>
      </c>
    </row>
    <row r="859" spans="1:11" s="206" customFormat="1" ht="25.5" x14ac:dyDescent="0.25">
      <c r="A859" s="412" t="s">
        <v>371</v>
      </c>
      <c r="B859" s="413" t="s">
        <v>1941</v>
      </c>
      <c r="C859" s="412" t="s">
        <v>105</v>
      </c>
      <c r="D859" s="412" t="s">
        <v>1942</v>
      </c>
      <c r="E859" s="414" t="s">
        <v>384</v>
      </c>
      <c r="F859" s="414"/>
      <c r="G859" s="415" t="s">
        <v>265</v>
      </c>
      <c r="H859" s="416">
        <v>0.2</v>
      </c>
      <c r="I859" s="416">
        <v>0</v>
      </c>
      <c r="J859" s="417">
        <v>25.96</v>
      </c>
      <c r="K859" s="417">
        <v>5.19</v>
      </c>
    </row>
    <row r="860" spans="1:11" s="206" customFormat="1" ht="25.5" x14ac:dyDescent="0.25">
      <c r="A860" s="412" t="s">
        <v>371</v>
      </c>
      <c r="B860" s="413" t="s">
        <v>647</v>
      </c>
      <c r="C860" s="412" t="s">
        <v>105</v>
      </c>
      <c r="D860" s="412" t="s">
        <v>648</v>
      </c>
      <c r="E860" s="414" t="s">
        <v>384</v>
      </c>
      <c r="F860" s="414"/>
      <c r="G860" s="415" t="s">
        <v>265</v>
      </c>
      <c r="H860" s="416">
        <v>1.72</v>
      </c>
      <c r="I860" s="416">
        <v>0</v>
      </c>
      <c r="J860" s="417">
        <v>0.94</v>
      </c>
      <c r="K860" s="417">
        <v>1.61</v>
      </c>
    </row>
    <row r="861" spans="1:11" s="206" customFormat="1" ht="25.5" x14ac:dyDescent="0.25">
      <c r="A861" s="412" t="s">
        <v>371</v>
      </c>
      <c r="B861" s="413" t="s">
        <v>487</v>
      </c>
      <c r="C861" s="412" t="s">
        <v>105</v>
      </c>
      <c r="D861" s="412" t="s">
        <v>488</v>
      </c>
      <c r="E861" s="414" t="s">
        <v>384</v>
      </c>
      <c r="F861" s="414"/>
      <c r="G861" s="415" t="s">
        <v>265</v>
      </c>
      <c r="H861" s="416">
        <v>1.72</v>
      </c>
      <c r="I861" s="416">
        <v>0</v>
      </c>
      <c r="J861" s="417">
        <v>0.64</v>
      </c>
      <c r="K861" s="417">
        <v>1.1000000000000001</v>
      </c>
    </row>
    <row r="862" spans="1:11" s="206" customFormat="1" ht="25.5" x14ac:dyDescent="0.25">
      <c r="A862" s="412" t="s">
        <v>371</v>
      </c>
      <c r="B862" s="413" t="s">
        <v>111</v>
      </c>
      <c r="C862" s="412" t="s">
        <v>105</v>
      </c>
      <c r="D862" s="412" t="s">
        <v>112</v>
      </c>
      <c r="E862" s="414" t="s">
        <v>101</v>
      </c>
      <c r="F862" s="414"/>
      <c r="G862" s="415" t="s">
        <v>38</v>
      </c>
      <c r="H862" s="416">
        <v>1.2950999999999999</v>
      </c>
      <c r="I862" s="416">
        <v>0</v>
      </c>
      <c r="J862" s="417">
        <v>23.41</v>
      </c>
      <c r="K862" s="417">
        <v>30.31</v>
      </c>
    </row>
    <row r="863" spans="1:11" s="206" customFormat="1" ht="25.5" x14ac:dyDescent="0.25">
      <c r="A863" s="412" t="s">
        <v>371</v>
      </c>
      <c r="B863" s="413" t="s">
        <v>602</v>
      </c>
      <c r="C863" s="412" t="s">
        <v>105</v>
      </c>
      <c r="D863" s="412" t="s">
        <v>603</v>
      </c>
      <c r="E863" s="414" t="s">
        <v>384</v>
      </c>
      <c r="F863" s="414"/>
      <c r="G863" s="415" t="s">
        <v>25</v>
      </c>
      <c r="H863" s="416">
        <v>1.06E-2</v>
      </c>
      <c r="I863" s="416">
        <v>0</v>
      </c>
      <c r="J863" s="417">
        <v>180.8</v>
      </c>
      <c r="K863" s="417">
        <v>1.91</v>
      </c>
    </row>
    <row r="864" spans="1:11" s="206" customFormat="1" ht="25.5" x14ac:dyDescent="0.25">
      <c r="A864" s="412" t="s">
        <v>371</v>
      </c>
      <c r="B864" s="413" t="s">
        <v>104</v>
      </c>
      <c r="C864" s="412" t="s">
        <v>105</v>
      </c>
      <c r="D864" s="412" t="s">
        <v>106</v>
      </c>
      <c r="E864" s="414" t="s">
        <v>101</v>
      </c>
      <c r="F864" s="414"/>
      <c r="G864" s="415" t="s">
        <v>38</v>
      </c>
      <c r="H864" s="416">
        <v>3.2231000000000001</v>
      </c>
      <c r="I864" s="416">
        <v>0</v>
      </c>
      <c r="J864" s="417">
        <v>15.3</v>
      </c>
      <c r="K864" s="417">
        <v>49.31</v>
      </c>
    </row>
    <row r="865" spans="1:11" s="206" customFormat="1" ht="25.5" x14ac:dyDescent="0.25">
      <c r="A865" s="412" t="s">
        <v>371</v>
      </c>
      <c r="B865" s="413" t="s">
        <v>1950</v>
      </c>
      <c r="C865" s="412" t="s">
        <v>105</v>
      </c>
      <c r="D865" s="412" t="s">
        <v>1951</v>
      </c>
      <c r="E865" s="414" t="s">
        <v>384</v>
      </c>
      <c r="F865" s="414"/>
      <c r="G865" s="415" t="s">
        <v>28</v>
      </c>
      <c r="H865" s="416">
        <v>1</v>
      </c>
      <c r="I865" s="416">
        <v>0</v>
      </c>
      <c r="J865" s="417">
        <v>254.95</v>
      </c>
      <c r="K865" s="417">
        <v>254.95</v>
      </c>
    </row>
    <row r="866" spans="1:11" s="206" customFormat="1" ht="25.5" x14ac:dyDescent="0.25">
      <c r="A866" s="412" t="s">
        <v>371</v>
      </c>
      <c r="B866" s="413" t="s">
        <v>1943</v>
      </c>
      <c r="C866" s="412" t="s">
        <v>105</v>
      </c>
      <c r="D866" s="412" t="s">
        <v>1944</v>
      </c>
      <c r="E866" s="414" t="s">
        <v>384</v>
      </c>
      <c r="F866" s="414"/>
      <c r="G866" s="415" t="s">
        <v>1945</v>
      </c>
      <c r="H866" s="416">
        <v>1</v>
      </c>
      <c r="I866" s="416">
        <v>0</v>
      </c>
      <c r="J866" s="417">
        <v>243.35</v>
      </c>
      <c r="K866" s="417">
        <v>243.35</v>
      </c>
    </row>
    <row r="867" spans="1:11" s="206" customFormat="1" ht="25.5" x14ac:dyDescent="0.25">
      <c r="A867" s="412" t="s">
        <v>371</v>
      </c>
      <c r="B867" s="413" t="s">
        <v>117</v>
      </c>
      <c r="C867" s="412" t="s">
        <v>105</v>
      </c>
      <c r="D867" s="412" t="s">
        <v>118</v>
      </c>
      <c r="E867" s="414" t="s">
        <v>101</v>
      </c>
      <c r="F867" s="414"/>
      <c r="G867" s="415" t="s">
        <v>38</v>
      </c>
      <c r="H867" s="416">
        <v>3.6122999999999998</v>
      </c>
      <c r="I867" s="416">
        <v>0</v>
      </c>
      <c r="J867" s="417">
        <v>23.41</v>
      </c>
      <c r="K867" s="417">
        <v>84.56</v>
      </c>
    </row>
    <row r="868" spans="1:11" s="206" customFormat="1" ht="25.5" x14ac:dyDescent="0.25">
      <c r="A868" s="418"/>
      <c r="B868" s="418"/>
      <c r="C868" s="418"/>
      <c r="D868" s="418"/>
      <c r="E868" s="418"/>
      <c r="F868" s="418" t="s">
        <v>373</v>
      </c>
      <c r="G868" s="419">
        <v>164.18</v>
      </c>
      <c r="H868" s="418" t="s">
        <v>374</v>
      </c>
      <c r="I868" s="419">
        <v>0</v>
      </c>
      <c r="J868" s="418" t="s">
        <v>375</v>
      </c>
      <c r="K868" s="419">
        <v>164.18</v>
      </c>
    </row>
    <row r="869" spans="1:11" s="206" customFormat="1" ht="26.25" thickBot="1" x14ac:dyDescent="0.3">
      <c r="A869" s="418"/>
      <c r="B869" s="418"/>
      <c r="C869" s="418"/>
      <c r="D869" s="418"/>
      <c r="E869" s="418"/>
      <c r="F869" s="418" t="s">
        <v>376</v>
      </c>
      <c r="G869" s="419">
        <v>0</v>
      </c>
      <c r="H869" s="420"/>
      <c r="I869" s="420" t="s">
        <v>377</v>
      </c>
      <c r="J869" s="418"/>
      <c r="K869" s="419">
        <v>762.19</v>
      </c>
    </row>
    <row r="870" spans="1:11" s="206" customFormat="1" ht="15.75" thickTop="1" x14ac:dyDescent="0.25">
      <c r="A870" s="421"/>
      <c r="B870" s="421"/>
      <c r="C870" s="421"/>
      <c r="D870" s="421"/>
      <c r="E870" s="421"/>
      <c r="F870" s="421"/>
      <c r="G870" s="421"/>
      <c r="H870" s="421"/>
      <c r="I870" s="421"/>
      <c r="J870" s="421"/>
      <c r="K870" s="421"/>
    </row>
    <row r="871" spans="1:11" s="206" customFormat="1" x14ac:dyDescent="0.25">
      <c r="A871" s="402" t="s">
        <v>275</v>
      </c>
      <c r="B871" s="403" t="s">
        <v>34</v>
      </c>
      <c r="C871" s="402" t="s">
        <v>103</v>
      </c>
      <c r="D871" s="402" t="s">
        <v>65</v>
      </c>
      <c r="E871" s="404" t="s">
        <v>35</v>
      </c>
      <c r="F871" s="404"/>
      <c r="G871" s="405" t="s">
        <v>56</v>
      </c>
      <c r="H871" s="403" t="s">
        <v>61</v>
      </c>
      <c r="I871" s="403" t="s">
        <v>370</v>
      </c>
      <c r="J871" s="403" t="s">
        <v>203</v>
      </c>
      <c r="K871" s="403" t="s">
        <v>57</v>
      </c>
    </row>
    <row r="872" spans="1:11" s="206" customFormat="1" ht="25.5" x14ac:dyDescent="0.25">
      <c r="A872" s="406" t="s">
        <v>37</v>
      </c>
      <c r="B872" s="407" t="s">
        <v>1165</v>
      </c>
      <c r="C872" s="406" t="s">
        <v>105</v>
      </c>
      <c r="D872" s="406" t="s">
        <v>1166</v>
      </c>
      <c r="E872" s="408">
        <v>17</v>
      </c>
      <c r="F872" s="408"/>
      <c r="G872" s="409" t="s">
        <v>28</v>
      </c>
      <c r="H872" s="410">
        <v>1</v>
      </c>
      <c r="I872" s="411"/>
      <c r="J872" s="411">
        <v>591.91</v>
      </c>
      <c r="K872" s="411">
        <v>591.91</v>
      </c>
    </row>
    <row r="873" spans="1:11" s="206" customFormat="1" ht="25.5" x14ac:dyDescent="0.25">
      <c r="A873" s="412" t="s">
        <v>371</v>
      </c>
      <c r="B873" s="413" t="s">
        <v>1952</v>
      </c>
      <c r="C873" s="412" t="s">
        <v>105</v>
      </c>
      <c r="D873" s="412" t="s">
        <v>1953</v>
      </c>
      <c r="E873" s="414" t="s">
        <v>384</v>
      </c>
      <c r="F873" s="414"/>
      <c r="G873" s="415" t="s">
        <v>28</v>
      </c>
      <c r="H873" s="416">
        <v>1</v>
      </c>
      <c r="I873" s="416">
        <v>0</v>
      </c>
      <c r="J873" s="417">
        <v>191.38</v>
      </c>
      <c r="K873" s="417">
        <v>191.38</v>
      </c>
    </row>
    <row r="874" spans="1:11" s="206" customFormat="1" ht="25.5" x14ac:dyDescent="0.25">
      <c r="A874" s="412" t="s">
        <v>371</v>
      </c>
      <c r="B874" s="413" t="s">
        <v>117</v>
      </c>
      <c r="C874" s="412" t="s">
        <v>105</v>
      </c>
      <c r="D874" s="412" t="s">
        <v>118</v>
      </c>
      <c r="E874" s="414" t="s">
        <v>101</v>
      </c>
      <c r="F874" s="414"/>
      <c r="G874" s="415" t="s">
        <v>38</v>
      </c>
      <c r="H874" s="416">
        <v>4.4000000000000004</v>
      </c>
      <c r="I874" s="416">
        <v>0</v>
      </c>
      <c r="J874" s="417">
        <v>23.41</v>
      </c>
      <c r="K874" s="417">
        <v>103</v>
      </c>
    </row>
    <row r="875" spans="1:11" s="206" customFormat="1" ht="25.5" x14ac:dyDescent="0.25">
      <c r="A875" s="412" t="s">
        <v>371</v>
      </c>
      <c r="B875" s="413" t="s">
        <v>1954</v>
      </c>
      <c r="C875" s="412" t="s">
        <v>105</v>
      </c>
      <c r="D875" s="412" t="s">
        <v>1955</v>
      </c>
      <c r="E875" s="414" t="s">
        <v>384</v>
      </c>
      <c r="F875" s="414"/>
      <c r="G875" s="415" t="s">
        <v>19</v>
      </c>
      <c r="H875" s="416">
        <v>3.85</v>
      </c>
      <c r="I875" s="416">
        <v>0</v>
      </c>
      <c r="J875" s="417">
        <v>53.83</v>
      </c>
      <c r="K875" s="417">
        <v>207.24</v>
      </c>
    </row>
    <row r="876" spans="1:11" s="206" customFormat="1" ht="25.5" x14ac:dyDescent="0.25">
      <c r="A876" s="412" t="s">
        <v>371</v>
      </c>
      <c r="B876" s="413" t="s">
        <v>1956</v>
      </c>
      <c r="C876" s="412" t="s">
        <v>105</v>
      </c>
      <c r="D876" s="412" t="s">
        <v>1957</v>
      </c>
      <c r="E876" s="414" t="s">
        <v>384</v>
      </c>
      <c r="F876" s="414"/>
      <c r="G876" s="415" t="s">
        <v>389</v>
      </c>
      <c r="H876" s="416">
        <v>1.9634</v>
      </c>
      <c r="I876" s="416">
        <v>0</v>
      </c>
      <c r="J876" s="417">
        <v>45.34</v>
      </c>
      <c r="K876" s="417">
        <v>89.02</v>
      </c>
    </row>
    <row r="877" spans="1:11" s="206" customFormat="1" ht="25.5" x14ac:dyDescent="0.25">
      <c r="A877" s="412" t="s">
        <v>371</v>
      </c>
      <c r="B877" s="413" t="s">
        <v>104</v>
      </c>
      <c r="C877" s="412" t="s">
        <v>105</v>
      </c>
      <c r="D877" s="412" t="s">
        <v>106</v>
      </c>
      <c r="E877" s="414" t="s">
        <v>101</v>
      </c>
      <c r="F877" s="414"/>
      <c r="G877" s="415" t="s">
        <v>38</v>
      </c>
      <c r="H877" s="416">
        <v>8.3299999999999999E-2</v>
      </c>
      <c r="I877" s="416">
        <v>0</v>
      </c>
      <c r="J877" s="417">
        <v>15.3</v>
      </c>
      <c r="K877" s="417">
        <v>1.27</v>
      </c>
    </row>
    <row r="878" spans="1:11" s="206" customFormat="1" ht="25.5" x14ac:dyDescent="0.25">
      <c r="A878" s="418"/>
      <c r="B878" s="418"/>
      <c r="C878" s="418"/>
      <c r="D878" s="418"/>
      <c r="E878" s="418"/>
      <c r="F878" s="418" t="s">
        <v>373</v>
      </c>
      <c r="G878" s="419">
        <v>104.27</v>
      </c>
      <c r="H878" s="418" t="s">
        <v>374</v>
      </c>
      <c r="I878" s="419">
        <v>0</v>
      </c>
      <c r="J878" s="418" t="s">
        <v>375</v>
      </c>
      <c r="K878" s="419">
        <v>104.27</v>
      </c>
    </row>
    <row r="879" spans="1:11" s="206" customFormat="1" ht="26.25" thickBot="1" x14ac:dyDescent="0.3">
      <c r="A879" s="418"/>
      <c r="B879" s="418"/>
      <c r="C879" s="418"/>
      <c r="D879" s="418"/>
      <c r="E879" s="418"/>
      <c r="F879" s="418" t="s">
        <v>376</v>
      </c>
      <c r="G879" s="419">
        <v>0</v>
      </c>
      <c r="H879" s="420"/>
      <c r="I879" s="420" t="s">
        <v>377</v>
      </c>
      <c r="J879" s="418"/>
      <c r="K879" s="419">
        <v>591.91</v>
      </c>
    </row>
    <row r="880" spans="1:11" s="206" customFormat="1" ht="15.75" thickTop="1" x14ac:dyDescent="0.25">
      <c r="A880" s="421"/>
      <c r="B880" s="421"/>
      <c r="C880" s="421"/>
      <c r="D880" s="421"/>
      <c r="E880" s="421"/>
      <c r="F880" s="421"/>
      <c r="G880" s="421"/>
      <c r="H880" s="421"/>
      <c r="I880" s="421"/>
      <c r="J880" s="421"/>
      <c r="K880" s="421"/>
    </row>
    <row r="881" spans="1:11" s="206" customFormat="1" x14ac:dyDescent="0.25">
      <c r="A881" s="402" t="s">
        <v>277</v>
      </c>
      <c r="B881" s="403" t="s">
        <v>34</v>
      </c>
      <c r="C881" s="402" t="s">
        <v>103</v>
      </c>
      <c r="D881" s="402" t="s">
        <v>65</v>
      </c>
      <c r="E881" s="404" t="s">
        <v>35</v>
      </c>
      <c r="F881" s="404"/>
      <c r="G881" s="405" t="s">
        <v>56</v>
      </c>
      <c r="H881" s="403" t="s">
        <v>61</v>
      </c>
      <c r="I881" s="403" t="s">
        <v>370</v>
      </c>
      <c r="J881" s="403" t="s">
        <v>203</v>
      </c>
      <c r="K881" s="403" t="s">
        <v>57</v>
      </c>
    </row>
    <row r="882" spans="1:11" s="206" customFormat="1" ht="25.5" x14ac:dyDescent="0.25">
      <c r="A882" s="406" t="s">
        <v>37</v>
      </c>
      <c r="B882" s="407" t="s">
        <v>1167</v>
      </c>
      <c r="C882" s="406" t="s">
        <v>240</v>
      </c>
      <c r="D882" s="406" t="s">
        <v>1168</v>
      </c>
      <c r="E882" s="408">
        <v>1701</v>
      </c>
      <c r="F882" s="408"/>
      <c r="G882" s="409" t="s">
        <v>28</v>
      </c>
      <c r="H882" s="410">
        <v>1</v>
      </c>
      <c r="I882" s="411"/>
      <c r="J882" s="411">
        <v>778.46</v>
      </c>
      <c r="K882" s="411">
        <v>778.46</v>
      </c>
    </row>
    <row r="883" spans="1:11" s="206" customFormat="1" ht="25.5" x14ac:dyDescent="0.25">
      <c r="A883" s="412" t="s">
        <v>371</v>
      </c>
      <c r="B883" s="413" t="s">
        <v>1946</v>
      </c>
      <c r="C883" s="412" t="s">
        <v>105</v>
      </c>
      <c r="D883" s="412" t="s">
        <v>1947</v>
      </c>
      <c r="E883" s="414" t="s">
        <v>384</v>
      </c>
      <c r="F883" s="414"/>
      <c r="G883" s="415" t="s">
        <v>28</v>
      </c>
      <c r="H883" s="416">
        <v>1</v>
      </c>
      <c r="I883" s="416">
        <v>0</v>
      </c>
      <c r="J883" s="417">
        <v>234.36</v>
      </c>
      <c r="K883" s="417">
        <v>234.36</v>
      </c>
    </row>
    <row r="884" spans="1:11" s="206" customFormat="1" ht="25.5" x14ac:dyDescent="0.25">
      <c r="A884" s="412" t="s">
        <v>371</v>
      </c>
      <c r="B884" s="413" t="s">
        <v>1956</v>
      </c>
      <c r="C884" s="412" t="s">
        <v>105</v>
      </c>
      <c r="D884" s="412" t="s">
        <v>1957</v>
      </c>
      <c r="E884" s="414" t="s">
        <v>384</v>
      </c>
      <c r="F884" s="414"/>
      <c r="G884" s="415" t="s">
        <v>389</v>
      </c>
      <c r="H884" s="416">
        <v>5.13</v>
      </c>
      <c r="I884" s="416">
        <v>0</v>
      </c>
      <c r="J884" s="417">
        <v>45.34</v>
      </c>
      <c r="K884" s="417">
        <v>232.59</v>
      </c>
    </row>
    <row r="885" spans="1:11" s="206" customFormat="1" ht="25.5" x14ac:dyDescent="0.25">
      <c r="A885" s="412" t="s">
        <v>371</v>
      </c>
      <c r="B885" s="413" t="s">
        <v>117</v>
      </c>
      <c r="C885" s="412" t="s">
        <v>105</v>
      </c>
      <c r="D885" s="412" t="s">
        <v>118</v>
      </c>
      <c r="E885" s="414" t="s">
        <v>101</v>
      </c>
      <c r="F885" s="414"/>
      <c r="G885" s="415" t="s">
        <v>38</v>
      </c>
      <c r="H885" s="416">
        <v>4.4000000000000004</v>
      </c>
      <c r="I885" s="416">
        <v>0</v>
      </c>
      <c r="J885" s="417">
        <v>23.41</v>
      </c>
      <c r="K885" s="417">
        <v>103</v>
      </c>
    </row>
    <row r="886" spans="1:11" s="206" customFormat="1" ht="25.5" x14ac:dyDescent="0.25">
      <c r="A886" s="412" t="s">
        <v>371</v>
      </c>
      <c r="B886" s="413" t="s">
        <v>104</v>
      </c>
      <c r="C886" s="412" t="s">
        <v>105</v>
      </c>
      <c r="D886" s="412" t="s">
        <v>106</v>
      </c>
      <c r="E886" s="414" t="s">
        <v>101</v>
      </c>
      <c r="F886" s="414"/>
      <c r="G886" s="415" t="s">
        <v>38</v>
      </c>
      <c r="H886" s="416">
        <v>8.3299999999999999E-2</v>
      </c>
      <c r="I886" s="416">
        <v>0</v>
      </c>
      <c r="J886" s="417">
        <v>15.3</v>
      </c>
      <c r="K886" s="417">
        <v>1.27</v>
      </c>
    </row>
    <row r="887" spans="1:11" s="206" customFormat="1" ht="25.5" x14ac:dyDescent="0.25">
      <c r="A887" s="412" t="s">
        <v>371</v>
      </c>
      <c r="B887" s="413" t="s">
        <v>1954</v>
      </c>
      <c r="C887" s="412" t="s">
        <v>105</v>
      </c>
      <c r="D887" s="412" t="s">
        <v>1955</v>
      </c>
      <c r="E887" s="414" t="s">
        <v>384</v>
      </c>
      <c r="F887" s="414"/>
      <c r="G887" s="415" t="s">
        <v>19</v>
      </c>
      <c r="H887" s="416">
        <v>3.85</v>
      </c>
      <c r="I887" s="416">
        <v>0</v>
      </c>
      <c r="J887" s="417">
        <v>53.83</v>
      </c>
      <c r="K887" s="417">
        <v>207.24</v>
      </c>
    </row>
    <row r="888" spans="1:11" s="206" customFormat="1" ht="25.5" x14ac:dyDescent="0.25">
      <c r="A888" s="418"/>
      <c r="B888" s="418"/>
      <c r="C888" s="418"/>
      <c r="D888" s="418"/>
      <c r="E888" s="418"/>
      <c r="F888" s="418" t="s">
        <v>373</v>
      </c>
      <c r="G888" s="419">
        <v>104.27</v>
      </c>
      <c r="H888" s="418" t="s">
        <v>374</v>
      </c>
      <c r="I888" s="419">
        <v>0</v>
      </c>
      <c r="J888" s="418" t="s">
        <v>375</v>
      </c>
      <c r="K888" s="419">
        <v>104.27</v>
      </c>
    </row>
    <row r="889" spans="1:11" s="206" customFormat="1" ht="26.25" thickBot="1" x14ac:dyDescent="0.3">
      <c r="A889" s="418"/>
      <c r="B889" s="418"/>
      <c r="C889" s="418"/>
      <c r="D889" s="418"/>
      <c r="E889" s="418"/>
      <c r="F889" s="418" t="s">
        <v>376</v>
      </c>
      <c r="G889" s="419">
        <v>0</v>
      </c>
      <c r="H889" s="420"/>
      <c r="I889" s="420" t="s">
        <v>377</v>
      </c>
      <c r="J889" s="418"/>
      <c r="K889" s="419">
        <v>778.46</v>
      </c>
    </row>
    <row r="890" spans="1:11" s="206" customFormat="1" ht="15.75" thickTop="1" x14ac:dyDescent="0.25">
      <c r="A890" s="421"/>
      <c r="B890" s="421"/>
      <c r="C890" s="421"/>
      <c r="D890" s="421"/>
      <c r="E890" s="421"/>
      <c r="F890" s="421"/>
      <c r="G890" s="421"/>
      <c r="H890" s="421"/>
      <c r="I890" s="421"/>
      <c r="J890" s="421"/>
      <c r="K890" s="421"/>
    </row>
    <row r="891" spans="1:11" s="206" customFormat="1" x14ac:dyDescent="0.25">
      <c r="A891" s="402" t="s">
        <v>280</v>
      </c>
      <c r="B891" s="403" t="s">
        <v>34</v>
      </c>
      <c r="C891" s="402" t="s">
        <v>103</v>
      </c>
      <c r="D891" s="402" t="s">
        <v>65</v>
      </c>
      <c r="E891" s="404" t="s">
        <v>35</v>
      </c>
      <c r="F891" s="404"/>
      <c r="G891" s="405" t="s">
        <v>56</v>
      </c>
      <c r="H891" s="403" t="s">
        <v>61</v>
      </c>
      <c r="I891" s="403" t="s">
        <v>370</v>
      </c>
      <c r="J891" s="403" t="s">
        <v>203</v>
      </c>
      <c r="K891" s="403" t="s">
        <v>57</v>
      </c>
    </row>
    <row r="892" spans="1:11" s="206" customFormat="1" ht="25.5" x14ac:dyDescent="0.25">
      <c r="A892" s="406" t="s">
        <v>37</v>
      </c>
      <c r="B892" s="407" t="s">
        <v>1171</v>
      </c>
      <c r="C892" s="406" t="s">
        <v>105</v>
      </c>
      <c r="D892" s="406" t="s">
        <v>1172</v>
      </c>
      <c r="E892" s="408">
        <v>27</v>
      </c>
      <c r="F892" s="408"/>
      <c r="G892" s="409" t="s">
        <v>23</v>
      </c>
      <c r="H892" s="410">
        <v>1</v>
      </c>
      <c r="I892" s="411"/>
      <c r="J892" s="411">
        <v>217.69</v>
      </c>
      <c r="K892" s="411">
        <v>217.69</v>
      </c>
    </row>
    <row r="893" spans="1:11" s="206" customFormat="1" ht="25.5" x14ac:dyDescent="0.25">
      <c r="A893" s="412" t="s">
        <v>371</v>
      </c>
      <c r="B893" s="413" t="s">
        <v>742</v>
      </c>
      <c r="C893" s="412" t="s">
        <v>105</v>
      </c>
      <c r="D893" s="412" t="s">
        <v>743</v>
      </c>
      <c r="E893" s="414" t="s">
        <v>384</v>
      </c>
      <c r="F893" s="414"/>
      <c r="G893" s="415" t="s">
        <v>265</v>
      </c>
      <c r="H893" s="416">
        <v>0.63839999999999997</v>
      </c>
      <c r="I893" s="416">
        <v>0</v>
      </c>
      <c r="J893" s="417">
        <v>8.33</v>
      </c>
      <c r="K893" s="417">
        <v>5.31</v>
      </c>
    </row>
    <row r="894" spans="1:11" s="206" customFormat="1" ht="25.5" x14ac:dyDescent="0.25">
      <c r="A894" s="412" t="s">
        <v>371</v>
      </c>
      <c r="B894" s="413" t="s">
        <v>748</v>
      </c>
      <c r="C894" s="412" t="s">
        <v>105</v>
      </c>
      <c r="D894" s="412" t="s">
        <v>749</v>
      </c>
      <c r="E894" s="414" t="s">
        <v>384</v>
      </c>
      <c r="F894" s="414"/>
      <c r="G894" s="415" t="s">
        <v>265</v>
      </c>
      <c r="H894" s="416">
        <v>3.1199999999999999E-2</v>
      </c>
      <c r="I894" s="416">
        <v>0</v>
      </c>
      <c r="J894" s="417">
        <v>17.850000000000001</v>
      </c>
      <c r="K894" s="417">
        <v>0.55000000000000004</v>
      </c>
    </row>
    <row r="895" spans="1:11" s="206" customFormat="1" ht="25.5" x14ac:dyDescent="0.25">
      <c r="A895" s="412" t="s">
        <v>371</v>
      </c>
      <c r="B895" s="413" t="s">
        <v>590</v>
      </c>
      <c r="C895" s="412" t="s">
        <v>105</v>
      </c>
      <c r="D895" s="412" t="s">
        <v>1834</v>
      </c>
      <c r="E895" s="414" t="s">
        <v>384</v>
      </c>
      <c r="F895" s="414"/>
      <c r="G895" s="415" t="s">
        <v>265</v>
      </c>
      <c r="H895" s="416">
        <v>7.8899999999999998E-2</v>
      </c>
      <c r="I895" s="416">
        <v>0</v>
      </c>
      <c r="J895" s="417">
        <v>25.46</v>
      </c>
      <c r="K895" s="417">
        <v>2</v>
      </c>
    </row>
    <row r="896" spans="1:11" s="206" customFormat="1" ht="25.5" x14ac:dyDescent="0.25">
      <c r="A896" s="412" t="s">
        <v>371</v>
      </c>
      <c r="B896" s="413" t="s">
        <v>1958</v>
      </c>
      <c r="C896" s="412" t="s">
        <v>105</v>
      </c>
      <c r="D896" s="412" t="s">
        <v>1959</v>
      </c>
      <c r="E896" s="414" t="s">
        <v>384</v>
      </c>
      <c r="F896" s="414"/>
      <c r="G896" s="415" t="s">
        <v>28</v>
      </c>
      <c r="H896" s="416">
        <v>0.4</v>
      </c>
      <c r="I896" s="416">
        <v>0</v>
      </c>
      <c r="J896" s="417">
        <v>75</v>
      </c>
      <c r="K896" s="417">
        <v>30</v>
      </c>
    </row>
    <row r="897" spans="1:11" s="206" customFormat="1" ht="25.5" x14ac:dyDescent="0.25">
      <c r="A897" s="412" t="s">
        <v>371</v>
      </c>
      <c r="B897" s="413" t="s">
        <v>1960</v>
      </c>
      <c r="C897" s="412" t="s">
        <v>105</v>
      </c>
      <c r="D897" s="412" t="s">
        <v>1961</v>
      </c>
      <c r="E897" s="414" t="s">
        <v>384</v>
      </c>
      <c r="F897" s="414"/>
      <c r="G897" s="415" t="s">
        <v>23</v>
      </c>
      <c r="H897" s="416">
        <v>3.03</v>
      </c>
      <c r="I897" s="416">
        <v>0</v>
      </c>
      <c r="J897" s="417">
        <v>0.8</v>
      </c>
      <c r="K897" s="417">
        <v>2.42</v>
      </c>
    </row>
    <row r="898" spans="1:11" s="206" customFormat="1" ht="25.5" x14ac:dyDescent="0.25">
      <c r="A898" s="412" t="s">
        <v>371</v>
      </c>
      <c r="B898" s="413" t="s">
        <v>655</v>
      </c>
      <c r="C898" s="412" t="s">
        <v>105</v>
      </c>
      <c r="D898" s="412" t="s">
        <v>656</v>
      </c>
      <c r="E898" s="414" t="s">
        <v>384</v>
      </c>
      <c r="F898" s="414"/>
      <c r="G898" s="415" t="s">
        <v>265</v>
      </c>
      <c r="H898" s="416">
        <v>3.2800000000000003E-2</v>
      </c>
      <c r="I898" s="416">
        <v>0</v>
      </c>
      <c r="J898" s="417">
        <v>14.5</v>
      </c>
      <c r="K898" s="417">
        <v>0.47</v>
      </c>
    </row>
    <row r="899" spans="1:11" s="206" customFormat="1" ht="25.5" x14ac:dyDescent="0.25">
      <c r="A899" s="412" t="s">
        <v>371</v>
      </c>
      <c r="B899" s="413" t="s">
        <v>487</v>
      </c>
      <c r="C899" s="412" t="s">
        <v>105</v>
      </c>
      <c r="D899" s="412" t="s">
        <v>488</v>
      </c>
      <c r="E899" s="414" t="s">
        <v>384</v>
      </c>
      <c r="F899" s="414"/>
      <c r="G899" s="415" t="s">
        <v>265</v>
      </c>
      <c r="H899" s="416">
        <v>9.3439999999999994</v>
      </c>
      <c r="I899" s="416">
        <v>0</v>
      </c>
      <c r="J899" s="417">
        <v>0.64</v>
      </c>
      <c r="K899" s="417">
        <v>5.98</v>
      </c>
    </row>
    <row r="900" spans="1:11" s="206" customFormat="1" ht="25.5" x14ac:dyDescent="0.25">
      <c r="A900" s="412" t="s">
        <v>371</v>
      </c>
      <c r="B900" s="413" t="s">
        <v>1962</v>
      </c>
      <c r="C900" s="412" t="s">
        <v>105</v>
      </c>
      <c r="D900" s="412" t="s">
        <v>1963</v>
      </c>
      <c r="E900" s="414" t="s">
        <v>384</v>
      </c>
      <c r="F900" s="414"/>
      <c r="G900" s="415" t="s">
        <v>19</v>
      </c>
      <c r="H900" s="416">
        <v>1.78</v>
      </c>
      <c r="I900" s="416">
        <v>0</v>
      </c>
      <c r="J900" s="417">
        <v>37.67</v>
      </c>
      <c r="K900" s="417">
        <v>67.05</v>
      </c>
    </row>
    <row r="901" spans="1:11" s="206" customFormat="1" ht="25.5" x14ac:dyDescent="0.25">
      <c r="A901" s="412" t="s">
        <v>371</v>
      </c>
      <c r="B901" s="413" t="s">
        <v>109</v>
      </c>
      <c r="C901" s="412" t="s">
        <v>105</v>
      </c>
      <c r="D901" s="412" t="s">
        <v>110</v>
      </c>
      <c r="E901" s="414" t="s">
        <v>101</v>
      </c>
      <c r="F901" s="414"/>
      <c r="G901" s="415" t="s">
        <v>38</v>
      </c>
      <c r="H901" s="416">
        <v>1.7966</v>
      </c>
      <c r="I901" s="416">
        <v>0</v>
      </c>
      <c r="J901" s="417">
        <v>16.78</v>
      </c>
      <c r="K901" s="417">
        <v>30.14</v>
      </c>
    </row>
    <row r="902" spans="1:11" s="206" customFormat="1" ht="25.5" x14ac:dyDescent="0.25">
      <c r="A902" s="412" t="s">
        <v>371</v>
      </c>
      <c r="B902" s="413" t="s">
        <v>121</v>
      </c>
      <c r="C902" s="412" t="s">
        <v>105</v>
      </c>
      <c r="D902" s="412" t="s">
        <v>122</v>
      </c>
      <c r="E902" s="414" t="s">
        <v>101</v>
      </c>
      <c r="F902" s="414"/>
      <c r="G902" s="415" t="s">
        <v>38</v>
      </c>
      <c r="H902" s="416">
        <v>1.3673999999999999</v>
      </c>
      <c r="I902" s="416">
        <v>0</v>
      </c>
      <c r="J902" s="417">
        <v>23.41</v>
      </c>
      <c r="K902" s="417">
        <v>32.01</v>
      </c>
    </row>
    <row r="903" spans="1:11" s="206" customFormat="1" ht="25.5" x14ac:dyDescent="0.25">
      <c r="A903" s="412" t="s">
        <v>371</v>
      </c>
      <c r="B903" s="413" t="s">
        <v>1964</v>
      </c>
      <c r="C903" s="412" t="s">
        <v>105</v>
      </c>
      <c r="D903" s="412" t="s">
        <v>1965</v>
      </c>
      <c r="E903" s="414" t="s">
        <v>384</v>
      </c>
      <c r="F903" s="414"/>
      <c r="G903" s="415" t="s">
        <v>265</v>
      </c>
      <c r="H903" s="416">
        <v>0.21940000000000001</v>
      </c>
      <c r="I903" s="416">
        <v>0</v>
      </c>
      <c r="J903" s="417">
        <v>15.89</v>
      </c>
      <c r="K903" s="417">
        <v>3.48</v>
      </c>
    </row>
    <row r="904" spans="1:11" s="206" customFormat="1" ht="25.5" x14ac:dyDescent="0.25">
      <c r="A904" s="412" t="s">
        <v>371</v>
      </c>
      <c r="B904" s="413" t="s">
        <v>1966</v>
      </c>
      <c r="C904" s="412" t="s">
        <v>105</v>
      </c>
      <c r="D904" s="412" t="s">
        <v>1967</v>
      </c>
      <c r="E904" s="414" t="s">
        <v>384</v>
      </c>
      <c r="F904" s="414"/>
      <c r="G904" s="415" t="s">
        <v>28</v>
      </c>
      <c r="H904" s="416">
        <v>0.2</v>
      </c>
      <c r="I904" s="416">
        <v>0</v>
      </c>
      <c r="J904" s="417">
        <v>53.89</v>
      </c>
      <c r="K904" s="417">
        <v>10.77</v>
      </c>
    </row>
    <row r="905" spans="1:11" s="206" customFormat="1" ht="25.5" x14ac:dyDescent="0.25">
      <c r="A905" s="412" t="s">
        <v>371</v>
      </c>
      <c r="B905" s="413" t="s">
        <v>504</v>
      </c>
      <c r="C905" s="412" t="s">
        <v>105</v>
      </c>
      <c r="D905" s="412" t="s">
        <v>505</v>
      </c>
      <c r="E905" s="414" t="s">
        <v>384</v>
      </c>
      <c r="F905" s="414"/>
      <c r="G905" s="415" t="s">
        <v>25</v>
      </c>
      <c r="H905" s="416">
        <v>1.2999999999999999E-2</v>
      </c>
      <c r="I905" s="416">
        <v>0</v>
      </c>
      <c r="J905" s="417">
        <v>157.65</v>
      </c>
      <c r="K905" s="417">
        <v>2.04</v>
      </c>
    </row>
    <row r="906" spans="1:11" s="206" customFormat="1" ht="25.5" x14ac:dyDescent="0.25">
      <c r="A906" s="412" t="s">
        <v>371</v>
      </c>
      <c r="B906" s="413" t="s">
        <v>567</v>
      </c>
      <c r="C906" s="412" t="s">
        <v>105</v>
      </c>
      <c r="D906" s="412" t="s">
        <v>568</v>
      </c>
      <c r="E906" s="414" t="s">
        <v>384</v>
      </c>
      <c r="F906" s="414"/>
      <c r="G906" s="415" t="s">
        <v>23</v>
      </c>
      <c r="H906" s="416">
        <v>0.15</v>
      </c>
      <c r="I906" s="416">
        <v>0</v>
      </c>
      <c r="J906" s="417">
        <v>12.78</v>
      </c>
      <c r="K906" s="417">
        <v>1.91</v>
      </c>
    </row>
    <row r="907" spans="1:11" s="206" customFormat="1" ht="25.5" x14ac:dyDescent="0.25">
      <c r="A907" s="412" t="s">
        <v>371</v>
      </c>
      <c r="B907" s="413" t="s">
        <v>734</v>
      </c>
      <c r="C907" s="412" t="s">
        <v>105</v>
      </c>
      <c r="D907" s="412" t="s">
        <v>735</v>
      </c>
      <c r="E907" s="414" t="s">
        <v>384</v>
      </c>
      <c r="F907" s="414"/>
      <c r="G907" s="415" t="s">
        <v>25</v>
      </c>
      <c r="H907" s="416">
        <v>1.2999999999999999E-2</v>
      </c>
      <c r="I907" s="416">
        <v>0</v>
      </c>
      <c r="J907" s="417">
        <v>164.93</v>
      </c>
      <c r="K907" s="417">
        <v>2.14</v>
      </c>
    </row>
    <row r="908" spans="1:11" s="206" customFormat="1" ht="25.5" x14ac:dyDescent="0.25">
      <c r="A908" s="412" t="s">
        <v>371</v>
      </c>
      <c r="B908" s="413" t="s">
        <v>495</v>
      </c>
      <c r="C908" s="412" t="s">
        <v>105</v>
      </c>
      <c r="D908" s="412" t="s">
        <v>1839</v>
      </c>
      <c r="E908" s="414" t="s">
        <v>384</v>
      </c>
      <c r="F908" s="414"/>
      <c r="G908" s="415" t="s">
        <v>23</v>
      </c>
      <c r="H908" s="416">
        <v>0.2</v>
      </c>
      <c r="I908" s="416">
        <v>0</v>
      </c>
      <c r="J908" s="417">
        <v>15.59</v>
      </c>
      <c r="K908" s="417">
        <v>3.11</v>
      </c>
    </row>
    <row r="909" spans="1:11" s="206" customFormat="1" ht="25.5" x14ac:dyDescent="0.25">
      <c r="A909" s="412" t="s">
        <v>371</v>
      </c>
      <c r="B909" s="413" t="s">
        <v>1968</v>
      </c>
      <c r="C909" s="412" t="s">
        <v>105</v>
      </c>
      <c r="D909" s="412" t="s">
        <v>1969</v>
      </c>
      <c r="E909" s="414" t="s">
        <v>384</v>
      </c>
      <c r="F909" s="414"/>
      <c r="G909" s="415" t="s">
        <v>28</v>
      </c>
      <c r="H909" s="416">
        <v>0.1</v>
      </c>
      <c r="I909" s="416">
        <v>0</v>
      </c>
      <c r="J909" s="417">
        <v>81</v>
      </c>
      <c r="K909" s="417">
        <v>8.1</v>
      </c>
    </row>
    <row r="910" spans="1:11" s="206" customFormat="1" ht="25.5" x14ac:dyDescent="0.25">
      <c r="A910" s="412" t="s">
        <v>371</v>
      </c>
      <c r="B910" s="413" t="s">
        <v>649</v>
      </c>
      <c r="C910" s="412" t="s">
        <v>105</v>
      </c>
      <c r="D910" s="412" t="s">
        <v>650</v>
      </c>
      <c r="E910" s="414" t="s">
        <v>384</v>
      </c>
      <c r="F910" s="414"/>
      <c r="G910" s="415" t="s">
        <v>265</v>
      </c>
      <c r="H910" s="416">
        <v>1.05</v>
      </c>
      <c r="I910" s="416">
        <v>0</v>
      </c>
      <c r="J910" s="417">
        <v>6.87</v>
      </c>
      <c r="K910" s="417">
        <v>7.21</v>
      </c>
    </row>
    <row r="911" spans="1:11" s="206" customFormat="1" ht="25.5" x14ac:dyDescent="0.25">
      <c r="A911" s="412" t="s">
        <v>371</v>
      </c>
      <c r="B911" s="413" t="s">
        <v>394</v>
      </c>
      <c r="C911" s="412" t="s">
        <v>105</v>
      </c>
      <c r="D911" s="412" t="s">
        <v>395</v>
      </c>
      <c r="E911" s="414" t="s">
        <v>384</v>
      </c>
      <c r="F911" s="414"/>
      <c r="G911" s="415" t="s">
        <v>25</v>
      </c>
      <c r="H911" s="416">
        <v>1.9099999999999999E-2</v>
      </c>
      <c r="I911" s="416">
        <v>0</v>
      </c>
      <c r="J911" s="417">
        <v>157.54</v>
      </c>
      <c r="K911" s="417">
        <v>3</v>
      </c>
    </row>
    <row r="912" spans="1:11" s="206" customFormat="1" ht="25.5" x14ac:dyDescent="0.25">
      <c r="A912" s="418"/>
      <c r="B912" s="418"/>
      <c r="C912" s="418"/>
      <c r="D912" s="418"/>
      <c r="E912" s="418"/>
      <c r="F912" s="418" t="s">
        <v>373</v>
      </c>
      <c r="G912" s="419">
        <v>62.15</v>
      </c>
      <c r="H912" s="418" t="s">
        <v>374</v>
      </c>
      <c r="I912" s="419">
        <v>0</v>
      </c>
      <c r="J912" s="418" t="s">
        <v>375</v>
      </c>
      <c r="K912" s="419">
        <v>62.15</v>
      </c>
    </row>
    <row r="913" spans="1:11" s="206" customFormat="1" ht="26.25" thickBot="1" x14ac:dyDescent="0.3">
      <c r="A913" s="418"/>
      <c r="B913" s="418"/>
      <c r="C913" s="418"/>
      <c r="D913" s="418"/>
      <c r="E913" s="418"/>
      <c r="F913" s="418" t="s">
        <v>376</v>
      </c>
      <c r="G913" s="419">
        <v>0</v>
      </c>
      <c r="H913" s="420"/>
      <c r="I913" s="420" t="s">
        <v>377</v>
      </c>
      <c r="J913" s="418"/>
      <c r="K913" s="419">
        <v>217.69</v>
      </c>
    </row>
    <row r="914" spans="1:11" s="206" customFormat="1" ht="15.75" thickTop="1" x14ac:dyDescent="0.25">
      <c r="A914" s="421"/>
      <c r="B914" s="421"/>
      <c r="C914" s="421"/>
      <c r="D914" s="421"/>
      <c r="E914" s="421"/>
      <c r="F914" s="421"/>
      <c r="G914" s="421"/>
      <c r="H914" s="421"/>
      <c r="I914" s="421"/>
      <c r="J914" s="421"/>
      <c r="K914" s="421"/>
    </row>
    <row r="915" spans="1:11" s="206" customFormat="1" x14ac:dyDescent="0.25">
      <c r="A915" s="402" t="s">
        <v>281</v>
      </c>
      <c r="B915" s="403" t="s">
        <v>34</v>
      </c>
      <c r="C915" s="402" t="s">
        <v>103</v>
      </c>
      <c r="D915" s="402" t="s">
        <v>65</v>
      </c>
      <c r="E915" s="404" t="s">
        <v>35</v>
      </c>
      <c r="F915" s="404"/>
      <c r="G915" s="405" t="s">
        <v>56</v>
      </c>
      <c r="H915" s="403" t="s">
        <v>61</v>
      </c>
      <c r="I915" s="403" t="s">
        <v>370</v>
      </c>
      <c r="J915" s="403" t="s">
        <v>203</v>
      </c>
      <c r="K915" s="403" t="s">
        <v>57</v>
      </c>
    </row>
    <row r="916" spans="1:11" s="206" customFormat="1" ht="25.5" x14ac:dyDescent="0.25">
      <c r="A916" s="406" t="s">
        <v>37</v>
      </c>
      <c r="B916" s="407" t="s">
        <v>1173</v>
      </c>
      <c r="C916" s="406" t="s">
        <v>105</v>
      </c>
      <c r="D916" s="406" t="s">
        <v>1970</v>
      </c>
      <c r="E916" s="408">
        <v>18</v>
      </c>
      <c r="F916" s="408"/>
      <c r="G916" s="409" t="s">
        <v>19</v>
      </c>
      <c r="H916" s="410">
        <v>1</v>
      </c>
      <c r="I916" s="411"/>
      <c r="J916" s="411">
        <v>514.16</v>
      </c>
      <c r="K916" s="411">
        <v>514.16</v>
      </c>
    </row>
    <row r="917" spans="1:11" s="206" customFormat="1" ht="25.5" x14ac:dyDescent="0.25">
      <c r="A917" s="412" t="s">
        <v>371</v>
      </c>
      <c r="B917" s="413" t="s">
        <v>764</v>
      </c>
      <c r="C917" s="412" t="s">
        <v>105</v>
      </c>
      <c r="D917" s="412" t="s">
        <v>765</v>
      </c>
      <c r="E917" s="414" t="s">
        <v>384</v>
      </c>
      <c r="F917" s="414"/>
      <c r="G917" s="415" t="s">
        <v>28</v>
      </c>
      <c r="H917" s="416">
        <v>0.34720000000000001</v>
      </c>
      <c r="I917" s="416">
        <v>0</v>
      </c>
      <c r="J917" s="417">
        <v>8.66</v>
      </c>
      <c r="K917" s="417">
        <v>3</v>
      </c>
    </row>
    <row r="918" spans="1:11" s="206" customFormat="1" ht="25.5" x14ac:dyDescent="0.25">
      <c r="A918" s="412" t="s">
        <v>371</v>
      </c>
      <c r="B918" s="413" t="s">
        <v>762</v>
      </c>
      <c r="C918" s="412" t="s">
        <v>105</v>
      </c>
      <c r="D918" s="412" t="s">
        <v>763</v>
      </c>
      <c r="E918" s="414" t="s">
        <v>384</v>
      </c>
      <c r="F918" s="414"/>
      <c r="G918" s="415" t="s">
        <v>28</v>
      </c>
      <c r="H918" s="416">
        <v>2.4799999999999999E-2</v>
      </c>
      <c r="I918" s="416">
        <v>0</v>
      </c>
      <c r="J918" s="417">
        <v>11.8</v>
      </c>
      <c r="K918" s="417">
        <v>0.28999999999999998</v>
      </c>
    </row>
    <row r="919" spans="1:11" s="206" customFormat="1" ht="25.5" x14ac:dyDescent="0.25">
      <c r="A919" s="412" t="s">
        <v>371</v>
      </c>
      <c r="B919" s="413" t="s">
        <v>766</v>
      </c>
      <c r="C919" s="412" t="s">
        <v>105</v>
      </c>
      <c r="D919" s="412" t="s">
        <v>767</v>
      </c>
      <c r="E919" s="414" t="s">
        <v>384</v>
      </c>
      <c r="F919" s="414"/>
      <c r="G919" s="415" t="s">
        <v>19</v>
      </c>
      <c r="H919" s="416">
        <v>1</v>
      </c>
      <c r="I919" s="416">
        <v>0</v>
      </c>
      <c r="J919" s="417">
        <v>38.15</v>
      </c>
      <c r="K919" s="417">
        <v>38.15</v>
      </c>
    </row>
    <row r="920" spans="1:11" s="206" customFormat="1" ht="25.5" x14ac:dyDescent="0.25">
      <c r="A920" s="412" t="s">
        <v>371</v>
      </c>
      <c r="B920" s="413" t="s">
        <v>1971</v>
      </c>
      <c r="C920" s="412" t="s">
        <v>105</v>
      </c>
      <c r="D920" s="412" t="s">
        <v>1972</v>
      </c>
      <c r="E920" s="414" t="s">
        <v>384</v>
      </c>
      <c r="F920" s="414"/>
      <c r="G920" s="415" t="s">
        <v>23</v>
      </c>
      <c r="H920" s="416">
        <v>2.4306000000000001</v>
      </c>
      <c r="I920" s="416">
        <v>0</v>
      </c>
      <c r="J920" s="417">
        <v>64.33</v>
      </c>
      <c r="K920" s="417">
        <v>156.36000000000001</v>
      </c>
    </row>
    <row r="921" spans="1:11" s="206" customFormat="1" ht="25.5" x14ac:dyDescent="0.25">
      <c r="A921" s="412" t="s">
        <v>371</v>
      </c>
      <c r="B921" s="413" t="s">
        <v>758</v>
      </c>
      <c r="C921" s="412" t="s">
        <v>105</v>
      </c>
      <c r="D921" s="412" t="s">
        <v>759</v>
      </c>
      <c r="E921" s="414" t="s">
        <v>384</v>
      </c>
      <c r="F921" s="414"/>
      <c r="G921" s="415" t="s">
        <v>265</v>
      </c>
      <c r="H921" s="416">
        <v>2.6499999999999999E-2</v>
      </c>
      <c r="I921" s="416">
        <v>0</v>
      </c>
      <c r="J921" s="417">
        <v>25.9</v>
      </c>
      <c r="K921" s="417">
        <v>0.68</v>
      </c>
    </row>
    <row r="922" spans="1:11" s="206" customFormat="1" ht="25.5" x14ac:dyDescent="0.25">
      <c r="A922" s="412" t="s">
        <v>371</v>
      </c>
      <c r="B922" s="413" t="s">
        <v>489</v>
      </c>
      <c r="C922" s="412" t="s">
        <v>105</v>
      </c>
      <c r="D922" s="412" t="s">
        <v>490</v>
      </c>
      <c r="E922" s="414" t="s">
        <v>384</v>
      </c>
      <c r="F922" s="414"/>
      <c r="G922" s="415" t="s">
        <v>265</v>
      </c>
      <c r="H922" s="416">
        <v>6.1493000000000002</v>
      </c>
      <c r="I922" s="416">
        <v>0</v>
      </c>
      <c r="J922" s="417">
        <v>8.84</v>
      </c>
      <c r="K922" s="417">
        <v>54.35</v>
      </c>
    </row>
    <row r="923" spans="1:11" s="206" customFormat="1" ht="25.5" x14ac:dyDescent="0.25">
      <c r="A923" s="412" t="s">
        <v>371</v>
      </c>
      <c r="B923" s="413" t="s">
        <v>1973</v>
      </c>
      <c r="C923" s="412" t="s">
        <v>105</v>
      </c>
      <c r="D923" s="412" t="s">
        <v>1974</v>
      </c>
      <c r="E923" s="414" t="s">
        <v>384</v>
      </c>
      <c r="F923" s="414"/>
      <c r="G923" s="415" t="s">
        <v>28</v>
      </c>
      <c r="H923" s="416">
        <v>1.3889</v>
      </c>
      <c r="I923" s="416">
        <v>0</v>
      </c>
      <c r="J923" s="417">
        <v>44.23</v>
      </c>
      <c r="K923" s="417">
        <v>61.43</v>
      </c>
    </row>
    <row r="924" spans="1:11" s="206" customFormat="1" ht="25.5" x14ac:dyDescent="0.25">
      <c r="A924" s="412" t="s">
        <v>371</v>
      </c>
      <c r="B924" s="413" t="s">
        <v>760</v>
      </c>
      <c r="C924" s="412" t="s">
        <v>105</v>
      </c>
      <c r="D924" s="412" t="s">
        <v>761</v>
      </c>
      <c r="E924" s="414" t="s">
        <v>384</v>
      </c>
      <c r="F924" s="414"/>
      <c r="G924" s="415" t="s">
        <v>28</v>
      </c>
      <c r="H924" s="416">
        <v>5.9499999999999997E-2</v>
      </c>
      <c r="I924" s="416">
        <v>0</v>
      </c>
      <c r="J924" s="417">
        <v>14.64</v>
      </c>
      <c r="K924" s="417">
        <v>0.87</v>
      </c>
    </row>
    <row r="925" spans="1:11" s="206" customFormat="1" ht="25.5" x14ac:dyDescent="0.25">
      <c r="A925" s="412" t="s">
        <v>371</v>
      </c>
      <c r="B925" s="413" t="s">
        <v>1975</v>
      </c>
      <c r="C925" s="412" t="s">
        <v>105</v>
      </c>
      <c r="D925" s="412" t="s">
        <v>755</v>
      </c>
      <c r="E925" s="414" t="s">
        <v>384</v>
      </c>
      <c r="F925" s="414"/>
      <c r="G925" s="415" t="s">
        <v>28</v>
      </c>
      <c r="H925" s="416">
        <v>1</v>
      </c>
      <c r="I925" s="416">
        <v>0</v>
      </c>
      <c r="J925" s="417">
        <v>133.28</v>
      </c>
      <c r="K925" s="417">
        <v>133.28</v>
      </c>
    </row>
    <row r="926" spans="1:11" s="206" customFormat="1" ht="25.5" x14ac:dyDescent="0.25">
      <c r="A926" s="412" t="s">
        <v>371</v>
      </c>
      <c r="B926" s="413" t="s">
        <v>637</v>
      </c>
      <c r="C926" s="412" t="s">
        <v>105</v>
      </c>
      <c r="D926" s="412" t="s">
        <v>638</v>
      </c>
      <c r="E926" s="414" t="s">
        <v>384</v>
      </c>
      <c r="F926" s="414"/>
      <c r="G926" s="415" t="s">
        <v>28</v>
      </c>
      <c r="H926" s="416">
        <v>0.29759999999999998</v>
      </c>
      <c r="I926" s="416">
        <v>0</v>
      </c>
      <c r="J926" s="417">
        <v>3.21</v>
      </c>
      <c r="K926" s="417">
        <v>0.95</v>
      </c>
    </row>
    <row r="927" spans="1:11" s="206" customFormat="1" ht="25.5" x14ac:dyDescent="0.25">
      <c r="A927" s="412" t="s">
        <v>371</v>
      </c>
      <c r="B927" s="413" t="s">
        <v>111</v>
      </c>
      <c r="C927" s="412" t="s">
        <v>105</v>
      </c>
      <c r="D927" s="412" t="s">
        <v>112</v>
      </c>
      <c r="E927" s="414" t="s">
        <v>101</v>
      </c>
      <c r="F927" s="414"/>
      <c r="G927" s="415" t="s">
        <v>38</v>
      </c>
      <c r="H927" s="416">
        <v>1.1979</v>
      </c>
      <c r="I927" s="416">
        <v>0</v>
      </c>
      <c r="J927" s="417">
        <v>23.41</v>
      </c>
      <c r="K927" s="417">
        <v>28.04</v>
      </c>
    </row>
    <row r="928" spans="1:11" s="206" customFormat="1" ht="25.5" x14ac:dyDescent="0.25">
      <c r="A928" s="412" t="s">
        <v>371</v>
      </c>
      <c r="B928" s="413" t="s">
        <v>104</v>
      </c>
      <c r="C928" s="412" t="s">
        <v>105</v>
      </c>
      <c r="D928" s="412" t="s">
        <v>106</v>
      </c>
      <c r="E928" s="414" t="s">
        <v>101</v>
      </c>
      <c r="F928" s="414"/>
      <c r="G928" s="415" t="s">
        <v>38</v>
      </c>
      <c r="H928" s="416">
        <v>1.2831999999999999</v>
      </c>
      <c r="I928" s="416">
        <v>0</v>
      </c>
      <c r="J928" s="417">
        <v>15.3</v>
      </c>
      <c r="K928" s="417">
        <v>19.63</v>
      </c>
    </row>
    <row r="929" spans="1:11" s="206" customFormat="1" ht="25.5" x14ac:dyDescent="0.25">
      <c r="A929" s="412" t="s">
        <v>371</v>
      </c>
      <c r="B929" s="413" t="s">
        <v>604</v>
      </c>
      <c r="C929" s="412" t="s">
        <v>105</v>
      </c>
      <c r="D929" s="412" t="s">
        <v>605</v>
      </c>
      <c r="E929" s="414" t="s">
        <v>384</v>
      </c>
      <c r="F929" s="414"/>
      <c r="G929" s="415" t="s">
        <v>28</v>
      </c>
      <c r="H929" s="416">
        <v>0.34720000000000001</v>
      </c>
      <c r="I929" s="416">
        <v>0</v>
      </c>
      <c r="J929" s="417">
        <v>25.6</v>
      </c>
      <c r="K929" s="417">
        <v>8.8800000000000008</v>
      </c>
    </row>
    <row r="930" spans="1:11" s="206" customFormat="1" ht="25.5" x14ac:dyDescent="0.25">
      <c r="A930" s="412" t="s">
        <v>371</v>
      </c>
      <c r="B930" s="413" t="s">
        <v>756</v>
      </c>
      <c r="C930" s="412" t="s">
        <v>105</v>
      </c>
      <c r="D930" s="412" t="s">
        <v>757</v>
      </c>
      <c r="E930" s="414" t="s">
        <v>384</v>
      </c>
      <c r="F930" s="414"/>
      <c r="G930" s="415" t="s">
        <v>265</v>
      </c>
      <c r="H930" s="416">
        <v>0.23810000000000001</v>
      </c>
      <c r="I930" s="416">
        <v>0</v>
      </c>
      <c r="J930" s="417">
        <v>34.68</v>
      </c>
      <c r="K930" s="417">
        <v>8.25</v>
      </c>
    </row>
    <row r="931" spans="1:11" s="206" customFormat="1" ht="25.5" x14ac:dyDescent="0.25">
      <c r="A931" s="418"/>
      <c r="B931" s="418"/>
      <c r="C931" s="418"/>
      <c r="D931" s="418"/>
      <c r="E931" s="418"/>
      <c r="F931" s="418" t="s">
        <v>373</v>
      </c>
      <c r="G931" s="419">
        <v>47.67</v>
      </c>
      <c r="H931" s="418" t="s">
        <v>374</v>
      </c>
      <c r="I931" s="419">
        <v>0</v>
      </c>
      <c r="J931" s="418" t="s">
        <v>375</v>
      </c>
      <c r="K931" s="419">
        <v>47.67</v>
      </c>
    </row>
    <row r="932" spans="1:11" s="206" customFormat="1" ht="26.25" thickBot="1" x14ac:dyDescent="0.3">
      <c r="A932" s="418"/>
      <c r="B932" s="418"/>
      <c r="C932" s="418"/>
      <c r="D932" s="418"/>
      <c r="E932" s="418"/>
      <c r="F932" s="418" t="s">
        <v>376</v>
      </c>
      <c r="G932" s="419">
        <v>0</v>
      </c>
      <c r="H932" s="420"/>
      <c r="I932" s="420" t="s">
        <v>377</v>
      </c>
      <c r="J932" s="418"/>
      <c r="K932" s="419">
        <v>514.16</v>
      </c>
    </row>
    <row r="933" spans="1:11" s="206" customFormat="1" ht="15.75" thickTop="1" x14ac:dyDescent="0.25">
      <c r="A933" s="421"/>
      <c r="B933" s="421"/>
      <c r="C933" s="421"/>
      <c r="D933" s="421"/>
      <c r="E933" s="421"/>
      <c r="F933" s="421"/>
      <c r="G933" s="421"/>
      <c r="H933" s="421"/>
      <c r="I933" s="421"/>
      <c r="J933" s="421"/>
      <c r="K933" s="421"/>
    </row>
    <row r="934" spans="1:11" s="206" customFormat="1" x14ac:dyDescent="0.25">
      <c r="A934" s="402" t="s">
        <v>1175</v>
      </c>
      <c r="B934" s="403" t="s">
        <v>34</v>
      </c>
      <c r="C934" s="402" t="s">
        <v>103</v>
      </c>
      <c r="D934" s="402" t="s">
        <v>65</v>
      </c>
      <c r="E934" s="404" t="s">
        <v>35</v>
      </c>
      <c r="F934" s="404"/>
      <c r="G934" s="405" t="s">
        <v>56</v>
      </c>
      <c r="H934" s="403" t="s">
        <v>61</v>
      </c>
      <c r="I934" s="403" t="s">
        <v>370</v>
      </c>
      <c r="J934" s="403" t="s">
        <v>203</v>
      </c>
      <c r="K934" s="403" t="s">
        <v>57</v>
      </c>
    </row>
    <row r="935" spans="1:11" s="206" customFormat="1" ht="25.5" x14ac:dyDescent="0.25">
      <c r="A935" s="406" t="s">
        <v>37</v>
      </c>
      <c r="B935" s="407" t="s">
        <v>1176</v>
      </c>
      <c r="C935" s="406" t="s">
        <v>105</v>
      </c>
      <c r="D935" s="406" t="s">
        <v>1177</v>
      </c>
      <c r="E935" s="408">
        <v>18</v>
      </c>
      <c r="F935" s="408"/>
      <c r="G935" s="409" t="s">
        <v>19</v>
      </c>
      <c r="H935" s="410">
        <v>1</v>
      </c>
      <c r="I935" s="411"/>
      <c r="J935" s="411">
        <v>470.54</v>
      </c>
      <c r="K935" s="411">
        <v>470.54</v>
      </c>
    </row>
    <row r="936" spans="1:11" s="206" customFormat="1" ht="25.5" x14ac:dyDescent="0.25">
      <c r="A936" s="412" t="s">
        <v>371</v>
      </c>
      <c r="B936" s="413" t="s">
        <v>1976</v>
      </c>
      <c r="C936" s="412" t="s">
        <v>105</v>
      </c>
      <c r="D936" s="412" t="s">
        <v>1977</v>
      </c>
      <c r="E936" s="414" t="s">
        <v>384</v>
      </c>
      <c r="F936" s="414"/>
      <c r="G936" s="415" t="s">
        <v>265</v>
      </c>
      <c r="H936" s="416">
        <v>8.5</v>
      </c>
      <c r="I936" s="416">
        <v>0</v>
      </c>
      <c r="J936" s="417">
        <v>8.73</v>
      </c>
      <c r="K936" s="417">
        <v>74.2</v>
      </c>
    </row>
    <row r="937" spans="1:11" s="206" customFormat="1" ht="25.5" x14ac:dyDescent="0.25">
      <c r="A937" s="412" t="s">
        <v>371</v>
      </c>
      <c r="B937" s="413" t="s">
        <v>760</v>
      </c>
      <c r="C937" s="412" t="s">
        <v>105</v>
      </c>
      <c r="D937" s="412" t="s">
        <v>761</v>
      </c>
      <c r="E937" s="414" t="s">
        <v>384</v>
      </c>
      <c r="F937" s="414"/>
      <c r="G937" s="415" t="s">
        <v>28</v>
      </c>
      <c r="H937" s="416">
        <v>5.9499999999999997E-2</v>
      </c>
      <c r="I937" s="416">
        <v>0</v>
      </c>
      <c r="J937" s="417">
        <v>14.64</v>
      </c>
      <c r="K937" s="417">
        <v>0.87</v>
      </c>
    </row>
    <row r="938" spans="1:11" s="206" customFormat="1" ht="25.5" x14ac:dyDescent="0.25">
      <c r="A938" s="412" t="s">
        <v>371</v>
      </c>
      <c r="B938" s="413" t="s">
        <v>1847</v>
      </c>
      <c r="C938" s="412" t="s">
        <v>105</v>
      </c>
      <c r="D938" s="412" t="s">
        <v>1848</v>
      </c>
      <c r="E938" s="414" t="s">
        <v>384</v>
      </c>
      <c r="F938" s="414"/>
      <c r="G938" s="415" t="s">
        <v>28</v>
      </c>
      <c r="H938" s="416">
        <v>0.74070000000000003</v>
      </c>
      <c r="I938" s="416">
        <v>0</v>
      </c>
      <c r="J938" s="417">
        <v>23.99</v>
      </c>
      <c r="K938" s="417">
        <v>17.760000000000002</v>
      </c>
    </row>
    <row r="939" spans="1:11" s="206" customFormat="1" ht="25.5" x14ac:dyDescent="0.25">
      <c r="A939" s="412" t="s">
        <v>371</v>
      </c>
      <c r="B939" s="413" t="s">
        <v>1978</v>
      </c>
      <c r="C939" s="412" t="s">
        <v>105</v>
      </c>
      <c r="D939" s="412" t="s">
        <v>1979</v>
      </c>
      <c r="E939" s="414" t="s">
        <v>384</v>
      </c>
      <c r="F939" s="414"/>
      <c r="G939" s="415" t="s">
        <v>265</v>
      </c>
      <c r="H939" s="416">
        <v>14.4063</v>
      </c>
      <c r="I939" s="416">
        <v>0</v>
      </c>
      <c r="J939" s="417">
        <v>11.59</v>
      </c>
      <c r="K939" s="417">
        <v>166.96</v>
      </c>
    </row>
    <row r="940" spans="1:11" s="206" customFormat="1" ht="25.5" x14ac:dyDescent="0.25">
      <c r="A940" s="412" t="s">
        <v>371</v>
      </c>
      <c r="B940" s="413" t="s">
        <v>111</v>
      </c>
      <c r="C940" s="412" t="s">
        <v>105</v>
      </c>
      <c r="D940" s="412" t="s">
        <v>112</v>
      </c>
      <c r="E940" s="414" t="s">
        <v>101</v>
      </c>
      <c r="F940" s="414"/>
      <c r="G940" s="415" t="s">
        <v>38</v>
      </c>
      <c r="H940" s="416">
        <v>1.1979</v>
      </c>
      <c r="I940" s="416">
        <v>0</v>
      </c>
      <c r="J940" s="417">
        <v>23.41</v>
      </c>
      <c r="K940" s="417">
        <v>28.04</v>
      </c>
    </row>
    <row r="941" spans="1:11" s="206" customFormat="1" ht="25.5" x14ac:dyDescent="0.25">
      <c r="A941" s="412" t="s">
        <v>371</v>
      </c>
      <c r="B941" s="413" t="s">
        <v>104</v>
      </c>
      <c r="C941" s="412" t="s">
        <v>105</v>
      </c>
      <c r="D941" s="412" t="s">
        <v>106</v>
      </c>
      <c r="E941" s="414" t="s">
        <v>101</v>
      </c>
      <c r="F941" s="414"/>
      <c r="G941" s="415" t="s">
        <v>38</v>
      </c>
      <c r="H941" s="416">
        <v>1.2831999999999999</v>
      </c>
      <c r="I941" s="416">
        <v>0</v>
      </c>
      <c r="J941" s="417">
        <v>15.3</v>
      </c>
      <c r="K941" s="417">
        <v>19.63</v>
      </c>
    </row>
    <row r="942" spans="1:11" s="206" customFormat="1" ht="25.5" x14ac:dyDescent="0.25">
      <c r="A942" s="412" t="s">
        <v>371</v>
      </c>
      <c r="B942" s="413" t="s">
        <v>758</v>
      </c>
      <c r="C942" s="412" t="s">
        <v>105</v>
      </c>
      <c r="D942" s="412" t="s">
        <v>759</v>
      </c>
      <c r="E942" s="414" t="s">
        <v>384</v>
      </c>
      <c r="F942" s="414"/>
      <c r="G942" s="415" t="s">
        <v>265</v>
      </c>
      <c r="H942" s="416">
        <v>0.1409</v>
      </c>
      <c r="I942" s="416">
        <v>0</v>
      </c>
      <c r="J942" s="417">
        <v>25.9</v>
      </c>
      <c r="K942" s="417">
        <v>3.64</v>
      </c>
    </row>
    <row r="943" spans="1:11" s="206" customFormat="1" ht="25.5" x14ac:dyDescent="0.25">
      <c r="A943" s="412" t="s">
        <v>371</v>
      </c>
      <c r="B943" s="413" t="s">
        <v>756</v>
      </c>
      <c r="C943" s="412" t="s">
        <v>105</v>
      </c>
      <c r="D943" s="412" t="s">
        <v>757</v>
      </c>
      <c r="E943" s="414" t="s">
        <v>384</v>
      </c>
      <c r="F943" s="414"/>
      <c r="G943" s="415" t="s">
        <v>265</v>
      </c>
      <c r="H943" s="416">
        <v>0.23810000000000001</v>
      </c>
      <c r="I943" s="416">
        <v>0</v>
      </c>
      <c r="J943" s="417">
        <v>34.68</v>
      </c>
      <c r="K943" s="417">
        <v>8.25</v>
      </c>
    </row>
    <row r="944" spans="1:11" s="206" customFormat="1" ht="25.5" x14ac:dyDescent="0.25">
      <c r="A944" s="412" t="s">
        <v>371</v>
      </c>
      <c r="B944" s="413" t="s">
        <v>1980</v>
      </c>
      <c r="C944" s="412" t="s">
        <v>105</v>
      </c>
      <c r="D944" s="412" t="s">
        <v>755</v>
      </c>
      <c r="E944" s="414" t="s">
        <v>384</v>
      </c>
      <c r="F944" s="414"/>
      <c r="G944" s="415" t="s">
        <v>28</v>
      </c>
      <c r="H944" s="416">
        <v>1</v>
      </c>
      <c r="I944" s="416">
        <v>0</v>
      </c>
      <c r="J944" s="417">
        <v>119.23</v>
      </c>
      <c r="K944" s="417">
        <v>119.23</v>
      </c>
    </row>
    <row r="945" spans="1:11" s="206" customFormat="1" ht="25.5" x14ac:dyDescent="0.25">
      <c r="A945" s="412" t="s">
        <v>371</v>
      </c>
      <c r="B945" s="413" t="s">
        <v>604</v>
      </c>
      <c r="C945" s="412" t="s">
        <v>105</v>
      </c>
      <c r="D945" s="412" t="s">
        <v>605</v>
      </c>
      <c r="E945" s="414" t="s">
        <v>384</v>
      </c>
      <c r="F945" s="414"/>
      <c r="G945" s="415" t="s">
        <v>28</v>
      </c>
      <c r="H945" s="416">
        <v>0.37040000000000001</v>
      </c>
      <c r="I945" s="416">
        <v>0</v>
      </c>
      <c r="J945" s="417">
        <v>25.6</v>
      </c>
      <c r="K945" s="417">
        <v>9.48</v>
      </c>
    </row>
    <row r="946" spans="1:11" s="206" customFormat="1" ht="25.5" x14ac:dyDescent="0.25">
      <c r="A946" s="412" t="s">
        <v>371</v>
      </c>
      <c r="B946" s="413" t="s">
        <v>762</v>
      </c>
      <c r="C946" s="412" t="s">
        <v>105</v>
      </c>
      <c r="D946" s="412" t="s">
        <v>763</v>
      </c>
      <c r="E946" s="414" t="s">
        <v>384</v>
      </c>
      <c r="F946" s="414"/>
      <c r="G946" s="415" t="s">
        <v>28</v>
      </c>
      <c r="H946" s="416">
        <v>3.32E-2</v>
      </c>
      <c r="I946" s="416">
        <v>0</v>
      </c>
      <c r="J946" s="417">
        <v>11.8</v>
      </c>
      <c r="K946" s="417">
        <v>0.39</v>
      </c>
    </row>
    <row r="947" spans="1:11" s="206" customFormat="1" ht="25.5" x14ac:dyDescent="0.25">
      <c r="A947" s="412" t="s">
        <v>371</v>
      </c>
      <c r="B947" s="413" t="s">
        <v>764</v>
      </c>
      <c r="C947" s="412" t="s">
        <v>105</v>
      </c>
      <c r="D947" s="412" t="s">
        <v>765</v>
      </c>
      <c r="E947" s="414" t="s">
        <v>384</v>
      </c>
      <c r="F947" s="414"/>
      <c r="G947" s="415" t="s">
        <v>28</v>
      </c>
      <c r="H947" s="416">
        <v>0.37040000000000001</v>
      </c>
      <c r="I947" s="416">
        <v>0</v>
      </c>
      <c r="J947" s="417">
        <v>8.66</v>
      </c>
      <c r="K947" s="417">
        <v>3.2</v>
      </c>
    </row>
    <row r="948" spans="1:11" s="206" customFormat="1" ht="25.5" x14ac:dyDescent="0.25">
      <c r="A948" s="412" t="s">
        <v>371</v>
      </c>
      <c r="B948" s="413" t="s">
        <v>637</v>
      </c>
      <c r="C948" s="412" t="s">
        <v>105</v>
      </c>
      <c r="D948" s="412" t="s">
        <v>638</v>
      </c>
      <c r="E948" s="414" t="s">
        <v>384</v>
      </c>
      <c r="F948" s="414"/>
      <c r="G948" s="415" t="s">
        <v>28</v>
      </c>
      <c r="H948" s="416">
        <v>0.29759999999999998</v>
      </c>
      <c r="I948" s="416">
        <v>0</v>
      </c>
      <c r="J948" s="417">
        <v>3.21</v>
      </c>
      <c r="K948" s="417">
        <v>0.95</v>
      </c>
    </row>
    <row r="949" spans="1:11" s="206" customFormat="1" ht="25.5" x14ac:dyDescent="0.25">
      <c r="A949" s="412" t="s">
        <v>371</v>
      </c>
      <c r="B949" s="413" t="s">
        <v>1981</v>
      </c>
      <c r="C949" s="412" t="s">
        <v>105</v>
      </c>
      <c r="D949" s="412" t="s">
        <v>1982</v>
      </c>
      <c r="E949" s="414" t="s">
        <v>384</v>
      </c>
      <c r="F949" s="414"/>
      <c r="G949" s="415" t="s">
        <v>265</v>
      </c>
      <c r="H949" s="416">
        <v>1.8073999999999999</v>
      </c>
      <c r="I949" s="416">
        <v>0</v>
      </c>
      <c r="J949" s="417">
        <v>9.93</v>
      </c>
      <c r="K949" s="417">
        <v>17.940000000000001</v>
      </c>
    </row>
    <row r="950" spans="1:11" s="206" customFormat="1" ht="25.5" x14ac:dyDescent="0.25">
      <c r="A950" s="418"/>
      <c r="B950" s="418"/>
      <c r="C950" s="418"/>
      <c r="D950" s="418"/>
      <c r="E950" s="418"/>
      <c r="F950" s="418" t="s">
        <v>373</v>
      </c>
      <c r="G950" s="419">
        <v>47.67</v>
      </c>
      <c r="H950" s="418" t="s">
        <v>374</v>
      </c>
      <c r="I950" s="419">
        <v>0</v>
      </c>
      <c r="J950" s="418" t="s">
        <v>375</v>
      </c>
      <c r="K950" s="419">
        <v>47.67</v>
      </c>
    </row>
    <row r="951" spans="1:11" s="206" customFormat="1" ht="26.25" thickBot="1" x14ac:dyDescent="0.3">
      <c r="A951" s="418"/>
      <c r="B951" s="418"/>
      <c r="C951" s="418"/>
      <c r="D951" s="418"/>
      <c r="E951" s="418"/>
      <c r="F951" s="418" t="s">
        <v>376</v>
      </c>
      <c r="G951" s="419">
        <v>0</v>
      </c>
      <c r="H951" s="420"/>
      <c r="I951" s="420" t="s">
        <v>377</v>
      </c>
      <c r="J951" s="418"/>
      <c r="K951" s="419">
        <v>470.54</v>
      </c>
    </row>
    <row r="952" spans="1:11" s="206" customFormat="1" ht="15.75" thickTop="1" x14ac:dyDescent="0.25">
      <c r="A952" s="421"/>
      <c r="B952" s="421"/>
      <c r="C952" s="421"/>
      <c r="D952" s="421"/>
      <c r="E952" s="421"/>
      <c r="F952" s="421"/>
      <c r="G952" s="421"/>
      <c r="H952" s="421"/>
      <c r="I952" s="421"/>
      <c r="J952" s="421"/>
      <c r="K952" s="421"/>
    </row>
    <row r="953" spans="1:11" s="206" customFormat="1" x14ac:dyDescent="0.25">
      <c r="A953" s="402" t="s">
        <v>282</v>
      </c>
      <c r="B953" s="403" t="s">
        <v>34</v>
      </c>
      <c r="C953" s="402" t="s">
        <v>103</v>
      </c>
      <c r="D953" s="402" t="s">
        <v>65</v>
      </c>
      <c r="E953" s="404" t="s">
        <v>35</v>
      </c>
      <c r="F953" s="404"/>
      <c r="G953" s="405" t="s">
        <v>56</v>
      </c>
      <c r="H953" s="403" t="s">
        <v>61</v>
      </c>
      <c r="I953" s="403" t="s">
        <v>203</v>
      </c>
      <c r="J953" s="403" t="s">
        <v>57</v>
      </c>
      <c r="K953"/>
    </row>
    <row r="954" spans="1:11" s="206" customFormat="1" ht="38.25" x14ac:dyDescent="0.25">
      <c r="A954" s="406" t="s">
        <v>37</v>
      </c>
      <c r="B954" s="407" t="s">
        <v>1180</v>
      </c>
      <c r="C954" s="406" t="s">
        <v>86</v>
      </c>
      <c r="D954" s="406" t="s">
        <v>1181</v>
      </c>
      <c r="E954" s="408" t="s">
        <v>1983</v>
      </c>
      <c r="F954" s="408"/>
      <c r="G954" s="409" t="s">
        <v>19</v>
      </c>
      <c r="H954" s="410">
        <v>1</v>
      </c>
      <c r="I954" s="411">
        <v>1749.08</v>
      </c>
      <c r="J954" s="411">
        <v>1749.08</v>
      </c>
      <c r="K954"/>
    </row>
    <row r="955" spans="1:11" s="206" customFormat="1" x14ac:dyDescent="0.25">
      <c r="A955" s="402" t="s">
        <v>55</v>
      </c>
      <c r="B955" s="403" t="s">
        <v>34</v>
      </c>
      <c r="C955" s="402" t="s">
        <v>103</v>
      </c>
      <c r="D955" s="402" t="s">
        <v>65</v>
      </c>
      <c r="E955" s="404" t="s">
        <v>35</v>
      </c>
      <c r="F955" s="428"/>
      <c r="G955" s="405" t="s">
        <v>56</v>
      </c>
      <c r="H955" s="403" t="s">
        <v>61</v>
      </c>
      <c r="I955" s="403" t="s">
        <v>203</v>
      </c>
      <c r="J955" s="403" t="s">
        <v>57</v>
      </c>
      <c r="K955"/>
    </row>
    <row r="956" spans="1:11" s="206" customFormat="1" ht="25.5" x14ac:dyDescent="0.25">
      <c r="A956" s="412" t="s">
        <v>371</v>
      </c>
      <c r="B956" s="413" t="s">
        <v>1984</v>
      </c>
      <c r="C956" s="412" t="s">
        <v>86</v>
      </c>
      <c r="D956" s="412" t="s">
        <v>1985</v>
      </c>
      <c r="E956" s="414" t="s">
        <v>744</v>
      </c>
      <c r="F956" s="414"/>
      <c r="G956" s="415" t="s">
        <v>19</v>
      </c>
      <c r="H956" s="416">
        <v>1</v>
      </c>
      <c r="I956" s="417" t="s">
        <v>1986</v>
      </c>
      <c r="J956" s="429" t="s">
        <v>1986</v>
      </c>
      <c r="K956"/>
    </row>
    <row r="957" spans="1:11" s="206" customFormat="1" x14ac:dyDescent="0.25">
      <c r="A957" s="430" t="s">
        <v>1987</v>
      </c>
      <c r="B957" s="428"/>
      <c r="C957" s="428"/>
      <c r="D957" s="428"/>
      <c r="E957" s="428"/>
      <c r="F957" s="428"/>
      <c r="G957" s="428"/>
      <c r="H957" s="428"/>
      <c r="I957" s="428"/>
      <c r="J957" s="428"/>
      <c r="K957"/>
    </row>
    <row r="958" spans="1:11" s="206" customFormat="1" x14ac:dyDescent="0.25">
      <c r="A958" s="402" t="s">
        <v>55</v>
      </c>
      <c r="B958" s="403" t="s">
        <v>34</v>
      </c>
      <c r="C958" s="402" t="s">
        <v>103</v>
      </c>
      <c r="D958" s="402" t="s">
        <v>65</v>
      </c>
      <c r="E958" s="404" t="s">
        <v>35</v>
      </c>
      <c r="F958" s="428"/>
      <c r="G958" s="405" t="s">
        <v>56</v>
      </c>
      <c r="H958" s="403" t="s">
        <v>61</v>
      </c>
      <c r="I958" s="403" t="s">
        <v>203</v>
      </c>
      <c r="J958" s="403" t="s">
        <v>57</v>
      </c>
      <c r="K958"/>
    </row>
    <row r="959" spans="1:11" s="206" customFormat="1" ht="25.5" x14ac:dyDescent="0.25">
      <c r="A959" s="412" t="s">
        <v>371</v>
      </c>
      <c r="B959" s="413" t="s">
        <v>1984</v>
      </c>
      <c r="C959" s="412" t="s">
        <v>86</v>
      </c>
      <c r="D959" s="412" t="s">
        <v>1985</v>
      </c>
      <c r="E959" s="414" t="s">
        <v>744</v>
      </c>
      <c r="F959" s="414"/>
      <c r="G959" s="415" t="s">
        <v>19</v>
      </c>
      <c r="H959" s="416">
        <v>1</v>
      </c>
      <c r="I959" s="417" t="s">
        <v>1986</v>
      </c>
      <c r="J959" s="429" t="s">
        <v>1986</v>
      </c>
      <c r="K959"/>
    </row>
    <row r="960" spans="1:11" s="206" customFormat="1" ht="25.5" x14ac:dyDescent="0.25">
      <c r="A960" s="418"/>
      <c r="B960" s="418"/>
      <c r="C960" s="418"/>
      <c r="D960" s="418"/>
      <c r="E960" s="418" t="s">
        <v>373</v>
      </c>
      <c r="F960" s="419">
        <v>0</v>
      </c>
      <c r="G960" s="418" t="s">
        <v>374</v>
      </c>
      <c r="H960" s="419">
        <v>0</v>
      </c>
      <c r="I960" s="418" t="s">
        <v>375</v>
      </c>
      <c r="J960" s="419">
        <v>0</v>
      </c>
      <c r="K960"/>
    </row>
    <row r="961" spans="1:11" s="206" customFormat="1" ht="15.75" thickBot="1" x14ac:dyDescent="0.3">
      <c r="A961" s="418"/>
      <c r="B961" s="418"/>
      <c r="C961" s="418"/>
      <c r="D961" s="418"/>
      <c r="E961" s="418" t="s">
        <v>376</v>
      </c>
      <c r="F961" s="419">
        <v>0</v>
      </c>
      <c r="G961" s="418"/>
      <c r="H961" s="420" t="s">
        <v>377</v>
      </c>
      <c r="I961" s="420"/>
      <c r="J961" s="419">
        <v>1749.08</v>
      </c>
      <c r="K961"/>
    </row>
    <row r="962" spans="1:11" s="206" customFormat="1" ht="15.75" thickTop="1" x14ac:dyDescent="0.25">
      <c r="A962" s="421"/>
      <c r="B962" s="421"/>
      <c r="C962" s="421"/>
      <c r="D962" s="421"/>
      <c r="E962" s="421"/>
      <c r="F962" s="421"/>
      <c r="G962" s="421"/>
      <c r="H962" s="421"/>
      <c r="I962" s="421"/>
      <c r="J962" s="421"/>
      <c r="K962" s="421"/>
    </row>
    <row r="963" spans="1:11" s="206" customFormat="1" x14ac:dyDescent="0.25">
      <c r="A963" s="402" t="s">
        <v>1184</v>
      </c>
      <c r="B963" s="403" t="s">
        <v>34</v>
      </c>
      <c r="C963" s="402" t="s">
        <v>103</v>
      </c>
      <c r="D963" s="402" t="s">
        <v>65</v>
      </c>
      <c r="E963" s="404" t="s">
        <v>35</v>
      </c>
      <c r="F963" s="404"/>
      <c r="G963" s="405" t="s">
        <v>56</v>
      </c>
      <c r="H963" s="403" t="s">
        <v>61</v>
      </c>
      <c r="I963" s="403" t="s">
        <v>370</v>
      </c>
      <c r="J963" s="403" t="s">
        <v>203</v>
      </c>
      <c r="K963" s="403" t="s">
        <v>57</v>
      </c>
    </row>
    <row r="964" spans="1:11" s="206" customFormat="1" ht="25.5" x14ac:dyDescent="0.25">
      <c r="A964" s="406" t="s">
        <v>37</v>
      </c>
      <c r="B964" s="407" t="s">
        <v>1185</v>
      </c>
      <c r="C964" s="406" t="s">
        <v>105</v>
      </c>
      <c r="D964" s="406" t="s">
        <v>1186</v>
      </c>
      <c r="E964" s="408">
        <v>23</v>
      </c>
      <c r="F964" s="408"/>
      <c r="G964" s="409" t="s">
        <v>221</v>
      </c>
      <c r="H964" s="410">
        <v>1</v>
      </c>
      <c r="I964" s="411"/>
      <c r="J964" s="411">
        <v>174.68</v>
      </c>
      <c r="K964" s="411">
        <v>174.68</v>
      </c>
    </row>
    <row r="965" spans="1:11" s="206" customFormat="1" ht="25.5" x14ac:dyDescent="0.25">
      <c r="A965" s="412" t="s">
        <v>371</v>
      </c>
      <c r="B965" s="413" t="s">
        <v>768</v>
      </c>
      <c r="C965" s="412" t="s">
        <v>105</v>
      </c>
      <c r="D965" s="412" t="s">
        <v>769</v>
      </c>
      <c r="E965" s="414" t="s">
        <v>384</v>
      </c>
      <c r="F965" s="414"/>
      <c r="G965" s="415" t="s">
        <v>28</v>
      </c>
      <c r="H965" s="416">
        <v>1</v>
      </c>
      <c r="I965" s="416">
        <v>0</v>
      </c>
      <c r="J965" s="417">
        <v>151.27000000000001</v>
      </c>
      <c r="K965" s="417">
        <v>151.27000000000001</v>
      </c>
    </row>
    <row r="966" spans="1:11" s="206" customFormat="1" ht="25.5" x14ac:dyDescent="0.25">
      <c r="A966" s="412" t="s">
        <v>371</v>
      </c>
      <c r="B966" s="413" t="s">
        <v>117</v>
      </c>
      <c r="C966" s="412" t="s">
        <v>105</v>
      </c>
      <c r="D966" s="412" t="s">
        <v>118</v>
      </c>
      <c r="E966" s="414" t="s">
        <v>101</v>
      </c>
      <c r="F966" s="414"/>
      <c r="G966" s="415" t="s">
        <v>38</v>
      </c>
      <c r="H966" s="416">
        <v>1</v>
      </c>
      <c r="I966" s="416">
        <v>0</v>
      </c>
      <c r="J966" s="417">
        <v>23.41</v>
      </c>
      <c r="K966" s="417">
        <v>23.41</v>
      </c>
    </row>
    <row r="967" spans="1:11" s="206" customFormat="1" ht="25.5" x14ac:dyDescent="0.25">
      <c r="A967" s="418"/>
      <c r="B967" s="418"/>
      <c r="C967" s="418"/>
      <c r="D967" s="418"/>
      <c r="E967" s="418"/>
      <c r="F967" s="418" t="s">
        <v>373</v>
      </c>
      <c r="G967" s="419">
        <v>23.41</v>
      </c>
      <c r="H967" s="418" t="s">
        <v>374</v>
      </c>
      <c r="I967" s="419">
        <v>0</v>
      </c>
      <c r="J967" s="418" t="s">
        <v>375</v>
      </c>
      <c r="K967" s="419">
        <v>23.41</v>
      </c>
    </row>
    <row r="968" spans="1:11" s="206" customFormat="1" ht="26.25" thickBot="1" x14ac:dyDescent="0.3">
      <c r="A968" s="418"/>
      <c r="B968" s="418"/>
      <c r="C968" s="418"/>
      <c r="D968" s="418"/>
      <c r="E968" s="418"/>
      <c r="F968" s="418" t="s">
        <v>376</v>
      </c>
      <c r="G968" s="419">
        <v>0</v>
      </c>
      <c r="H968" s="420"/>
      <c r="I968" s="420" t="s">
        <v>377</v>
      </c>
      <c r="J968" s="418"/>
      <c r="K968" s="419">
        <v>174.68</v>
      </c>
    </row>
    <row r="969" spans="1:11" s="206" customFormat="1" ht="15.75" thickTop="1" x14ac:dyDescent="0.25">
      <c r="A969" s="421"/>
      <c r="B969" s="421"/>
      <c r="C969" s="421"/>
      <c r="D969" s="421"/>
      <c r="E969" s="421"/>
      <c r="F969" s="421"/>
      <c r="G969" s="421"/>
      <c r="H969" s="421"/>
      <c r="I969" s="421"/>
      <c r="J969" s="421"/>
      <c r="K969" s="421"/>
    </row>
    <row r="970" spans="1:11" s="206" customFormat="1" x14ac:dyDescent="0.25">
      <c r="A970" s="402" t="s">
        <v>1187</v>
      </c>
      <c r="B970" s="403" t="s">
        <v>34</v>
      </c>
      <c r="C970" s="402" t="s">
        <v>103</v>
      </c>
      <c r="D970" s="402" t="s">
        <v>65</v>
      </c>
      <c r="E970" s="404" t="s">
        <v>35</v>
      </c>
      <c r="F970" s="404"/>
      <c r="G970" s="405" t="s">
        <v>56</v>
      </c>
      <c r="H970" s="403" t="s">
        <v>61</v>
      </c>
      <c r="I970" s="403" t="s">
        <v>370</v>
      </c>
      <c r="J970" s="403" t="s">
        <v>203</v>
      </c>
      <c r="K970" s="403" t="s">
        <v>57</v>
      </c>
    </row>
    <row r="971" spans="1:11" s="206" customFormat="1" ht="25.5" x14ac:dyDescent="0.25">
      <c r="A971" s="406" t="s">
        <v>37</v>
      </c>
      <c r="B971" s="407" t="s">
        <v>1188</v>
      </c>
      <c r="C971" s="406" t="s">
        <v>105</v>
      </c>
      <c r="D971" s="406" t="s">
        <v>1186</v>
      </c>
      <c r="E971" s="408">
        <v>23</v>
      </c>
      <c r="F971" s="408"/>
      <c r="G971" s="409" t="s">
        <v>221</v>
      </c>
      <c r="H971" s="410">
        <v>1</v>
      </c>
      <c r="I971" s="411"/>
      <c r="J971" s="411">
        <v>119.36</v>
      </c>
      <c r="K971" s="411">
        <v>119.36</v>
      </c>
    </row>
    <row r="972" spans="1:11" s="206" customFormat="1" ht="25.5" x14ac:dyDescent="0.25">
      <c r="A972" s="412" t="s">
        <v>371</v>
      </c>
      <c r="B972" s="413" t="s">
        <v>1988</v>
      </c>
      <c r="C972" s="412" t="s">
        <v>105</v>
      </c>
      <c r="D972" s="412" t="s">
        <v>1989</v>
      </c>
      <c r="E972" s="414" t="s">
        <v>384</v>
      </c>
      <c r="F972" s="414"/>
      <c r="G972" s="415" t="s">
        <v>28</v>
      </c>
      <c r="H972" s="416">
        <v>1</v>
      </c>
      <c r="I972" s="416">
        <v>0</v>
      </c>
      <c r="J972" s="417">
        <v>95.95</v>
      </c>
      <c r="K972" s="417">
        <v>95.95</v>
      </c>
    </row>
    <row r="973" spans="1:11" s="206" customFormat="1" ht="25.5" x14ac:dyDescent="0.25">
      <c r="A973" s="412" t="s">
        <v>371</v>
      </c>
      <c r="B973" s="413" t="s">
        <v>117</v>
      </c>
      <c r="C973" s="412" t="s">
        <v>105</v>
      </c>
      <c r="D973" s="412" t="s">
        <v>118</v>
      </c>
      <c r="E973" s="414" t="s">
        <v>101</v>
      </c>
      <c r="F973" s="414"/>
      <c r="G973" s="415" t="s">
        <v>38</v>
      </c>
      <c r="H973" s="416">
        <v>1</v>
      </c>
      <c r="I973" s="416">
        <v>0</v>
      </c>
      <c r="J973" s="417">
        <v>23.41</v>
      </c>
      <c r="K973" s="417">
        <v>23.41</v>
      </c>
    </row>
    <row r="974" spans="1:11" s="206" customFormat="1" ht="25.5" x14ac:dyDescent="0.25">
      <c r="A974" s="418"/>
      <c r="B974" s="418"/>
      <c r="C974" s="418"/>
      <c r="D974" s="418"/>
      <c r="E974" s="418"/>
      <c r="F974" s="418" t="s">
        <v>373</v>
      </c>
      <c r="G974" s="419">
        <v>23.41</v>
      </c>
      <c r="H974" s="418" t="s">
        <v>374</v>
      </c>
      <c r="I974" s="419">
        <v>0</v>
      </c>
      <c r="J974" s="418" t="s">
        <v>375</v>
      </c>
      <c r="K974" s="419">
        <v>23.41</v>
      </c>
    </row>
    <row r="975" spans="1:11" s="206" customFormat="1" ht="26.25" thickBot="1" x14ac:dyDescent="0.3">
      <c r="A975" s="418"/>
      <c r="B975" s="418"/>
      <c r="C975" s="418"/>
      <c r="D975" s="418"/>
      <c r="E975" s="418"/>
      <c r="F975" s="418" t="s">
        <v>376</v>
      </c>
      <c r="G975" s="419">
        <v>0</v>
      </c>
      <c r="H975" s="420"/>
      <c r="I975" s="420" t="s">
        <v>377</v>
      </c>
      <c r="J975" s="418"/>
      <c r="K975" s="419">
        <v>119.36</v>
      </c>
    </row>
    <row r="976" spans="1:11" s="206" customFormat="1" ht="15.75" thickTop="1" x14ac:dyDescent="0.25">
      <c r="A976" s="421"/>
      <c r="B976" s="421"/>
      <c r="C976" s="421"/>
      <c r="D976" s="421"/>
      <c r="E976" s="421"/>
      <c r="F976" s="421"/>
      <c r="G976" s="421"/>
      <c r="H976" s="421"/>
      <c r="I976" s="421"/>
      <c r="J976" s="421"/>
      <c r="K976" s="421"/>
    </row>
    <row r="977" spans="1:11" s="206" customFormat="1" x14ac:dyDescent="0.25">
      <c r="A977" s="402" t="s">
        <v>1189</v>
      </c>
      <c r="B977" s="403" t="s">
        <v>34</v>
      </c>
      <c r="C977" s="402" t="s">
        <v>103</v>
      </c>
      <c r="D977" s="402" t="s">
        <v>65</v>
      </c>
      <c r="E977" s="404" t="s">
        <v>35</v>
      </c>
      <c r="F977" s="404"/>
      <c r="G977" s="405" t="s">
        <v>56</v>
      </c>
      <c r="H977" s="403" t="s">
        <v>61</v>
      </c>
      <c r="I977" s="403" t="s">
        <v>370</v>
      </c>
      <c r="J977" s="403" t="s">
        <v>203</v>
      </c>
      <c r="K977" s="403" t="s">
        <v>57</v>
      </c>
    </row>
    <row r="978" spans="1:11" s="206" customFormat="1" ht="25.5" x14ac:dyDescent="0.25">
      <c r="A978" s="406" t="s">
        <v>37</v>
      </c>
      <c r="B978" s="407" t="s">
        <v>1190</v>
      </c>
      <c r="C978" s="406" t="s">
        <v>105</v>
      </c>
      <c r="D978" s="406" t="s">
        <v>1191</v>
      </c>
      <c r="E978" s="408">
        <v>23</v>
      </c>
      <c r="F978" s="408"/>
      <c r="G978" s="409" t="s">
        <v>221</v>
      </c>
      <c r="H978" s="410">
        <v>1</v>
      </c>
      <c r="I978" s="411"/>
      <c r="J978" s="411">
        <v>57.03</v>
      </c>
      <c r="K978" s="411">
        <v>57.03</v>
      </c>
    </row>
    <row r="979" spans="1:11" s="206" customFormat="1" ht="25.5" x14ac:dyDescent="0.25">
      <c r="A979" s="412" t="s">
        <v>371</v>
      </c>
      <c r="B979" s="413" t="s">
        <v>1990</v>
      </c>
      <c r="C979" s="412" t="s">
        <v>105</v>
      </c>
      <c r="D979" s="412" t="s">
        <v>1991</v>
      </c>
      <c r="E979" s="414" t="s">
        <v>384</v>
      </c>
      <c r="F979" s="414"/>
      <c r="G979" s="415" t="s">
        <v>28</v>
      </c>
      <c r="H979" s="416">
        <v>1</v>
      </c>
      <c r="I979" s="416">
        <v>0</v>
      </c>
      <c r="J979" s="417">
        <v>33.619999999999997</v>
      </c>
      <c r="K979" s="417">
        <v>33.619999999999997</v>
      </c>
    </row>
    <row r="980" spans="1:11" s="206" customFormat="1" ht="25.5" x14ac:dyDescent="0.25">
      <c r="A980" s="412" t="s">
        <v>371</v>
      </c>
      <c r="B980" s="413" t="s">
        <v>117</v>
      </c>
      <c r="C980" s="412" t="s">
        <v>105</v>
      </c>
      <c r="D980" s="412" t="s">
        <v>118</v>
      </c>
      <c r="E980" s="414" t="s">
        <v>101</v>
      </c>
      <c r="F980" s="414"/>
      <c r="G980" s="415" t="s">
        <v>38</v>
      </c>
      <c r="H980" s="416">
        <v>1</v>
      </c>
      <c r="I980" s="416">
        <v>0</v>
      </c>
      <c r="J980" s="417">
        <v>23.41</v>
      </c>
      <c r="K980" s="417">
        <v>23.41</v>
      </c>
    </row>
    <row r="981" spans="1:11" s="206" customFormat="1" ht="25.5" x14ac:dyDescent="0.25">
      <c r="A981" s="418"/>
      <c r="B981" s="418"/>
      <c r="C981" s="418"/>
      <c r="D981" s="418"/>
      <c r="E981" s="418"/>
      <c r="F981" s="418" t="s">
        <v>373</v>
      </c>
      <c r="G981" s="419">
        <v>23.41</v>
      </c>
      <c r="H981" s="418" t="s">
        <v>374</v>
      </c>
      <c r="I981" s="419">
        <v>0</v>
      </c>
      <c r="J981" s="418" t="s">
        <v>375</v>
      </c>
      <c r="K981" s="419">
        <v>23.41</v>
      </c>
    </row>
    <row r="982" spans="1:11" s="206" customFormat="1" ht="26.25" thickBot="1" x14ac:dyDescent="0.3">
      <c r="A982" s="418"/>
      <c r="B982" s="418"/>
      <c r="C982" s="418"/>
      <c r="D982" s="418"/>
      <c r="E982" s="418"/>
      <c r="F982" s="418" t="s">
        <v>376</v>
      </c>
      <c r="G982" s="419">
        <v>0</v>
      </c>
      <c r="H982" s="420"/>
      <c r="I982" s="420" t="s">
        <v>377</v>
      </c>
      <c r="J982" s="418"/>
      <c r="K982" s="419">
        <v>57.03</v>
      </c>
    </row>
    <row r="983" spans="1:11" s="206" customFormat="1" ht="15.75" thickTop="1" x14ac:dyDescent="0.25">
      <c r="A983" s="421"/>
      <c r="B983" s="421"/>
      <c r="C983" s="421"/>
      <c r="D983" s="421"/>
      <c r="E983" s="421"/>
      <c r="F983" s="421"/>
      <c r="G983" s="421"/>
      <c r="H983" s="421"/>
      <c r="I983" s="421"/>
      <c r="J983" s="421"/>
      <c r="K983" s="421"/>
    </row>
    <row r="984" spans="1:11" s="206" customFormat="1" x14ac:dyDescent="0.25">
      <c r="A984" s="402" t="s">
        <v>1192</v>
      </c>
      <c r="B984" s="403" t="s">
        <v>34</v>
      </c>
      <c r="C984" s="402" t="s">
        <v>103</v>
      </c>
      <c r="D984" s="402" t="s">
        <v>65</v>
      </c>
      <c r="E984" s="404" t="s">
        <v>35</v>
      </c>
      <c r="F984" s="404"/>
      <c r="G984" s="405" t="s">
        <v>56</v>
      </c>
      <c r="H984" s="403" t="s">
        <v>61</v>
      </c>
      <c r="I984" s="403" t="s">
        <v>370</v>
      </c>
      <c r="J984" s="403" t="s">
        <v>203</v>
      </c>
      <c r="K984" s="403" t="s">
        <v>57</v>
      </c>
    </row>
    <row r="985" spans="1:11" s="206" customFormat="1" ht="25.5" x14ac:dyDescent="0.25">
      <c r="A985" s="406" t="s">
        <v>37</v>
      </c>
      <c r="B985" s="407" t="s">
        <v>1193</v>
      </c>
      <c r="C985" s="406" t="s">
        <v>105</v>
      </c>
      <c r="D985" s="406" t="s">
        <v>1194</v>
      </c>
      <c r="E985" s="408">
        <v>23</v>
      </c>
      <c r="F985" s="408"/>
      <c r="G985" s="409" t="s">
        <v>28</v>
      </c>
      <c r="H985" s="410">
        <v>1</v>
      </c>
      <c r="I985" s="411"/>
      <c r="J985" s="411">
        <v>85.53</v>
      </c>
      <c r="K985" s="411">
        <v>85.53</v>
      </c>
    </row>
    <row r="986" spans="1:11" s="206" customFormat="1" ht="25.5" x14ac:dyDescent="0.25">
      <c r="A986" s="412" t="s">
        <v>371</v>
      </c>
      <c r="B986" s="413" t="s">
        <v>119</v>
      </c>
      <c r="C986" s="412" t="s">
        <v>105</v>
      </c>
      <c r="D986" s="412" t="s">
        <v>120</v>
      </c>
      <c r="E986" s="414" t="s">
        <v>101</v>
      </c>
      <c r="F986" s="414"/>
      <c r="G986" s="415" t="s">
        <v>38</v>
      </c>
      <c r="H986" s="416">
        <v>0.35</v>
      </c>
      <c r="I986" s="416">
        <v>0</v>
      </c>
      <c r="J986" s="417">
        <v>23.41</v>
      </c>
      <c r="K986" s="417">
        <v>8.19</v>
      </c>
    </row>
    <row r="987" spans="1:11" s="206" customFormat="1" ht="25.5" x14ac:dyDescent="0.25">
      <c r="A987" s="412" t="s">
        <v>371</v>
      </c>
      <c r="B987" s="413" t="s">
        <v>1992</v>
      </c>
      <c r="C987" s="412" t="s">
        <v>105</v>
      </c>
      <c r="D987" s="412" t="s">
        <v>1993</v>
      </c>
      <c r="E987" s="414" t="s">
        <v>384</v>
      </c>
      <c r="F987" s="414"/>
      <c r="G987" s="415" t="s">
        <v>28</v>
      </c>
      <c r="H987" s="416">
        <v>1</v>
      </c>
      <c r="I987" s="416">
        <v>0</v>
      </c>
      <c r="J987" s="417">
        <v>71.47</v>
      </c>
      <c r="K987" s="417">
        <v>71.47</v>
      </c>
    </row>
    <row r="988" spans="1:11" s="206" customFormat="1" ht="25.5" x14ac:dyDescent="0.25">
      <c r="A988" s="412" t="s">
        <v>371</v>
      </c>
      <c r="B988" s="413" t="s">
        <v>109</v>
      </c>
      <c r="C988" s="412" t="s">
        <v>105</v>
      </c>
      <c r="D988" s="412" t="s">
        <v>110</v>
      </c>
      <c r="E988" s="414" t="s">
        <v>101</v>
      </c>
      <c r="F988" s="414"/>
      <c r="G988" s="415" t="s">
        <v>38</v>
      </c>
      <c r="H988" s="416">
        <v>0.35</v>
      </c>
      <c r="I988" s="416">
        <v>0</v>
      </c>
      <c r="J988" s="417">
        <v>16.78</v>
      </c>
      <c r="K988" s="417">
        <v>5.87</v>
      </c>
    </row>
    <row r="989" spans="1:11" s="206" customFormat="1" ht="25.5" x14ac:dyDescent="0.25">
      <c r="A989" s="418"/>
      <c r="B989" s="418"/>
      <c r="C989" s="418"/>
      <c r="D989" s="418"/>
      <c r="E989" s="418"/>
      <c r="F989" s="418" t="s">
        <v>373</v>
      </c>
      <c r="G989" s="419">
        <v>14.06</v>
      </c>
      <c r="H989" s="418" t="s">
        <v>374</v>
      </c>
      <c r="I989" s="419">
        <v>0</v>
      </c>
      <c r="J989" s="418" t="s">
        <v>375</v>
      </c>
      <c r="K989" s="419">
        <v>14.06</v>
      </c>
    </row>
    <row r="990" spans="1:11" s="206" customFormat="1" ht="26.25" thickBot="1" x14ac:dyDescent="0.3">
      <c r="A990" s="418"/>
      <c r="B990" s="418"/>
      <c r="C990" s="418"/>
      <c r="D990" s="418"/>
      <c r="E990" s="418"/>
      <c r="F990" s="418" t="s">
        <v>376</v>
      </c>
      <c r="G990" s="419">
        <v>0</v>
      </c>
      <c r="H990" s="420"/>
      <c r="I990" s="420" t="s">
        <v>377</v>
      </c>
      <c r="J990" s="418"/>
      <c r="K990" s="419">
        <v>85.53</v>
      </c>
    </row>
    <row r="991" spans="1:11" s="206" customFormat="1" ht="15.75" thickTop="1" x14ac:dyDescent="0.25">
      <c r="A991" s="421"/>
      <c r="B991" s="421"/>
      <c r="C991" s="421"/>
      <c r="D991" s="421"/>
      <c r="E991" s="421"/>
      <c r="F991" s="421"/>
      <c r="G991" s="421"/>
      <c r="H991" s="421"/>
      <c r="I991" s="421"/>
      <c r="J991" s="421"/>
      <c r="K991" s="421"/>
    </row>
    <row r="992" spans="1:11" s="206" customFormat="1" x14ac:dyDescent="0.25">
      <c r="A992" s="402" t="s">
        <v>1195</v>
      </c>
      <c r="B992" s="403" t="s">
        <v>34</v>
      </c>
      <c r="C992" s="402" t="s">
        <v>103</v>
      </c>
      <c r="D992" s="402" t="s">
        <v>65</v>
      </c>
      <c r="E992" s="404" t="s">
        <v>35</v>
      </c>
      <c r="F992" s="404"/>
      <c r="G992" s="405" t="s">
        <v>56</v>
      </c>
      <c r="H992" s="403" t="s">
        <v>61</v>
      </c>
      <c r="I992" s="403" t="s">
        <v>370</v>
      </c>
      <c r="J992" s="403" t="s">
        <v>203</v>
      </c>
      <c r="K992" s="403" t="s">
        <v>57</v>
      </c>
    </row>
    <row r="993" spans="1:11" s="206" customFormat="1" ht="25.5" x14ac:dyDescent="0.25">
      <c r="A993" s="406" t="s">
        <v>37</v>
      </c>
      <c r="B993" s="407" t="s">
        <v>1196</v>
      </c>
      <c r="C993" s="406" t="s">
        <v>105</v>
      </c>
      <c r="D993" s="406" t="s">
        <v>1994</v>
      </c>
      <c r="E993" s="408">
        <v>23</v>
      </c>
      <c r="F993" s="408"/>
      <c r="G993" s="409" t="s">
        <v>221</v>
      </c>
      <c r="H993" s="410">
        <v>1</v>
      </c>
      <c r="I993" s="411"/>
      <c r="J993" s="411">
        <v>20.07</v>
      </c>
      <c r="K993" s="411">
        <v>20.07</v>
      </c>
    </row>
    <row r="994" spans="1:11" s="206" customFormat="1" ht="25.5" x14ac:dyDescent="0.25">
      <c r="A994" s="412" t="s">
        <v>371</v>
      </c>
      <c r="B994" s="413" t="s">
        <v>1995</v>
      </c>
      <c r="C994" s="412" t="s">
        <v>105</v>
      </c>
      <c r="D994" s="412" t="s">
        <v>1996</v>
      </c>
      <c r="E994" s="414" t="s">
        <v>384</v>
      </c>
      <c r="F994" s="414"/>
      <c r="G994" s="415" t="s">
        <v>28</v>
      </c>
      <c r="H994" s="416">
        <v>1</v>
      </c>
      <c r="I994" s="416">
        <v>0</v>
      </c>
      <c r="J994" s="417">
        <v>10.029999999999999</v>
      </c>
      <c r="K994" s="417">
        <v>10.029999999999999</v>
      </c>
    </row>
    <row r="995" spans="1:11" s="206" customFormat="1" ht="25.5" x14ac:dyDescent="0.25">
      <c r="A995" s="412" t="s">
        <v>371</v>
      </c>
      <c r="B995" s="413" t="s">
        <v>117</v>
      </c>
      <c r="C995" s="412" t="s">
        <v>105</v>
      </c>
      <c r="D995" s="412" t="s">
        <v>118</v>
      </c>
      <c r="E995" s="414" t="s">
        <v>101</v>
      </c>
      <c r="F995" s="414"/>
      <c r="G995" s="415" t="s">
        <v>38</v>
      </c>
      <c r="H995" s="416">
        <v>0.25</v>
      </c>
      <c r="I995" s="416">
        <v>0</v>
      </c>
      <c r="J995" s="417">
        <v>23.41</v>
      </c>
      <c r="K995" s="417">
        <v>5.85</v>
      </c>
    </row>
    <row r="996" spans="1:11" s="206" customFormat="1" ht="25.5" x14ac:dyDescent="0.25">
      <c r="A996" s="412" t="s">
        <v>371</v>
      </c>
      <c r="B996" s="413" t="s">
        <v>109</v>
      </c>
      <c r="C996" s="412" t="s">
        <v>105</v>
      </c>
      <c r="D996" s="412" t="s">
        <v>110</v>
      </c>
      <c r="E996" s="414" t="s">
        <v>101</v>
      </c>
      <c r="F996" s="414"/>
      <c r="G996" s="415" t="s">
        <v>38</v>
      </c>
      <c r="H996" s="416">
        <v>0.25</v>
      </c>
      <c r="I996" s="416">
        <v>0</v>
      </c>
      <c r="J996" s="417">
        <v>16.78</v>
      </c>
      <c r="K996" s="417">
        <v>4.1900000000000004</v>
      </c>
    </row>
    <row r="997" spans="1:11" s="206" customFormat="1" ht="25.5" x14ac:dyDescent="0.25">
      <c r="A997" s="418"/>
      <c r="B997" s="418"/>
      <c r="C997" s="418"/>
      <c r="D997" s="418"/>
      <c r="E997" s="418"/>
      <c r="F997" s="418" t="s">
        <v>373</v>
      </c>
      <c r="G997" s="419">
        <v>10.039999999999999</v>
      </c>
      <c r="H997" s="418" t="s">
        <v>374</v>
      </c>
      <c r="I997" s="419">
        <v>0</v>
      </c>
      <c r="J997" s="418" t="s">
        <v>375</v>
      </c>
      <c r="K997" s="419">
        <v>10.039999999999999</v>
      </c>
    </row>
    <row r="998" spans="1:11" s="206" customFormat="1" ht="26.25" thickBot="1" x14ac:dyDescent="0.3">
      <c r="A998" s="418"/>
      <c r="B998" s="418"/>
      <c r="C998" s="418"/>
      <c r="D998" s="418"/>
      <c r="E998" s="418"/>
      <c r="F998" s="418" t="s">
        <v>376</v>
      </c>
      <c r="G998" s="419">
        <v>0</v>
      </c>
      <c r="H998" s="420"/>
      <c r="I998" s="420" t="s">
        <v>377</v>
      </c>
      <c r="J998" s="418"/>
      <c r="K998" s="419">
        <v>20.07</v>
      </c>
    </row>
    <row r="999" spans="1:11" s="206" customFormat="1" ht="15.75" thickTop="1" x14ac:dyDescent="0.25">
      <c r="A999" s="421"/>
      <c r="B999" s="421"/>
      <c r="C999" s="421"/>
      <c r="D999" s="421"/>
      <c r="E999" s="421"/>
      <c r="F999" s="421"/>
      <c r="G999" s="421"/>
      <c r="H999" s="421"/>
      <c r="I999" s="421"/>
      <c r="J999" s="421"/>
      <c r="K999" s="421"/>
    </row>
    <row r="1000" spans="1:11" s="206" customFormat="1" x14ac:dyDescent="0.25">
      <c r="A1000" s="402" t="s">
        <v>1198</v>
      </c>
      <c r="B1000" s="403" t="s">
        <v>34</v>
      </c>
      <c r="C1000" s="402" t="s">
        <v>103</v>
      </c>
      <c r="D1000" s="402" t="s">
        <v>65</v>
      </c>
      <c r="E1000" s="404" t="s">
        <v>35</v>
      </c>
      <c r="F1000" s="404"/>
      <c r="G1000" s="405" t="s">
        <v>56</v>
      </c>
      <c r="H1000" s="403" t="s">
        <v>61</v>
      </c>
      <c r="I1000" s="403" t="s">
        <v>370</v>
      </c>
      <c r="J1000" s="403" t="s">
        <v>203</v>
      </c>
      <c r="K1000" s="403" t="s">
        <v>57</v>
      </c>
    </row>
    <row r="1001" spans="1:11" s="206" customFormat="1" ht="25.5" x14ac:dyDescent="0.25">
      <c r="A1001" s="406" t="s">
        <v>37</v>
      </c>
      <c r="B1001" s="407" t="s">
        <v>1199</v>
      </c>
      <c r="C1001" s="406" t="s">
        <v>105</v>
      </c>
      <c r="D1001" s="406" t="s">
        <v>1200</v>
      </c>
      <c r="E1001" s="408">
        <v>23</v>
      </c>
      <c r="F1001" s="408"/>
      <c r="G1001" s="409" t="s">
        <v>221</v>
      </c>
      <c r="H1001" s="410">
        <v>1</v>
      </c>
      <c r="I1001" s="411"/>
      <c r="J1001" s="411">
        <v>70.760000000000005</v>
      </c>
      <c r="K1001" s="411">
        <v>70.760000000000005</v>
      </c>
    </row>
    <row r="1002" spans="1:11" s="206" customFormat="1" ht="25.5" x14ac:dyDescent="0.25">
      <c r="A1002" s="412" t="s">
        <v>371</v>
      </c>
      <c r="B1002" s="413" t="s">
        <v>1997</v>
      </c>
      <c r="C1002" s="412" t="s">
        <v>105</v>
      </c>
      <c r="D1002" s="412" t="s">
        <v>1998</v>
      </c>
      <c r="E1002" s="414" t="s">
        <v>384</v>
      </c>
      <c r="F1002" s="414"/>
      <c r="G1002" s="415" t="s">
        <v>28</v>
      </c>
      <c r="H1002" s="416">
        <v>1</v>
      </c>
      <c r="I1002" s="416">
        <v>0</v>
      </c>
      <c r="J1002" s="417">
        <v>70.760000000000005</v>
      </c>
      <c r="K1002" s="417">
        <v>70.760000000000005</v>
      </c>
    </row>
    <row r="1003" spans="1:11" s="206" customFormat="1" ht="25.5" x14ac:dyDescent="0.25">
      <c r="A1003" s="418"/>
      <c r="B1003" s="418"/>
      <c r="C1003" s="418"/>
      <c r="D1003" s="418"/>
      <c r="E1003" s="418"/>
      <c r="F1003" s="418" t="s">
        <v>373</v>
      </c>
      <c r="G1003" s="419">
        <v>0</v>
      </c>
      <c r="H1003" s="418" t="s">
        <v>374</v>
      </c>
      <c r="I1003" s="419">
        <v>0</v>
      </c>
      <c r="J1003" s="418" t="s">
        <v>375</v>
      </c>
      <c r="K1003" s="419">
        <v>0</v>
      </c>
    </row>
    <row r="1004" spans="1:11" s="206" customFormat="1" ht="26.25" thickBot="1" x14ac:dyDescent="0.3">
      <c r="A1004" s="418"/>
      <c r="B1004" s="418"/>
      <c r="C1004" s="418"/>
      <c r="D1004" s="418"/>
      <c r="E1004" s="418"/>
      <c r="F1004" s="418" t="s">
        <v>376</v>
      </c>
      <c r="G1004" s="419">
        <v>0</v>
      </c>
      <c r="H1004" s="420"/>
      <c r="I1004" s="420" t="s">
        <v>377</v>
      </c>
      <c r="J1004" s="418"/>
      <c r="K1004" s="419">
        <v>70.760000000000005</v>
      </c>
    </row>
    <row r="1005" spans="1:11" s="206" customFormat="1" ht="15.75" thickTop="1" x14ac:dyDescent="0.25">
      <c r="A1005" s="421"/>
      <c r="B1005" s="421"/>
      <c r="C1005" s="421"/>
      <c r="D1005" s="421"/>
      <c r="E1005" s="421"/>
      <c r="F1005" s="421"/>
      <c r="G1005" s="421"/>
      <c r="H1005" s="421"/>
      <c r="I1005" s="421"/>
      <c r="J1005" s="421"/>
      <c r="K1005" s="421"/>
    </row>
    <row r="1006" spans="1:11" s="206" customFormat="1" x14ac:dyDescent="0.25">
      <c r="A1006" s="402" t="s">
        <v>1201</v>
      </c>
      <c r="B1006" s="403" t="s">
        <v>34</v>
      </c>
      <c r="C1006" s="402" t="s">
        <v>103</v>
      </c>
      <c r="D1006" s="402" t="s">
        <v>65</v>
      </c>
      <c r="E1006" s="404" t="s">
        <v>35</v>
      </c>
      <c r="F1006" s="404"/>
      <c r="G1006" s="405" t="s">
        <v>56</v>
      </c>
      <c r="H1006" s="403" t="s">
        <v>61</v>
      </c>
      <c r="I1006" s="403" t="s">
        <v>370</v>
      </c>
      <c r="J1006" s="403" t="s">
        <v>203</v>
      </c>
      <c r="K1006" s="403" t="s">
        <v>57</v>
      </c>
    </row>
    <row r="1007" spans="1:11" s="206" customFormat="1" ht="25.5" x14ac:dyDescent="0.25">
      <c r="A1007" s="406" t="s">
        <v>37</v>
      </c>
      <c r="B1007" s="407" t="s">
        <v>1202</v>
      </c>
      <c r="C1007" s="406" t="s">
        <v>105</v>
      </c>
      <c r="D1007" s="406" t="s">
        <v>1203</v>
      </c>
      <c r="E1007" s="408">
        <v>23</v>
      </c>
      <c r="F1007" s="408"/>
      <c r="G1007" s="409" t="s">
        <v>221</v>
      </c>
      <c r="H1007" s="410">
        <v>1</v>
      </c>
      <c r="I1007" s="411"/>
      <c r="J1007" s="411">
        <v>64.86</v>
      </c>
      <c r="K1007" s="411">
        <v>64.86</v>
      </c>
    </row>
    <row r="1008" spans="1:11" s="206" customFormat="1" ht="25.5" x14ac:dyDescent="0.25">
      <c r="A1008" s="412" t="s">
        <v>371</v>
      </c>
      <c r="B1008" s="413" t="s">
        <v>1999</v>
      </c>
      <c r="C1008" s="412" t="s">
        <v>105</v>
      </c>
      <c r="D1008" s="412" t="s">
        <v>2000</v>
      </c>
      <c r="E1008" s="414" t="s">
        <v>384</v>
      </c>
      <c r="F1008" s="414"/>
      <c r="G1008" s="415" t="s">
        <v>28</v>
      </c>
      <c r="H1008" s="416">
        <v>1</v>
      </c>
      <c r="I1008" s="416">
        <v>0</v>
      </c>
      <c r="J1008" s="417">
        <v>64.86</v>
      </c>
      <c r="K1008" s="417">
        <v>64.86</v>
      </c>
    </row>
    <row r="1009" spans="1:11" s="206" customFormat="1" ht="25.5" x14ac:dyDescent="0.25">
      <c r="A1009" s="418"/>
      <c r="B1009" s="418"/>
      <c r="C1009" s="418"/>
      <c r="D1009" s="418"/>
      <c r="E1009" s="418"/>
      <c r="F1009" s="418" t="s">
        <v>373</v>
      </c>
      <c r="G1009" s="419">
        <v>0</v>
      </c>
      <c r="H1009" s="418" t="s">
        <v>374</v>
      </c>
      <c r="I1009" s="419">
        <v>0</v>
      </c>
      <c r="J1009" s="418" t="s">
        <v>375</v>
      </c>
      <c r="K1009" s="419">
        <v>0</v>
      </c>
    </row>
    <row r="1010" spans="1:11" s="206" customFormat="1" ht="26.25" thickBot="1" x14ac:dyDescent="0.3">
      <c r="A1010" s="418"/>
      <c r="B1010" s="418"/>
      <c r="C1010" s="418"/>
      <c r="D1010" s="418"/>
      <c r="E1010" s="418"/>
      <c r="F1010" s="418" t="s">
        <v>376</v>
      </c>
      <c r="G1010" s="419">
        <v>0</v>
      </c>
      <c r="H1010" s="420"/>
      <c r="I1010" s="420" t="s">
        <v>377</v>
      </c>
      <c r="J1010" s="418"/>
      <c r="K1010" s="419">
        <v>64.86</v>
      </c>
    </row>
    <row r="1011" spans="1:11" s="206" customFormat="1" ht="15.75" thickTop="1" x14ac:dyDescent="0.25">
      <c r="A1011" s="421"/>
      <c r="B1011" s="421"/>
      <c r="C1011" s="421"/>
      <c r="D1011" s="421"/>
      <c r="E1011" s="421"/>
      <c r="F1011" s="421"/>
      <c r="G1011" s="421"/>
      <c r="H1011" s="421"/>
      <c r="I1011" s="421"/>
      <c r="J1011" s="421"/>
      <c r="K1011" s="421"/>
    </row>
    <row r="1012" spans="1:11" s="206" customFormat="1" x14ac:dyDescent="0.25">
      <c r="A1012" s="402" t="s">
        <v>1204</v>
      </c>
      <c r="B1012" s="403" t="s">
        <v>34</v>
      </c>
      <c r="C1012" s="402" t="s">
        <v>103</v>
      </c>
      <c r="D1012" s="402" t="s">
        <v>65</v>
      </c>
      <c r="E1012" s="404" t="s">
        <v>35</v>
      </c>
      <c r="F1012" s="404"/>
      <c r="G1012" s="405" t="s">
        <v>56</v>
      </c>
      <c r="H1012" s="403" t="s">
        <v>61</v>
      </c>
      <c r="I1012" s="403" t="s">
        <v>370</v>
      </c>
      <c r="J1012" s="403" t="s">
        <v>203</v>
      </c>
      <c r="K1012" s="403" t="s">
        <v>57</v>
      </c>
    </row>
    <row r="1013" spans="1:11" s="206" customFormat="1" ht="25.5" x14ac:dyDescent="0.25">
      <c r="A1013" s="406" t="s">
        <v>37</v>
      </c>
      <c r="B1013" s="407" t="s">
        <v>1205</v>
      </c>
      <c r="C1013" s="406" t="s">
        <v>105</v>
      </c>
      <c r="D1013" s="406" t="s">
        <v>1206</v>
      </c>
      <c r="E1013" s="408">
        <v>23</v>
      </c>
      <c r="F1013" s="408"/>
      <c r="G1013" s="409" t="s">
        <v>221</v>
      </c>
      <c r="H1013" s="410">
        <v>1</v>
      </c>
      <c r="I1013" s="411"/>
      <c r="J1013" s="411">
        <v>52.01</v>
      </c>
      <c r="K1013" s="411">
        <v>52.01</v>
      </c>
    </row>
    <row r="1014" spans="1:11" s="206" customFormat="1" ht="25.5" x14ac:dyDescent="0.25">
      <c r="A1014" s="412" t="s">
        <v>371</v>
      </c>
      <c r="B1014" s="413" t="s">
        <v>2001</v>
      </c>
      <c r="C1014" s="412" t="s">
        <v>105</v>
      </c>
      <c r="D1014" s="412" t="s">
        <v>2002</v>
      </c>
      <c r="E1014" s="414" t="s">
        <v>384</v>
      </c>
      <c r="F1014" s="414"/>
      <c r="G1014" s="415" t="s">
        <v>28</v>
      </c>
      <c r="H1014" s="416">
        <v>1</v>
      </c>
      <c r="I1014" s="416">
        <v>0</v>
      </c>
      <c r="J1014" s="417">
        <v>52.01</v>
      </c>
      <c r="K1014" s="417">
        <v>52.01</v>
      </c>
    </row>
    <row r="1015" spans="1:11" s="206" customFormat="1" ht="25.5" x14ac:dyDescent="0.25">
      <c r="A1015" s="418"/>
      <c r="B1015" s="418"/>
      <c r="C1015" s="418"/>
      <c r="D1015" s="418"/>
      <c r="E1015" s="418"/>
      <c r="F1015" s="418" t="s">
        <v>373</v>
      </c>
      <c r="G1015" s="419">
        <v>0</v>
      </c>
      <c r="H1015" s="418" t="s">
        <v>374</v>
      </c>
      <c r="I1015" s="419">
        <v>0</v>
      </c>
      <c r="J1015" s="418" t="s">
        <v>375</v>
      </c>
      <c r="K1015" s="419">
        <v>0</v>
      </c>
    </row>
    <row r="1016" spans="1:11" s="206" customFormat="1" ht="26.25" thickBot="1" x14ac:dyDescent="0.3">
      <c r="A1016" s="418"/>
      <c r="B1016" s="418"/>
      <c r="C1016" s="418"/>
      <c r="D1016" s="418"/>
      <c r="E1016" s="418"/>
      <c r="F1016" s="418" t="s">
        <v>376</v>
      </c>
      <c r="G1016" s="419">
        <v>0</v>
      </c>
      <c r="H1016" s="420"/>
      <c r="I1016" s="420" t="s">
        <v>377</v>
      </c>
      <c r="J1016" s="418"/>
      <c r="K1016" s="419">
        <v>52.01</v>
      </c>
    </row>
    <row r="1017" spans="1:11" s="206" customFormat="1" ht="15.75" thickTop="1" x14ac:dyDescent="0.25">
      <c r="A1017" s="421"/>
      <c r="B1017" s="421"/>
      <c r="C1017" s="421"/>
      <c r="D1017" s="421"/>
      <c r="E1017" s="421"/>
      <c r="F1017" s="421"/>
      <c r="G1017" s="421"/>
      <c r="H1017" s="421"/>
      <c r="I1017" s="421"/>
      <c r="J1017" s="421"/>
      <c r="K1017" s="421"/>
    </row>
    <row r="1018" spans="1:11" s="206" customFormat="1" x14ac:dyDescent="0.25">
      <c r="A1018" s="402" t="s">
        <v>1209</v>
      </c>
      <c r="B1018" s="403" t="s">
        <v>34</v>
      </c>
      <c r="C1018" s="402" t="s">
        <v>103</v>
      </c>
      <c r="D1018" s="402" t="s">
        <v>65</v>
      </c>
      <c r="E1018" s="404" t="s">
        <v>35</v>
      </c>
      <c r="F1018" s="404"/>
      <c r="G1018" s="405" t="s">
        <v>56</v>
      </c>
      <c r="H1018" s="403" t="s">
        <v>61</v>
      </c>
      <c r="I1018" s="403" t="s">
        <v>370</v>
      </c>
      <c r="J1018" s="403" t="s">
        <v>203</v>
      </c>
      <c r="K1018" s="403" t="s">
        <v>57</v>
      </c>
    </row>
    <row r="1019" spans="1:11" s="206" customFormat="1" ht="25.5" x14ac:dyDescent="0.25">
      <c r="A1019" s="406" t="s">
        <v>37</v>
      </c>
      <c r="B1019" s="407" t="s">
        <v>1210</v>
      </c>
      <c r="C1019" s="406" t="s">
        <v>105</v>
      </c>
      <c r="D1019" s="406" t="s">
        <v>1211</v>
      </c>
      <c r="E1019" s="408">
        <v>19</v>
      </c>
      <c r="F1019" s="408"/>
      <c r="G1019" s="409" t="s">
        <v>19</v>
      </c>
      <c r="H1019" s="410">
        <v>1</v>
      </c>
      <c r="I1019" s="411"/>
      <c r="J1019" s="411">
        <v>222.99</v>
      </c>
      <c r="K1019" s="411">
        <v>222.99</v>
      </c>
    </row>
    <row r="1020" spans="1:11" s="206" customFormat="1" ht="25.5" x14ac:dyDescent="0.25">
      <c r="A1020" s="412" t="s">
        <v>371</v>
      </c>
      <c r="B1020" s="413" t="s">
        <v>2003</v>
      </c>
      <c r="C1020" s="412" t="s">
        <v>105</v>
      </c>
      <c r="D1020" s="412" t="s">
        <v>2004</v>
      </c>
      <c r="E1020" s="414" t="s">
        <v>384</v>
      </c>
      <c r="F1020" s="414"/>
      <c r="G1020" s="415" t="s">
        <v>19</v>
      </c>
      <c r="H1020" s="416">
        <v>1</v>
      </c>
      <c r="I1020" s="416">
        <v>0</v>
      </c>
      <c r="J1020" s="417">
        <v>222.99</v>
      </c>
      <c r="K1020" s="417">
        <v>222.99</v>
      </c>
    </row>
    <row r="1021" spans="1:11" s="206" customFormat="1" ht="25.5" x14ac:dyDescent="0.25">
      <c r="A1021" s="418"/>
      <c r="B1021" s="418"/>
      <c r="C1021" s="418"/>
      <c r="D1021" s="418"/>
      <c r="E1021" s="418"/>
      <c r="F1021" s="418" t="s">
        <v>373</v>
      </c>
      <c r="G1021" s="419">
        <v>0</v>
      </c>
      <c r="H1021" s="418" t="s">
        <v>374</v>
      </c>
      <c r="I1021" s="419">
        <v>0</v>
      </c>
      <c r="J1021" s="418" t="s">
        <v>375</v>
      </c>
      <c r="K1021" s="419">
        <v>0</v>
      </c>
    </row>
    <row r="1022" spans="1:11" s="206" customFormat="1" ht="26.25" thickBot="1" x14ac:dyDescent="0.3">
      <c r="A1022" s="418"/>
      <c r="B1022" s="418"/>
      <c r="C1022" s="418"/>
      <c r="D1022" s="418"/>
      <c r="E1022" s="418"/>
      <c r="F1022" s="418" t="s">
        <v>376</v>
      </c>
      <c r="G1022" s="419">
        <v>0</v>
      </c>
      <c r="H1022" s="420"/>
      <c r="I1022" s="420" t="s">
        <v>377</v>
      </c>
      <c r="J1022" s="418"/>
      <c r="K1022" s="419">
        <v>222.99</v>
      </c>
    </row>
    <row r="1023" spans="1:11" s="206" customFormat="1" ht="15.75" thickTop="1" x14ac:dyDescent="0.25">
      <c r="A1023" s="421"/>
      <c r="B1023" s="421"/>
      <c r="C1023" s="421"/>
      <c r="D1023" s="421"/>
      <c r="E1023" s="421"/>
      <c r="F1023" s="421"/>
      <c r="G1023" s="421"/>
      <c r="H1023" s="421"/>
      <c r="I1023" s="421"/>
      <c r="J1023" s="421"/>
      <c r="K1023" s="421"/>
    </row>
    <row r="1024" spans="1:11" s="206" customFormat="1" x14ac:dyDescent="0.25">
      <c r="A1024" s="402" t="s">
        <v>1212</v>
      </c>
      <c r="B1024" s="403" t="s">
        <v>34</v>
      </c>
      <c r="C1024" s="402" t="s">
        <v>103</v>
      </c>
      <c r="D1024" s="402" t="s">
        <v>65</v>
      </c>
      <c r="E1024" s="404" t="s">
        <v>35</v>
      </c>
      <c r="F1024" s="404"/>
      <c r="G1024" s="405" t="s">
        <v>56</v>
      </c>
      <c r="H1024" s="403" t="s">
        <v>61</v>
      </c>
      <c r="I1024" s="403" t="s">
        <v>370</v>
      </c>
      <c r="J1024" s="403" t="s">
        <v>203</v>
      </c>
      <c r="K1024" s="403" t="s">
        <v>57</v>
      </c>
    </row>
    <row r="1025" spans="1:11" s="206" customFormat="1" ht="25.5" x14ac:dyDescent="0.25">
      <c r="A1025" s="406" t="s">
        <v>37</v>
      </c>
      <c r="B1025" s="407" t="s">
        <v>1213</v>
      </c>
      <c r="C1025" s="406" t="s">
        <v>105</v>
      </c>
      <c r="D1025" s="406" t="s">
        <v>1214</v>
      </c>
      <c r="E1025" s="408">
        <v>19</v>
      </c>
      <c r="F1025" s="408"/>
      <c r="G1025" s="409" t="s">
        <v>19</v>
      </c>
      <c r="H1025" s="410">
        <v>1</v>
      </c>
      <c r="I1025" s="411"/>
      <c r="J1025" s="411">
        <v>463.41</v>
      </c>
      <c r="K1025" s="411">
        <v>463.41</v>
      </c>
    </row>
    <row r="1026" spans="1:11" s="206" customFormat="1" ht="25.5" x14ac:dyDescent="0.25">
      <c r="A1026" s="412" t="s">
        <v>371</v>
      </c>
      <c r="B1026" s="413" t="s">
        <v>2005</v>
      </c>
      <c r="C1026" s="412" t="s">
        <v>105</v>
      </c>
      <c r="D1026" s="412" t="s">
        <v>2006</v>
      </c>
      <c r="E1026" s="414" t="s">
        <v>384</v>
      </c>
      <c r="F1026" s="414"/>
      <c r="G1026" s="415" t="s">
        <v>19</v>
      </c>
      <c r="H1026" s="416">
        <v>1</v>
      </c>
      <c r="I1026" s="416">
        <v>0</v>
      </c>
      <c r="J1026" s="417">
        <v>463.41</v>
      </c>
      <c r="K1026" s="417">
        <v>463.41</v>
      </c>
    </row>
    <row r="1027" spans="1:11" s="206" customFormat="1" ht="25.5" x14ac:dyDescent="0.25">
      <c r="A1027" s="418"/>
      <c r="B1027" s="418"/>
      <c r="C1027" s="418"/>
      <c r="D1027" s="418"/>
      <c r="E1027" s="418"/>
      <c r="F1027" s="418" t="s">
        <v>373</v>
      </c>
      <c r="G1027" s="419">
        <v>0</v>
      </c>
      <c r="H1027" s="418" t="s">
        <v>374</v>
      </c>
      <c r="I1027" s="419">
        <v>0</v>
      </c>
      <c r="J1027" s="418" t="s">
        <v>375</v>
      </c>
      <c r="K1027" s="419">
        <v>0</v>
      </c>
    </row>
    <row r="1028" spans="1:11" s="206" customFormat="1" ht="26.25" thickBot="1" x14ac:dyDescent="0.3">
      <c r="A1028" s="418"/>
      <c r="B1028" s="418"/>
      <c r="C1028" s="418"/>
      <c r="D1028" s="418"/>
      <c r="E1028" s="418"/>
      <c r="F1028" s="418" t="s">
        <v>376</v>
      </c>
      <c r="G1028" s="419">
        <v>0</v>
      </c>
      <c r="H1028" s="420"/>
      <c r="I1028" s="420" t="s">
        <v>377</v>
      </c>
      <c r="J1028" s="418"/>
      <c r="K1028" s="419">
        <v>463.41</v>
      </c>
    </row>
    <row r="1029" spans="1:11" s="206" customFormat="1" ht="15.75" thickTop="1" x14ac:dyDescent="0.25">
      <c r="A1029" s="421"/>
      <c r="B1029" s="421"/>
      <c r="C1029" s="421"/>
      <c r="D1029" s="421"/>
      <c r="E1029" s="421"/>
      <c r="F1029" s="421"/>
      <c r="G1029" s="421"/>
      <c r="H1029" s="421"/>
      <c r="I1029" s="421"/>
      <c r="J1029" s="421"/>
      <c r="K1029" s="421"/>
    </row>
    <row r="1030" spans="1:11" s="206" customFormat="1" x14ac:dyDescent="0.25">
      <c r="A1030" s="402" t="s">
        <v>284</v>
      </c>
      <c r="B1030" s="403" t="s">
        <v>34</v>
      </c>
      <c r="C1030" s="402" t="s">
        <v>103</v>
      </c>
      <c r="D1030" s="402" t="s">
        <v>65</v>
      </c>
      <c r="E1030" s="404" t="s">
        <v>35</v>
      </c>
      <c r="F1030" s="404"/>
      <c r="G1030" s="405" t="s">
        <v>56</v>
      </c>
      <c r="H1030" s="403" t="s">
        <v>61</v>
      </c>
      <c r="I1030" s="403" t="s">
        <v>370</v>
      </c>
      <c r="J1030" s="403" t="s">
        <v>203</v>
      </c>
      <c r="K1030" s="403" t="s">
        <v>57</v>
      </c>
    </row>
    <row r="1031" spans="1:11" s="206" customFormat="1" ht="25.5" x14ac:dyDescent="0.25">
      <c r="A1031" s="406" t="s">
        <v>37</v>
      </c>
      <c r="B1031" s="407" t="s">
        <v>1215</v>
      </c>
      <c r="C1031" s="406" t="s">
        <v>105</v>
      </c>
      <c r="D1031" s="406" t="s">
        <v>1216</v>
      </c>
      <c r="E1031" s="408">
        <v>12</v>
      </c>
      <c r="F1031" s="408"/>
      <c r="G1031" s="409" t="s">
        <v>19</v>
      </c>
      <c r="H1031" s="410">
        <v>1</v>
      </c>
      <c r="I1031" s="411"/>
      <c r="J1031" s="411">
        <v>36.68</v>
      </c>
      <c r="K1031" s="411">
        <v>36.68</v>
      </c>
    </row>
    <row r="1032" spans="1:11" s="206" customFormat="1" ht="25.5" x14ac:dyDescent="0.25">
      <c r="A1032" s="412" t="s">
        <v>371</v>
      </c>
      <c r="B1032" s="413" t="s">
        <v>104</v>
      </c>
      <c r="C1032" s="412" t="s">
        <v>105</v>
      </c>
      <c r="D1032" s="412" t="s">
        <v>106</v>
      </c>
      <c r="E1032" s="414" t="s">
        <v>101</v>
      </c>
      <c r="F1032" s="414"/>
      <c r="G1032" s="415" t="s">
        <v>38</v>
      </c>
      <c r="H1032" s="416">
        <v>0.51100000000000001</v>
      </c>
      <c r="I1032" s="416">
        <v>0</v>
      </c>
      <c r="J1032" s="417">
        <v>15.3</v>
      </c>
      <c r="K1032" s="417">
        <v>7.81</v>
      </c>
    </row>
    <row r="1033" spans="1:11" s="206" customFormat="1" ht="25.5" x14ac:dyDescent="0.25">
      <c r="A1033" s="412" t="s">
        <v>371</v>
      </c>
      <c r="B1033" s="413" t="s">
        <v>631</v>
      </c>
      <c r="C1033" s="412" t="s">
        <v>105</v>
      </c>
      <c r="D1033" s="412" t="s">
        <v>632</v>
      </c>
      <c r="E1033" s="414" t="s">
        <v>384</v>
      </c>
      <c r="F1033" s="414"/>
      <c r="G1033" s="415" t="s">
        <v>265</v>
      </c>
      <c r="H1033" s="416">
        <v>0.34</v>
      </c>
      <c r="I1033" s="416">
        <v>0</v>
      </c>
      <c r="J1033" s="417">
        <v>7.44</v>
      </c>
      <c r="K1033" s="417">
        <v>2.52</v>
      </c>
    </row>
    <row r="1034" spans="1:11" s="206" customFormat="1" ht="25.5" x14ac:dyDescent="0.25">
      <c r="A1034" s="412" t="s">
        <v>371</v>
      </c>
      <c r="B1034" s="413" t="s">
        <v>111</v>
      </c>
      <c r="C1034" s="412" t="s">
        <v>105</v>
      </c>
      <c r="D1034" s="412" t="s">
        <v>112</v>
      </c>
      <c r="E1034" s="414" t="s">
        <v>101</v>
      </c>
      <c r="F1034" s="414"/>
      <c r="G1034" s="415" t="s">
        <v>38</v>
      </c>
      <c r="H1034" s="416">
        <v>0.6724</v>
      </c>
      <c r="I1034" s="416">
        <v>0</v>
      </c>
      <c r="J1034" s="417">
        <v>23.41</v>
      </c>
      <c r="K1034" s="417">
        <v>15.74</v>
      </c>
    </row>
    <row r="1035" spans="1:11" s="206" customFormat="1" ht="25.5" x14ac:dyDescent="0.25">
      <c r="A1035" s="412" t="s">
        <v>371</v>
      </c>
      <c r="B1035" s="413" t="s">
        <v>487</v>
      </c>
      <c r="C1035" s="412" t="s">
        <v>105</v>
      </c>
      <c r="D1035" s="412" t="s">
        <v>488</v>
      </c>
      <c r="E1035" s="414" t="s">
        <v>384</v>
      </c>
      <c r="F1035" s="414"/>
      <c r="G1035" s="415" t="s">
        <v>265</v>
      </c>
      <c r="H1035" s="416">
        <v>9.7200000000000006</v>
      </c>
      <c r="I1035" s="416">
        <v>0</v>
      </c>
      <c r="J1035" s="417">
        <v>0.64</v>
      </c>
      <c r="K1035" s="417">
        <v>6.22</v>
      </c>
    </row>
    <row r="1036" spans="1:11" s="206" customFormat="1" ht="25.5" x14ac:dyDescent="0.25">
      <c r="A1036" s="412" t="s">
        <v>371</v>
      </c>
      <c r="B1036" s="413" t="s">
        <v>602</v>
      </c>
      <c r="C1036" s="412" t="s">
        <v>105</v>
      </c>
      <c r="D1036" s="412" t="s">
        <v>603</v>
      </c>
      <c r="E1036" s="414" t="s">
        <v>384</v>
      </c>
      <c r="F1036" s="414"/>
      <c r="G1036" s="415" t="s">
        <v>25</v>
      </c>
      <c r="H1036" s="416">
        <v>2.4299999999999999E-2</v>
      </c>
      <c r="I1036" s="416">
        <v>0</v>
      </c>
      <c r="J1036" s="417">
        <v>180.8</v>
      </c>
      <c r="K1036" s="417">
        <v>4.3899999999999997</v>
      </c>
    </row>
    <row r="1037" spans="1:11" s="206" customFormat="1" ht="25.5" x14ac:dyDescent="0.25">
      <c r="A1037" s="418"/>
      <c r="B1037" s="418"/>
      <c r="C1037" s="418"/>
      <c r="D1037" s="418"/>
      <c r="E1037" s="418"/>
      <c r="F1037" s="418" t="s">
        <v>373</v>
      </c>
      <c r="G1037" s="419">
        <v>23.55</v>
      </c>
      <c r="H1037" s="418" t="s">
        <v>374</v>
      </c>
      <c r="I1037" s="419">
        <v>0</v>
      </c>
      <c r="J1037" s="418" t="s">
        <v>375</v>
      </c>
      <c r="K1037" s="419">
        <v>23.55</v>
      </c>
    </row>
    <row r="1038" spans="1:11" s="206" customFormat="1" ht="26.25" thickBot="1" x14ac:dyDescent="0.3">
      <c r="A1038" s="418"/>
      <c r="B1038" s="418"/>
      <c r="C1038" s="418"/>
      <c r="D1038" s="418"/>
      <c r="E1038" s="418"/>
      <c r="F1038" s="418" t="s">
        <v>376</v>
      </c>
      <c r="G1038" s="419">
        <v>0</v>
      </c>
      <c r="H1038" s="420"/>
      <c r="I1038" s="420" t="s">
        <v>377</v>
      </c>
      <c r="J1038" s="418"/>
      <c r="K1038" s="419">
        <v>36.68</v>
      </c>
    </row>
    <row r="1039" spans="1:11" s="206" customFormat="1" ht="15.75" thickTop="1" x14ac:dyDescent="0.25">
      <c r="A1039" s="421"/>
      <c r="B1039" s="421"/>
      <c r="C1039" s="421"/>
      <c r="D1039" s="421"/>
      <c r="E1039" s="421"/>
      <c r="F1039" s="421"/>
      <c r="G1039" s="421"/>
      <c r="H1039" s="421"/>
      <c r="I1039" s="421"/>
      <c r="J1039" s="421"/>
      <c r="K1039" s="421"/>
    </row>
    <row r="1040" spans="1:11" s="206" customFormat="1" x14ac:dyDescent="0.25">
      <c r="A1040" s="402" t="s">
        <v>1218</v>
      </c>
      <c r="B1040" s="403" t="s">
        <v>34</v>
      </c>
      <c r="C1040" s="402" t="s">
        <v>103</v>
      </c>
      <c r="D1040" s="402" t="s">
        <v>65</v>
      </c>
      <c r="E1040" s="404" t="s">
        <v>35</v>
      </c>
      <c r="F1040" s="404"/>
      <c r="G1040" s="405" t="s">
        <v>56</v>
      </c>
      <c r="H1040" s="403" t="s">
        <v>61</v>
      </c>
      <c r="I1040" s="403" t="s">
        <v>370</v>
      </c>
      <c r="J1040" s="403" t="s">
        <v>203</v>
      </c>
      <c r="K1040" s="403" t="s">
        <v>57</v>
      </c>
    </row>
    <row r="1041" spans="1:11" s="206" customFormat="1" ht="25.5" x14ac:dyDescent="0.25">
      <c r="A1041" s="406" t="s">
        <v>37</v>
      </c>
      <c r="B1041" s="407" t="s">
        <v>1219</v>
      </c>
      <c r="C1041" s="406" t="s">
        <v>105</v>
      </c>
      <c r="D1041" s="406" t="s">
        <v>1220</v>
      </c>
      <c r="E1041" s="408">
        <v>15</v>
      </c>
      <c r="F1041" s="408"/>
      <c r="G1041" s="409" t="s">
        <v>265</v>
      </c>
      <c r="H1041" s="410">
        <v>1</v>
      </c>
      <c r="I1041" s="411"/>
      <c r="J1041" s="411">
        <v>17.78</v>
      </c>
      <c r="K1041" s="411">
        <v>17.78</v>
      </c>
    </row>
    <row r="1042" spans="1:11" s="206" customFormat="1" ht="25.5" x14ac:dyDescent="0.25">
      <c r="A1042" s="412" t="s">
        <v>371</v>
      </c>
      <c r="B1042" s="413" t="s">
        <v>2007</v>
      </c>
      <c r="C1042" s="412" t="s">
        <v>105</v>
      </c>
      <c r="D1042" s="412" t="s">
        <v>2008</v>
      </c>
      <c r="E1042" s="414" t="s">
        <v>384</v>
      </c>
      <c r="F1042" s="414"/>
      <c r="G1042" s="415" t="s">
        <v>265</v>
      </c>
      <c r="H1042" s="416">
        <v>1.1000000000000001</v>
      </c>
      <c r="I1042" s="416">
        <v>0</v>
      </c>
      <c r="J1042" s="417">
        <v>16.170000000000002</v>
      </c>
      <c r="K1042" s="417">
        <v>17.78</v>
      </c>
    </row>
    <row r="1043" spans="1:11" s="206" customFormat="1" ht="25.5" x14ac:dyDescent="0.25">
      <c r="A1043" s="418"/>
      <c r="B1043" s="418"/>
      <c r="C1043" s="418"/>
      <c r="D1043" s="418"/>
      <c r="E1043" s="418"/>
      <c r="F1043" s="418" t="s">
        <v>373</v>
      </c>
      <c r="G1043" s="419">
        <v>0</v>
      </c>
      <c r="H1043" s="418" t="s">
        <v>374</v>
      </c>
      <c r="I1043" s="419">
        <v>0</v>
      </c>
      <c r="J1043" s="418" t="s">
        <v>375</v>
      </c>
      <c r="K1043" s="419">
        <v>0</v>
      </c>
    </row>
    <row r="1044" spans="1:11" s="206" customFormat="1" ht="26.25" thickBot="1" x14ac:dyDescent="0.3">
      <c r="A1044" s="418"/>
      <c r="B1044" s="418"/>
      <c r="C1044" s="418"/>
      <c r="D1044" s="418"/>
      <c r="E1044" s="418"/>
      <c r="F1044" s="418" t="s">
        <v>376</v>
      </c>
      <c r="G1044" s="419">
        <v>0</v>
      </c>
      <c r="H1044" s="420"/>
      <c r="I1044" s="420" t="s">
        <v>377</v>
      </c>
      <c r="J1044" s="418"/>
      <c r="K1044" s="419">
        <v>17.78</v>
      </c>
    </row>
    <row r="1045" spans="1:11" s="206" customFormat="1" ht="15.75" thickTop="1" x14ac:dyDescent="0.25">
      <c r="A1045" s="421"/>
      <c r="B1045" s="421"/>
      <c r="C1045" s="421"/>
      <c r="D1045" s="421"/>
      <c r="E1045" s="421"/>
      <c r="F1045" s="421"/>
      <c r="G1045" s="421"/>
      <c r="H1045" s="421"/>
      <c r="I1045" s="421"/>
      <c r="J1045" s="421"/>
      <c r="K1045" s="421"/>
    </row>
    <row r="1046" spans="1:11" s="206" customFormat="1" x14ac:dyDescent="0.25">
      <c r="A1046" s="402" t="s">
        <v>1221</v>
      </c>
      <c r="B1046" s="403" t="s">
        <v>34</v>
      </c>
      <c r="C1046" s="402" t="s">
        <v>103</v>
      </c>
      <c r="D1046" s="402" t="s">
        <v>65</v>
      </c>
      <c r="E1046" s="404" t="s">
        <v>35</v>
      </c>
      <c r="F1046" s="404"/>
      <c r="G1046" s="405" t="s">
        <v>56</v>
      </c>
      <c r="H1046" s="403" t="s">
        <v>61</v>
      </c>
      <c r="I1046" s="403" t="s">
        <v>370</v>
      </c>
      <c r="J1046" s="403" t="s">
        <v>203</v>
      </c>
      <c r="K1046" s="403" t="s">
        <v>57</v>
      </c>
    </row>
    <row r="1047" spans="1:11" s="206" customFormat="1" ht="25.5" x14ac:dyDescent="0.25">
      <c r="A1047" s="406" t="s">
        <v>37</v>
      </c>
      <c r="B1047" s="407" t="s">
        <v>1222</v>
      </c>
      <c r="C1047" s="406" t="s">
        <v>105</v>
      </c>
      <c r="D1047" s="406" t="s">
        <v>1223</v>
      </c>
      <c r="E1047" s="408">
        <v>16</v>
      </c>
      <c r="F1047" s="408"/>
      <c r="G1047" s="409" t="s">
        <v>19</v>
      </c>
      <c r="H1047" s="410">
        <v>1</v>
      </c>
      <c r="I1047" s="411"/>
      <c r="J1047" s="411">
        <v>226.62</v>
      </c>
      <c r="K1047" s="411">
        <v>226.62</v>
      </c>
    </row>
    <row r="1048" spans="1:11" s="206" customFormat="1" ht="25.5" x14ac:dyDescent="0.25">
      <c r="A1048" s="412" t="s">
        <v>371</v>
      </c>
      <c r="B1048" s="413" t="s">
        <v>2009</v>
      </c>
      <c r="C1048" s="412" t="s">
        <v>105</v>
      </c>
      <c r="D1048" s="412" t="s">
        <v>2010</v>
      </c>
      <c r="E1048" s="414" t="s">
        <v>384</v>
      </c>
      <c r="F1048" s="414"/>
      <c r="G1048" s="415" t="s">
        <v>28</v>
      </c>
      <c r="H1048" s="416">
        <v>4.1500000000000004</v>
      </c>
      <c r="I1048" s="416">
        <v>0</v>
      </c>
      <c r="J1048" s="417">
        <v>1.8</v>
      </c>
      <c r="K1048" s="417">
        <v>7.47</v>
      </c>
    </row>
    <row r="1049" spans="1:11" s="206" customFormat="1" ht="25.5" x14ac:dyDescent="0.25">
      <c r="A1049" s="412" t="s">
        <v>371</v>
      </c>
      <c r="B1049" s="413" t="s">
        <v>479</v>
      </c>
      <c r="C1049" s="412" t="s">
        <v>105</v>
      </c>
      <c r="D1049" s="412" t="s">
        <v>480</v>
      </c>
      <c r="E1049" s="414" t="s">
        <v>384</v>
      </c>
      <c r="F1049" s="414"/>
      <c r="G1049" s="415" t="s">
        <v>28</v>
      </c>
      <c r="H1049" s="416">
        <v>4.1500000000000004</v>
      </c>
      <c r="I1049" s="416">
        <v>0</v>
      </c>
      <c r="J1049" s="417">
        <v>0.37</v>
      </c>
      <c r="K1049" s="417">
        <v>1.53</v>
      </c>
    </row>
    <row r="1050" spans="1:11" s="206" customFormat="1" ht="25.5" x14ac:dyDescent="0.25">
      <c r="A1050" s="412" t="s">
        <v>371</v>
      </c>
      <c r="B1050" s="413" t="s">
        <v>109</v>
      </c>
      <c r="C1050" s="412" t="s">
        <v>105</v>
      </c>
      <c r="D1050" s="412" t="s">
        <v>110</v>
      </c>
      <c r="E1050" s="414" t="s">
        <v>101</v>
      </c>
      <c r="F1050" s="414"/>
      <c r="G1050" s="415" t="s">
        <v>38</v>
      </c>
      <c r="H1050" s="416">
        <v>6.2E-2</v>
      </c>
      <c r="I1050" s="416">
        <v>0</v>
      </c>
      <c r="J1050" s="417">
        <v>16.78</v>
      </c>
      <c r="K1050" s="417">
        <v>1.04</v>
      </c>
    </row>
    <row r="1051" spans="1:11" s="206" customFormat="1" ht="51" x14ac:dyDescent="0.25">
      <c r="A1051" s="412" t="s">
        <v>371</v>
      </c>
      <c r="B1051" s="413" t="s">
        <v>2011</v>
      </c>
      <c r="C1051" s="412" t="s">
        <v>105</v>
      </c>
      <c r="D1051" s="412" t="s">
        <v>2012</v>
      </c>
      <c r="E1051" s="414" t="s">
        <v>384</v>
      </c>
      <c r="F1051" s="414"/>
      <c r="G1051" s="415" t="s">
        <v>19</v>
      </c>
      <c r="H1051" s="416">
        <v>1.1459999999999999</v>
      </c>
      <c r="I1051" s="416">
        <v>0</v>
      </c>
      <c r="J1051" s="417">
        <v>187.85</v>
      </c>
      <c r="K1051" s="417">
        <v>215.27</v>
      </c>
    </row>
    <row r="1052" spans="1:11" s="206" customFormat="1" ht="25.5" x14ac:dyDescent="0.25">
      <c r="A1052" s="412" t="s">
        <v>371</v>
      </c>
      <c r="B1052" s="413" t="s">
        <v>920</v>
      </c>
      <c r="C1052" s="412" t="s">
        <v>105</v>
      </c>
      <c r="D1052" s="412" t="s">
        <v>921</v>
      </c>
      <c r="E1052" s="414" t="s">
        <v>101</v>
      </c>
      <c r="F1052" s="414"/>
      <c r="G1052" s="415" t="s">
        <v>38</v>
      </c>
      <c r="H1052" s="416">
        <v>5.6000000000000001E-2</v>
      </c>
      <c r="I1052" s="416">
        <v>0</v>
      </c>
      <c r="J1052" s="417">
        <v>23.41</v>
      </c>
      <c r="K1052" s="417">
        <v>1.31</v>
      </c>
    </row>
    <row r="1053" spans="1:11" s="206" customFormat="1" ht="25.5" x14ac:dyDescent="0.25">
      <c r="A1053" s="418"/>
      <c r="B1053" s="418"/>
      <c r="C1053" s="418"/>
      <c r="D1053" s="418"/>
      <c r="E1053" s="418"/>
      <c r="F1053" s="418" t="s">
        <v>373</v>
      </c>
      <c r="G1053" s="419">
        <v>2.35</v>
      </c>
      <c r="H1053" s="418" t="s">
        <v>374</v>
      </c>
      <c r="I1053" s="419">
        <v>0</v>
      </c>
      <c r="J1053" s="418" t="s">
        <v>375</v>
      </c>
      <c r="K1053" s="419">
        <v>2.35</v>
      </c>
    </row>
    <row r="1054" spans="1:11" s="206" customFormat="1" ht="26.25" thickBot="1" x14ac:dyDescent="0.3">
      <c r="A1054" s="418"/>
      <c r="B1054" s="418"/>
      <c r="C1054" s="418"/>
      <c r="D1054" s="418"/>
      <c r="E1054" s="418"/>
      <c r="F1054" s="418" t="s">
        <v>376</v>
      </c>
      <c r="G1054" s="419">
        <v>0</v>
      </c>
      <c r="H1054" s="420"/>
      <c r="I1054" s="420" t="s">
        <v>377</v>
      </c>
      <c r="J1054" s="418"/>
      <c r="K1054" s="419">
        <v>226.62</v>
      </c>
    </row>
    <row r="1055" spans="1:11" s="206" customFormat="1" ht="15.75" thickTop="1" x14ac:dyDescent="0.25">
      <c r="A1055" s="421"/>
      <c r="B1055" s="421"/>
      <c r="C1055" s="421"/>
      <c r="D1055" s="421"/>
      <c r="E1055" s="421"/>
      <c r="F1055" s="421"/>
      <c r="G1055" s="421"/>
      <c r="H1055" s="421"/>
      <c r="I1055" s="421"/>
      <c r="J1055" s="421"/>
      <c r="K1055" s="421"/>
    </row>
    <row r="1056" spans="1:11" s="206" customFormat="1" x14ac:dyDescent="0.25">
      <c r="A1056" s="402" t="s">
        <v>1224</v>
      </c>
      <c r="B1056" s="403" t="s">
        <v>34</v>
      </c>
      <c r="C1056" s="402" t="s">
        <v>103</v>
      </c>
      <c r="D1056" s="402" t="s">
        <v>65</v>
      </c>
      <c r="E1056" s="404" t="s">
        <v>35</v>
      </c>
      <c r="F1056" s="404"/>
      <c r="G1056" s="405" t="s">
        <v>56</v>
      </c>
      <c r="H1056" s="403" t="s">
        <v>61</v>
      </c>
      <c r="I1056" s="403" t="s">
        <v>370</v>
      </c>
      <c r="J1056" s="403" t="s">
        <v>203</v>
      </c>
      <c r="K1056" s="403" t="s">
        <v>57</v>
      </c>
    </row>
    <row r="1057" spans="1:11" s="206" customFormat="1" ht="25.5" x14ac:dyDescent="0.25">
      <c r="A1057" s="406" t="s">
        <v>37</v>
      </c>
      <c r="B1057" s="407" t="s">
        <v>1225</v>
      </c>
      <c r="C1057" s="406" t="s">
        <v>105</v>
      </c>
      <c r="D1057" s="406" t="s">
        <v>1226</v>
      </c>
      <c r="E1057" s="408">
        <v>16</v>
      </c>
      <c r="F1057" s="408"/>
      <c r="G1057" s="409" t="s">
        <v>23</v>
      </c>
      <c r="H1057" s="410">
        <v>1</v>
      </c>
      <c r="I1057" s="411"/>
      <c r="J1057" s="411">
        <v>39.54</v>
      </c>
      <c r="K1057" s="411">
        <v>39.54</v>
      </c>
    </row>
    <row r="1058" spans="1:11" s="206" customFormat="1" ht="25.5" x14ac:dyDescent="0.25">
      <c r="A1058" s="412" t="s">
        <v>371</v>
      </c>
      <c r="B1058" s="413" t="s">
        <v>2013</v>
      </c>
      <c r="C1058" s="412" t="s">
        <v>105</v>
      </c>
      <c r="D1058" s="412" t="s">
        <v>2014</v>
      </c>
      <c r="E1058" s="414" t="s">
        <v>384</v>
      </c>
      <c r="F1058" s="414"/>
      <c r="G1058" s="415" t="s">
        <v>23</v>
      </c>
      <c r="H1058" s="416">
        <v>1.1000000000000001</v>
      </c>
      <c r="I1058" s="416">
        <v>0</v>
      </c>
      <c r="J1058" s="417">
        <v>18.03</v>
      </c>
      <c r="K1058" s="417">
        <v>19.829999999999998</v>
      </c>
    </row>
    <row r="1059" spans="1:11" s="206" customFormat="1" ht="25.5" x14ac:dyDescent="0.25">
      <c r="A1059" s="412" t="s">
        <v>371</v>
      </c>
      <c r="B1059" s="413" t="s">
        <v>111</v>
      </c>
      <c r="C1059" s="412" t="s">
        <v>105</v>
      </c>
      <c r="D1059" s="412" t="s">
        <v>112</v>
      </c>
      <c r="E1059" s="414" t="s">
        <v>101</v>
      </c>
      <c r="F1059" s="414"/>
      <c r="G1059" s="415" t="s">
        <v>38</v>
      </c>
      <c r="H1059" s="416">
        <v>0.5</v>
      </c>
      <c r="I1059" s="416">
        <v>0</v>
      </c>
      <c r="J1059" s="417">
        <v>23.41</v>
      </c>
      <c r="K1059" s="417">
        <v>11.7</v>
      </c>
    </row>
    <row r="1060" spans="1:11" s="206" customFormat="1" ht="25.5" x14ac:dyDescent="0.25">
      <c r="A1060" s="412" t="s">
        <v>371</v>
      </c>
      <c r="B1060" s="413" t="s">
        <v>104</v>
      </c>
      <c r="C1060" s="412" t="s">
        <v>105</v>
      </c>
      <c r="D1060" s="412" t="s">
        <v>106</v>
      </c>
      <c r="E1060" s="414" t="s">
        <v>101</v>
      </c>
      <c r="F1060" s="414"/>
      <c r="G1060" s="415" t="s">
        <v>38</v>
      </c>
      <c r="H1060" s="416">
        <v>0.5</v>
      </c>
      <c r="I1060" s="416">
        <v>0</v>
      </c>
      <c r="J1060" s="417">
        <v>15.3</v>
      </c>
      <c r="K1060" s="417">
        <v>7.65</v>
      </c>
    </row>
    <row r="1061" spans="1:11" s="206" customFormat="1" ht="25.5" x14ac:dyDescent="0.25">
      <c r="A1061" s="412" t="s">
        <v>371</v>
      </c>
      <c r="B1061" s="413" t="s">
        <v>590</v>
      </c>
      <c r="C1061" s="412" t="s">
        <v>105</v>
      </c>
      <c r="D1061" s="412" t="s">
        <v>1834</v>
      </c>
      <c r="E1061" s="414" t="s">
        <v>384</v>
      </c>
      <c r="F1061" s="414"/>
      <c r="G1061" s="415" t="s">
        <v>265</v>
      </c>
      <c r="H1061" s="416">
        <v>1.4500000000000001E-2</v>
      </c>
      <c r="I1061" s="416">
        <v>0</v>
      </c>
      <c r="J1061" s="417">
        <v>25.46</v>
      </c>
      <c r="K1061" s="417">
        <v>0.36</v>
      </c>
    </row>
    <row r="1062" spans="1:11" s="206" customFormat="1" ht="25.5" x14ac:dyDescent="0.25">
      <c r="A1062" s="418"/>
      <c r="B1062" s="418"/>
      <c r="C1062" s="418"/>
      <c r="D1062" s="418"/>
      <c r="E1062" s="418"/>
      <c r="F1062" s="418" t="s">
        <v>373</v>
      </c>
      <c r="G1062" s="419">
        <v>19.350000000000001</v>
      </c>
      <c r="H1062" s="418" t="s">
        <v>374</v>
      </c>
      <c r="I1062" s="419">
        <v>0</v>
      </c>
      <c r="J1062" s="418" t="s">
        <v>375</v>
      </c>
      <c r="K1062" s="419">
        <v>19.350000000000001</v>
      </c>
    </row>
    <row r="1063" spans="1:11" s="206" customFormat="1" ht="26.25" thickBot="1" x14ac:dyDescent="0.3">
      <c r="A1063" s="418"/>
      <c r="B1063" s="418"/>
      <c r="C1063" s="418"/>
      <c r="D1063" s="418"/>
      <c r="E1063" s="418"/>
      <c r="F1063" s="418" t="s">
        <v>376</v>
      </c>
      <c r="G1063" s="419">
        <v>0</v>
      </c>
      <c r="H1063" s="420"/>
      <c r="I1063" s="420" t="s">
        <v>377</v>
      </c>
      <c r="J1063" s="418"/>
      <c r="K1063" s="419">
        <v>39.54</v>
      </c>
    </row>
    <row r="1064" spans="1:11" s="206" customFormat="1" ht="15.75" thickTop="1" x14ac:dyDescent="0.25">
      <c r="A1064" s="421"/>
      <c r="B1064" s="421"/>
      <c r="C1064" s="421"/>
      <c r="D1064" s="421"/>
      <c r="E1064" s="421"/>
      <c r="F1064" s="421"/>
      <c r="G1064" s="421"/>
      <c r="H1064" s="421"/>
      <c r="I1064" s="421"/>
      <c r="J1064" s="421"/>
      <c r="K1064" s="421"/>
    </row>
    <row r="1065" spans="1:11" s="206" customFormat="1" x14ac:dyDescent="0.25">
      <c r="A1065" s="402" t="s">
        <v>1227</v>
      </c>
      <c r="B1065" s="403" t="s">
        <v>34</v>
      </c>
      <c r="C1065" s="402" t="s">
        <v>103</v>
      </c>
      <c r="D1065" s="402" t="s">
        <v>65</v>
      </c>
      <c r="E1065" s="404" t="s">
        <v>35</v>
      </c>
      <c r="F1065" s="404"/>
      <c r="G1065" s="405" t="s">
        <v>56</v>
      </c>
      <c r="H1065" s="403" t="s">
        <v>61</v>
      </c>
      <c r="I1065" s="403" t="s">
        <v>370</v>
      </c>
      <c r="J1065" s="403" t="s">
        <v>203</v>
      </c>
      <c r="K1065" s="403" t="s">
        <v>57</v>
      </c>
    </row>
    <row r="1066" spans="1:11" s="206" customFormat="1" ht="25.5" x14ac:dyDescent="0.25">
      <c r="A1066" s="406" t="s">
        <v>37</v>
      </c>
      <c r="B1066" s="407" t="s">
        <v>1228</v>
      </c>
      <c r="C1066" s="406" t="s">
        <v>105</v>
      </c>
      <c r="D1066" s="406" t="s">
        <v>1229</v>
      </c>
      <c r="E1066" s="408">
        <v>16</v>
      </c>
      <c r="F1066" s="408"/>
      <c r="G1066" s="409" t="s">
        <v>23</v>
      </c>
      <c r="H1066" s="410">
        <v>1</v>
      </c>
      <c r="I1066" s="411"/>
      <c r="J1066" s="411">
        <v>63.46</v>
      </c>
      <c r="K1066" s="411">
        <v>63.46</v>
      </c>
    </row>
    <row r="1067" spans="1:11" s="206" customFormat="1" ht="25.5" x14ac:dyDescent="0.25">
      <c r="A1067" s="412" t="s">
        <v>371</v>
      </c>
      <c r="B1067" s="413" t="s">
        <v>2015</v>
      </c>
      <c r="C1067" s="412" t="s">
        <v>105</v>
      </c>
      <c r="D1067" s="412" t="s">
        <v>2016</v>
      </c>
      <c r="E1067" s="414" t="s">
        <v>384</v>
      </c>
      <c r="F1067" s="414"/>
      <c r="G1067" s="415" t="s">
        <v>23</v>
      </c>
      <c r="H1067" s="416">
        <v>1</v>
      </c>
      <c r="I1067" s="416">
        <v>0</v>
      </c>
      <c r="J1067" s="417">
        <v>26.66</v>
      </c>
      <c r="K1067" s="417">
        <v>26.66</v>
      </c>
    </row>
    <row r="1068" spans="1:11" s="206" customFormat="1" ht="25.5" x14ac:dyDescent="0.25">
      <c r="A1068" s="412" t="s">
        <v>371</v>
      </c>
      <c r="B1068" s="413" t="s">
        <v>378</v>
      </c>
      <c r="C1068" s="412" t="s">
        <v>105</v>
      </c>
      <c r="D1068" s="412" t="s">
        <v>379</v>
      </c>
      <c r="E1068" s="414" t="s">
        <v>101</v>
      </c>
      <c r="F1068" s="414"/>
      <c r="G1068" s="415" t="s">
        <v>38</v>
      </c>
      <c r="H1068" s="416">
        <v>1.7</v>
      </c>
      <c r="I1068" s="416">
        <v>0</v>
      </c>
      <c r="J1068" s="417">
        <v>21.65</v>
      </c>
      <c r="K1068" s="417">
        <v>36.799999999999997</v>
      </c>
    </row>
    <row r="1069" spans="1:11" s="206" customFormat="1" ht="25.5" x14ac:dyDescent="0.25">
      <c r="A1069" s="418"/>
      <c r="B1069" s="418"/>
      <c r="C1069" s="418"/>
      <c r="D1069" s="418"/>
      <c r="E1069" s="418"/>
      <c r="F1069" s="418" t="s">
        <v>373</v>
      </c>
      <c r="G1069" s="419">
        <v>36.799999999999997</v>
      </c>
      <c r="H1069" s="418" t="s">
        <v>374</v>
      </c>
      <c r="I1069" s="419">
        <v>0</v>
      </c>
      <c r="J1069" s="418" t="s">
        <v>375</v>
      </c>
      <c r="K1069" s="419">
        <v>36.799999999999997</v>
      </c>
    </row>
    <row r="1070" spans="1:11" s="206" customFormat="1" ht="26.25" thickBot="1" x14ac:dyDescent="0.3">
      <c r="A1070" s="418"/>
      <c r="B1070" s="418"/>
      <c r="C1070" s="418"/>
      <c r="D1070" s="418"/>
      <c r="E1070" s="418"/>
      <c r="F1070" s="418" t="s">
        <v>376</v>
      </c>
      <c r="G1070" s="419">
        <v>0</v>
      </c>
      <c r="H1070" s="420"/>
      <c r="I1070" s="420" t="s">
        <v>377</v>
      </c>
      <c r="J1070" s="418"/>
      <c r="K1070" s="419">
        <v>63.46</v>
      </c>
    </row>
    <row r="1071" spans="1:11" s="206" customFormat="1" ht="15.75" thickTop="1" x14ac:dyDescent="0.25">
      <c r="A1071" s="421"/>
      <c r="B1071" s="421"/>
      <c r="C1071" s="421"/>
      <c r="D1071" s="421"/>
      <c r="E1071" s="421"/>
      <c r="F1071" s="421"/>
      <c r="G1071" s="421"/>
      <c r="H1071" s="421"/>
      <c r="I1071" s="421"/>
      <c r="J1071" s="421"/>
      <c r="K1071" s="421"/>
    </row>
    <row r="1072" spans="1:11" s="206" customFormat="1" x14ac:dyDescent="0.25">
      <c r="A1072" s="402" t="s">
        <v>1230</v>
      </c>
      <c r="B1072" s="403" t="s">
        <v>34</v>
      </c>
      <c r="C1072" s="402" t="s">
        <v>103</v>
      </c>
      <c r="D1072" s="402" t="s">
        <v>65</v>
      </c>
      <c r="E1072" s="404" t="s">
        <v>35</v>
      </c>
      <c r="F1072" s="404"/>
      <c r="G1072" s="405" t="s">
        <v>56</v>
      </c>
      <c r="H1072" s="403" t="s">
        <v>61</v>
      </c>
      <c r="I1072" s="403" t="s">
        <v>370</v>
      </c>
      <c r="J1072" s="403" t="s">
        <v>203</v>
      </c>
      <c r="K1072" s="403" t="s">
        <v>57</v>
      </c>
    </row>
    <row r="1073" spans="1:11" s="206" customFormat="1" ht="25.5" x14ac:dyDescent="0.25">
      <c r="A1073" s="406" t="s">
        <v>37</v>
      </c>
      <c r="B1073" s="407" t="s">
        <v>1231</v>
      </c>
      <c r="C1073" s="406" t="s">
        <v>105</v>
      </c>
      <c r="D1073" s="406" t="s">
        <v>1232</v>
      </c>
      <c r="E1073" s="408">
        <v>16</v>
      </c>
      <c r="F1073" s="408"/>
      <c r="G1073" s="409" t="s">
        <v>58</v>
      </c>
      <c r="H1073" s="410">
        <v>1</v>
      </c>
      <c r="I1073" s="411"/>
      <c r="J1073" s="411">
        <v>39.26</v>
      </c>
      <c r="K1073" s="411">
        <v>39.26</v>
      </c>
    </row>
    <row r="1074" spans="1:11" s="206" customFormat="1" ht="25.5" x14ac:dyDescent="0.25">
      <c r="A1074" s="412" t="s">
        <v>371</v>
      </c>
      <c r="B1074" s="413" t="s">
        <v>2017</v>
      </c>
      <c r="C1074" s="412" t="s">
        <v>105</v>
      </c>
      <c r="D1074" s="412" t="s">
        <v>2018</v>
      </c>
      <c r="E1074" s="414" t="s">
        <v>384</v>
      </c>
      <c r="F1074" s="414"/>
      <c r="G1074" s="415" t="s">
        <v>23</v>
      </c>
      <c r="H1074" s="416">
        <v>1.08</v>
      </c>
      <c r="I1074" s="416">
        <v>0</v>
      </c>
      <c r="J1074" s="417">
        <v>33.380000000000003</v>
      </c>
      <c r="K1074" s="417">
        <v>36.049999999999997</v>
      </c>
    </row>
    <row r="1075" spans="1:11" s="206" customFormat="1" ht="25.5" x14ac:dyDescent="0.25">
      <c r="A1075" s="412" t="s">
        <v>371</v>
      </c>
      <c r="B1075" s="413" t="s">
        <v>109</v>
      </c>
      <c r="C1075" s="412" t="s">
        <v>105</v>
      </c>
      <c r="D1075" s="412" t="s">
        <v>110</v>
      </c>
      <c r="E1075" s="414" t="s">
        <v>101</v>
      </c>
      <c r="F1075" s="414"/>
      <c r="G1075" s="415" t="s">
        <v>38</v>
      </c>
      <c r="H1075" s="416">
        <v>0.08</v>
      </c>
      <c r="I1075" s="416">
        <v>0</v>
      </c>
      <c r="J1075" s="417">
        <v>16.78</v>
      </c>
      <c r="K1075" s="417">
        <v>1.34</v>
      </c>
    </row>
    <row r="1076" spans="1:11" s="206" customFormat="1" ht="25.5" x14ac:dyDescent="0.25">
      <c r="A1076" s="412" t="s">
        <v>371</v>
      </c>
      <c r="B1076" s="413" t="s">
        <v>121</v>
      </c>
      <c r="C1076" s="412" t="s">
        <v>105</v>
      </c>
      <c r="D1076" s="412" t="s">
        <v>122</v>
      </c>
      <c r="E1076" s="414" t="s">
        <v>101</v>
      </c>
      <c r="F1076" s="414"/>
      <c r="G1076" s="415" t="s">
        <v>38</v>
      </c>
      <c r="H1076" s="416">
        <v>0.08</v>
      </c>
      <c r="I1076" s="416">
        <v>0</v>
      </c>
      <c r="J1076" s="417">
        <v>23.41</v>
      </c>
      <c r="K1076" s="417">
        <v>1.87</v>
      </c>
    </row>
    <row r="1077" spans="1:11" s="206" customFormat="1" ht="25.5" x14ac:dyDescent="0.25">
      <c r="A1077" s="418"/>
      <c r="B1077" s="418"/>
      <c r="C1077" s="418"/>
      <c r="D1077" s="418"/>
      <c r="E1077" s="418"/>
      <c r="F1077" s="418" t="s">
        <v>373</v>
      </c>
      <c r="G1077" s="419">
        <v>3.21</v>
      </c>
      <c r="H1077" s="418" t="s">
        <v>374</v>
      </c>
      <c r="I1077" s="419">
        <v>0</v>
      </c>
      <c r="J1077" s="418" t="s">
        <v>375</v>
      </c>
      <c r="K1077" s="419">
        <v>3.21</v>
      </c>
    </row>
    <row r="1078" spans="1:11" s="206" customFormat="1" ht="26.25" thickBot="1" x14ac:dyDescent="0.3">
      <c r="A1078" s="418"/>
      <c r="B1078" s="418"/>
      <c r="C1078" s="418"/>
      <c r="D1078" s="418"/>
      <c r="E1078" s="418"/>
      <c r="F1078" s="418" t="s">
        <v>376</v>
      </c>
      <c r="G1078" s="419">
        <v>0</v>
      </c>
      <c r="H1078" s="420"/>
      <c r="I1078" s="420" t="s">
        <v>377</v>
      </c>
      <c r="J1078" s="418"/>
      <c r="K1078" s="419">
        <v>39.26</v>
      </c>
    </row>
    <row r="1079" spans="1:11" s="206" customFormat="1" ht="15.75" thickTop="1" x14ac:dyDescent="0.25">
      <c r="A1079" s="421"/>
      <c r="B1079" s="421"/>
      <c r="C1079" s="421"/>
      <c r="D1079" s="421"/>
      <c r="E1079" s="421"/>
      <c r="F1079" s="421"/>
      <c r="G1079" s="421"/>
      <c r="H1079" s="421"/>
      <c r="I1079" s="421"/>
      <c r="J1079" s="421"/>
      <c r="K1079" s="421"/>
    </row>
    <row r="1080" spans="1:11" s="206" customFormat="1" x14ac:dyDescent="0.25">
      <c r="A1080" s="402" t="s">
        <v>1234</v>
      </c>
      <c r="B1080" s="403" t="s">
        <v>34</v>
      </c>
      <c r="C1080" s="402" t="s">
        <v>103</v>
      </c>
      <c r="D1080" s="402" t="s">
        <v>65</v>
      </c>
      <c r="E1080" s="404" t="s">
        <v>35</v>
      </c>
      <c r="F1080" s="404"/>
      <c r="G1080" s="405" t="s">
        <v>56</v>
      </c>
      <c r="H1080" s="403" t="s">
        <v>61</v>
      </c>
      <c r="I1080" s="403" t="s">
        <v>370</v>
      </c>
      <c r="J1080" s="403" t="s">
        <v>203</v>
      </c>
      <c r="K1080" s="403" t="s">
        <v>57</v>
      </c>
    </row>
    <row r="1081" spans="1:11" s="206" customFormat="1" ht="38.25" x14ac:dyDescent="0.25">
      <c r="A1081" s="406" t="s">
        <v>37</v>
      </c>
      <c r="B1081" s="407" t="s">
        <v>1235</v>
      </c>
      <c r="C1081" s="406" t="s">
        <v>201</v>
      </c>
      <c r="D1081" s="406" t="s">
        <v>1236</v>
      </c>
      <c r="E1081" s="408" t="s">
        <v>2019</v>
      </c>
      <c r="F1081" s="408"/>
      <c r="G1081" s="409" t="s">
        <v>19</v>
      </c>
      <c r="H1081" s="410">
        <v>1</v>
      </c>
      <c r="I1081" s="411"/>
      <c r="J1081" s="411">
        <v>118.67</v>
      </c>
      <c r="K1081" s="411">
        <v>118.67</v>
      </c>
    </row>
    <row r="1082" spans="1:11" s="206" customFormat="1" ht="38.25" x14ac:dyDescent="0.25">
      <c r="A1082" s="412" t="s">
        <v>371</v>
      </c>
      <c r="B1082" s="413" t="s">
        <v>2020</v>
      </c>
      <c r="C1082" s="412" t="s">
        <v>201</v>
      </c>
      <c r="D1082" s="412" t="s">
        <v>2021</v>
      </c>
      <c r="E1082" s="414" t="s">
        <v>384</v>
      </c>
      <c r="F1082" s="414"/>
      <c r="G1082" s="415" t="s">
        <v>58</v>
      </c>
      <c r="H1082" s="416">
        <v>1.0188999999999999</v>
      </c>
      <c r="I1082" s="416">
        <v>0</v>
      </c>
      <c r="J1082" s="417">
        <v>4.47</v>
      </c>
      <c r="K1082" s="417">
        <v>4.55</v>
      </c>
    </row>
    <row r="1083" spans="1:11" s="206" customFormat="1" ht="25.5" x14ac:dyDescent="0.25">
      <c r="A1083" s="412" t="s">
        <v>371</v>
      </c>
      <c r="B1083" s="413" t="s">
        <v>920</v>
      </c>
      <c r="C1083" s="412" t="s">
        <v>105</v>
      </c>
      <c r="D1083" s="412" t="s">
        <v>921</v>
      </c>
      <c r="E1083" s="414" t="s">
        <v>101</v>
      </c>
      <c r="F1083" s="414"/>
      <c r="G1083" s="415" t="s">
        <v>38</v>
      </c>
      <c r="H1083" s="416">
        <v>0.71750000000000003</v>
      </c>
      <c r="I1083" s="416">
        <v>0</v>
      </c>
      <c r="J1083" s="417">
        <v>23.41</v>
      </c>
      <c r="K1083" s="417">
        <v>16.79</v>
      </c>
    </row>
    <row r="1084" spans="1:11" s="206" customFormat="1" ht="25.5" x14ac:dyDescent="0.25">
      <c r="A1084" s="412" t="s">
        <v>371</v>
      </c>
      <c r="B1084" s="413" t="s">
        <v>2022</v>
      </c>
      <c r="C1084" s="412" t="s">
        <v>201</v>
      </c>
      <c r="D1084" s="412" t="s">
        <v>2023</v>
      </c>
      <c r="E1084" s="414" t="s">
        <v>384</v>
      </c>
      <c r="F1084" s="414"/>
      <c r="G1084" s="415" t="s">
        <v>58</v>
      </c>
      <c r="H1084" s="416">
        <v>2.8018999999999998</v>
      </c>
      <c r="I1084" s="416">
        <v>0</v>
      </c>
      <c r="J1084" s="417">
        <v>4.3899999999999997</v>
      </c>
      <c r="K1084" s="417">
        <v>12.3</v>
      </c>
    </row>
    <row r="1085" spans="1:11" s="206" customFormat="1" ht="25.5" x14ac:dyDescent="0.25">
      <c r="A1085" s="412" t="s">
        <v>371</v>
      </c>
      <c r="B1085" s="413" t="s">
        <v>1964</v>
      </c>
      <c r="C1085" s="412" t="s">
        <v>105</v>
      </c>
      <c r="D1085" s="412" t="s">
        <v>1965</v>
      </c>
      <c r="E1085" s="414" t="s">
        <v>384</v>
      </c>
      <c r="F1085" s="414"/>
      <c r="G1085" s="415" t="s">
        <v>265</v>
      </c>
      <c r="H1085" s="416">
        <v>2.8299999999999999E-2</v>
      </c>
      <c r="I1085" s="416">
        <v>0</v>
      </c>
      <c r="J1085" s="417">
        <v>15.89</v>
      </c>
      <c r="K1085" s="417">
        <v>0.44</v>
      </c>
    </row>
    <row r="1086" spans="1:11" s="206" customFormat="1" ht="25.5" x14ac:dyDescent="0.25">
      <c r="A1086" s="412" t="s">
        <v>371</v>
      </c>
      <c r="B1086" s="413" t="s">
        <v>2024</v>
      </c>
      <c r="C1086" s="412" t="s">
        <v>201</v>
      </c>
      <c r="D1086" s="412" t="s">
        <v>2025</v>
      </c>
      <c r="E1086" s="414" t="s">
        <v>384</v>
      </c>
      <c r="F1086" s="414"/>
      <c r="G1086" s="415" t="s">
        <v>21</v>
      </c>
      <c r="H1086" s="416">
        <v>2.7366000000000001</v>
      </c>
      <c r="I1086" s="416">
        <v>0</v>
      </c>
      <c r="J1086" s="417">
        <v>30.75</v>
      </c>
      <c r="K1086" s="417">
        <v>84.15</v>
      </c>
    </row>
    <row r="1087" spans="1:11" s="206" customFormat="1" ht="25.5" x14ac:dyDescent="0.25">
      <c r="A1087" s="412" t="s">
        <v>371</v>
      </c>
      <c r="B1087" s="413" t="s">
        <v>1893</v>
      </c>
      <c r="C1087" s="412" t="s">
        <v>105</v>
      </c>
      <c r="D1087" s="412" t="s">
        <v>1894</v>
      </c>
      <c r="E1087" s="414" t="s">
        <v>384</v>
      </c>
      <c r="F1087" s="414"/>
      <c r="G1087" s="415" t="s">
        <v>28</v>
      </c>
      <c r="H1087" s="416">
        <v>3.1846000000000001</v>
      </c>
      <c r="I1087" s="416">
        <v>0</v>
      </c>
      <c r="J1087" s="417">
        <v>0.14000000000000001</v>
      </c>
      <c r="K1087" s="417">
        <v>0.44</v>
      </c>
    </row>
    <row r="1088" spans="1:11" s="206" customFormat="1" ht="25.5" x14ac:dyDescent="0.25">
      <c r="A1088" s="418"/>
      <c r="B1088" s="418"/>
      <c r="C1088" s="418"/>
      <c r="D1088" s="418"/>
      <c r="E1088" s="418"/>
      <c r="F1088" s="418" t="s">
        <v>373</v>
      </c>
      <c r="G1088" s="419">
        <v>16.79</v>
      </c>
      <c r="H1088" s="418" t="s">
        <v>374</v>
      </c>
      <c r="I1088" s="419">
        <v>0</v>
      </c>
      <c r="J1088" s="418" t="s">
        <v>375</v>
      </c>
      <c r="K1088" s="419">
        <v>16.79</v>
      </c>
    </row>
    <row r="1089" spans="1:11" s="206" customFormat="1" ht="26.25" thickBot="1" x14ac:dyDescent="0.3">
      <c r="A1089" s="418"/>
      <c r="B1089" s="418"/>
      <c r="C1089" s="418"/>
      <c r="D1089" s="418"/>
      <c r="E1089" s="418"/>
      <c r="F1089" s="418" t="s">
        <v>376</v>
      </c>
      <c r="G1089" s="419">
        <v>0</v>
      </c>
      <c r="H1089" s="420"/>
      <c r="I1089" s="420" t="s">
        <v>377</v>
      </c>
      <c r="J1089" s="418"/>
      <c r="K1089" s="419">
        <v>118.67</v>
      </c>
    </row>
    <row r="1090" spans="1:11" s="206" customFormat="1" ht="15.75" thickTop="1" x14ac:dyDescent="0.25">
      <c r="A1090" s="421"/>
      <c r="B1090" s="421"/>
      <c r="C1090" s="421"/>
      <c r="D1090" s="421"/>
      <c r="E1090" s="421"/>
      <c r="F1090" s="421"/>
      <c r="G1090" s="421"/>
      <c r="H1090" s="421"/>
      <c r="I1090" s="421"/>
      <c r="J1090" s="421"/>
      <c r="K1090" s="421"/>
    </row>
    <row r="1091" spans="1:11" s="206" customFormat="1" x14ac:dyDescent="0.25">
      <c r="A1091" s="402" t="s">
        <v>1237</v>
      </c>
      <c r="B1091" s="403" t="s">
        <v>34</v>
      </c>
      <c r="C1091" s="402" t="s">
        <v>103</v>
      </c>
      <c r="D1091" s="402" t="s">
        <v>65</v>
      </c>
      <c r="E1091" s="404" t="s">
        <v>35</v>
      </c>
      <c r="F1091" s="404"/>
      <c r="G1091" s="405" t="s">
        <v>56</v>
      </c>
      <c r="H1091" s="403" t="s">
        <v>61</v>
      </c>
      <c r="I1091" s="403" t="s">
        <v>370</v>
      </c>
      <c r="J1091" s="403" t="s">
        <v>203</v>
      </c>
      <c r="K1091" s="403" t="s">
        <v>57</v>
      </c>
    </row>
    <row r="1092" spans="1:11" s="206" customFormat="1" ht="25.5" x14ac:dyDescent="0.25">
      <c r="A1092" s="406" t="s">
        <v>37</v>
      </c>
      <c r="B1092" s="407" t="s">
        <v>1238</v>
      </c>
      <c r="C1092" s="406" t="s">
        <v>105</v>
      </c>
      <c r="D1092" s="406" t="s">
        <v>1239</v>
      </c>
      <c r="E1092" s="408">
        <v>21</v>
      </c>
      <c r="F1092" s="408"/>
      <c r="G1092" s="409" t="s">
        <v>19</v>
      </c>
      <c r="H1092" s="410">
        <v>1</v>
      </c>
      <c r="I1092" s="411"/>
      <c r="J1092" s="411">
        <v>64.81</v>
      </c>
      <c r="K1092" s="411">
        <v>64.81</v>
      </c>
    </row>
    <row r="1093" spans="1:11" s="206" customFormat="1" ht="25.5" x14ac:dyDescent="0.25">
      <c r="A1093" s="412" t="s">
        <v>371</v>
      </c>
      <c r="B1093" s="413" t="s">
        <v>1907</v>
      </c>
      <c r="C1093" s="412" t="s">
        <v>105</v>
      </c>
      <c r="D1093" s="412" t="s">
        <v>1908</v>
      </c>
      <c r="E1093" s="414" t="s">
        <v>384</v>
      </c>
      <c r="F1093" s="414"/>
      <c r="G1093" s="415" t="s">
        <v>19</v>
      </c>
      <c r="H1093" s="416">
        <v>1.1000000000000001</v>
      </c>
      <c r="I1093" s="416">
        <v>0</v>
      </c>
      <c r="J1093" s="417">
        <v>19.05</v>
      </c>
      <c r="K1093" s="417">
        <v>20.95</v>
      </c>
    </row>
    <row r="1094" spans="1:11" s="206" customFormat="1" ht="25.5" x14ac:dyDescent="0.25">
      <c r="A1094" s="412" t="s">
        <v>371</v>
      </c>
      <c r="B1094" s="413" t="s">
        <v>1897</v>
      </c>
      <c r="C1094" s="412" t="s">
        <v>105</v>
      </c>
      <c r="D1094" s="412" t="s">
        <v>1898</v>
      </c>
      <c r="E1094" s="414" t="s">
        <v>384</v>
      </c>
      <c r="F1094" s="414"/>
      <c r="G1094" s="415" t="s">
        <v>265</v>
      </c>
      <c r="H1094" s="416">
        <v>0.5202</v>
      </c>
      <c r="I1094" s="416">
        <v>0</v>
      </c>
      <c r="J1094" s="417">
        <v>4.08</v>
      </c>
      <c r="K1094" s="417">
        <v>2.12</v>
      </c>
    </row>
    <row r="1095" spans="1:11" s="206" customFormat="1" ht="25.5" x14ac:dyDescent="0.25">
      <c r="A1095" s="412" t="s">
        <v>371</v>
      </c>
      <c r="B1095" s="413" t="s">
        <v>1905</v>
      </c>
      <c r="C1095" s="412" t="s">
        <v>105</v>
      </c>
      <c r="D1095" s="412" t="s">
        <v>1906</v>
      </c>
      <c r="E1095" s="414" t="s">
        <v>384</v>
      </c>
      <c r="F1095" s="414"/>
      <c r="G1095" s="415" t="s">
        <v>23</v>
      </c>
      <c r="H1095" s="416">
        <v>3.851</v>
      </c>
      <c r="I1095" s="416">
        <v>0</v>
      </c>
      <c r="J1095" s="417">
        <v>5.28</v>
      </c>
      <c r="K1095" s="417">
        <v>20.329999999999998</v>
      </c>
    </row>
    <row r="1096" spans="1:11" s="206" customFormat="1" ht="25.5" x14ac:dyDescent="0.25">
      <c r="A1096" s="412" t="s">
        <v>371</v>
      </c>
      <c r="B1096" s="413" t="s">
        <v>1895</v>
      </c>
      <c r="C1096" s="412" t="s">
        <v>105</v>
      </c>
      <c r="D1096" s="412" t="s">
        <v>1896</v>
      </c>
      <c r="E1096" s="414" t="s">
        <v>384</v>
      </c>
      <c r="F1096" s="414"/>
      <c r="G1096" s="415" t="s">
        <v>28</v>
      </c>
      <c r="H1096" s="416">
        <v>7.9740000000000002</v>
      </c>
      <c r="I1096" s="416">
        <v>0</v>
      </c>
      <c r="J1096" s="417">
        <v>0.06</v>
      </c>
      <c r="K1096" s="417">
        <v>0.47</v>
      </c>
    </row>
    <row r="1097" spans="1:11" s="206" customFormat="1" ht="25.5" x14ac:dyDescent="0.25">
      <c r="A1097" s="412" t="s">
        <v>371</v>
      </c>
      <c r="B1097" s="413" t="s">
        <v>2026</v>
      </c>
      <c r="C1097" s="412" t="s">
        <v>105</v>
      </c>
      <c r="D1097" s="412" t="s">
        <v>2027</v>
      </c>
      <c r="E1097" s="414" t="s">
        <v>384</v>
      </c>
      <c r="F1097" s="414"/>
      <c r="G1097" s="415" t="s">
        <v>28</v>
      </c>
      <c r="H1097" s="416">
        <v>1.3265</v>
      </c>
      <c r="I1097" s="416">
        <v>0</v>
      </c>
      <c r="J1097" s="417">
        <v>1.45</v>
      </c>
      <c r="K1097" s="417">
        <v>1.92</v>
      </c>
    </row>
    <row r="1098" spans="1:11" s="206" customFormat="1" ht="25.5" x14ac:dyDescent="0.25">
      <c r="A1098" s="412" t="s">
        <v>371</v>
      </c>
      <c r="B1098" s="413" t="s">
        <v>1909</v>
      </c>
      <c r="C1098" s="412" t="s">
        <v>105</v>
      </c>
      <c r="D1098" s="412" t="s">
        <v>1910</v>
      </c>
      <c r="E1098" s="414" t="s">
        <v>384</v>
      </c>
      <c r="F1098" s="414"/>
      <c r="G1098" s="415" t="s">
        <v>23</v>
      </c>
      <c r="H1098" s="416">
        <v>1.4395</v>
      </c>
      <c r="I1098" s="416">
        <v>0</v>
      </c>
      <c r="J1098" s="417">
        <v>2.64</v>
      </c>
      <c r="K1098" s="417">
        <v>3.8</v>
      </c>
    </row>
    <row r="1099" spans="1:11" s="206" customFormat="1" ht="25.5" x14ac:dyDescent="0.25">
      <c r="A1099" s="412" t="s">
        <v>371</v>
      </c>
      <c r="B1099" s="413" t="s">
        <v>1964</v>
      </c>
      <c r="C1099" s="412" t="s">
        <v>105</v>
      </c>
      <c r="D1099" s="412" t="s">
        <v>1965</v>
      </c>
      <c r="E1099" s="414" t="s">
        <v>384</v>
      </c>
      <c r="F1099" s="414"/>
      <c r="G1099" s="415" t="s">
        <v>265</v>
      </c>
      <c r="H1099" s="416">
        <v>4.2599999999999999E-2</v>
      </c>
      <c r="I1099" s="416">
        <v>0</v>
      </c>
      <c r="J1099" s="417">
        <v>15.89</v>
      </c>
      <c r="K1099" s="417">
        <v>0.67</v>
      </c>
    </row>
    <row r="1100" spans="1:11" s="206" customFormat="1" ht="25.5" x14ac:dyDescent="0.25">
      <c r="A1100" s="412" t="s">
        <v>371</v>
      </c>
      <c r="B1100" s="413" t="s">
        <v>104</v>
      </c>
      <c r="C1100" s="412" t="s">
        <v>105</v>
      </c>
      <c r="D1100" s="412" t="s">
        <v>106</v>
      </c>
      <c r="E1100" s="414" t="s">
        <v>101</v>
      </c>
      <c r="F1100" s="414"/>
      <c r="G1100" s="415" t="s">
        <v>38</v>
      </c>
      <c r="H1100" s="416">
        <v>0.36280000000000001</v>
      </c>
      <c r="I1100" s="416">
        <v>0</v>
      </c>
      <c r="J1100" s="417">
        <v>15.3</v>
      </c>
      <c r="K1100" s="417">
        <v>5.55</v>
      </c>
    </row>
    <row r="1101" spans="1:11" s="206" customFormat="1" ht="25.5" x14ac:dyDescent="0.25">
      <c r="A1101" s="412" t="s">
        <v>371</v>
      </c>
      <c r="B1101" s="413" t="s">
        <v>920</v>
      </c>
      <c r="C1101" s="412" t="s">
        <v>105</v>
      </c>
      <c r="D1101" s="412" t="s">
        <v>921</v>
      </c>
      <c r="E1101" s="414" t="s">
        <v>101</v>
      </c>
      <c r="F1101" s="414"/>
      <c r="G1101" s="415" t="s">
        <v>38</v>
      </c>
      <c r="H1101" s="416">
        <v>0.36280000000000001</v>
      </c>
      <c r="I1101" s="416">
        <v>0</v>
      </c>
      <c r="J1101" s="417">
        <v>23.41</v>
      </c>
      <c r="K1101" s="417">
        <v>8.49</v>
      </c>
    </row>
    <row r="1102" spans="1:11" s="206" customFormat="1" ht="25.5" x14ac:dyDescent="0.25">
      <c r="A1102" s="412" t="s">
        <v>371</v>
      </c>
      <c r="B1102" s="413" t="s">
        <v>1893</v>
      </c>
      <c r="C1102" s="412" t="s">
        <v>105</v>
      </c>
      <c r="D1102" s="412" t="s">
        <v>1894</v>
      </c>
      <c r="E1102" s="414" t="s">
        <v>384</v>
      </c>
      <c r="F1102" s="414"/>
      <c r="G1102" s="415" t="s">
        <v>28</v>
      </c>
      <c r="H1102" s="416">
        <v>2.1911999999999998</v>
      </c>
      <c r="I1102" s="416">
        <v>0</v>
      </c>
      <c r="J1102" s="417">
        <v>0.14000000000000001</v>
      </c>
      <c r="K1102" s="417">
        <v>0.3</v>
      </c>
    </row>
    <row r="1103" spans="1:11" s="206" customFormat="1" ht="25.5" x14ac:dyDescent="0.25">
      <c r="A1103" s="412" t="s">
        <v>371</v>
      </c>
      <c r="B1103" s="413" t="s">
        <v>2028</v>
      </c>
      <c r="C1103" s="412" t="s">
        <v>105</v>
      </c>
      <c r="D1103" s="412" t="s">
        <v>2029</v>
      </c>
      <c r="E1103" s="414" t="s">
        <v>384</v>
      </c>
      <c r="F1103" s="414"/>
      <c r="G1103" s="415" t="s">
        <v>28</v>
      </c>
      <c r="H1103" s="416">
        <v>1.32</v>
      </c>
      <c r="I1103" s="416">
        <v>0</v>
      </c>
      <c r="J1103" s="417">
        <v>0.16</v>
      </c>
      <c r="K1103" s="417">
        <v>0.21</v>
      </c>
    </row>
    <row r="1104" spans="1:11" s="206" customFormat="1" ht="25.5" x14ac:dyDescent="0.25">
      <c r="A1104" s="418"/>
      <c r="B1104" s="418"/>
      <c r="C1104" s="418"/>
      <c r="D1104" s="418"/>
      <c r="E1104" s="418"/>
      <c r="F1104" s="418" t="s">
        <v>373</v>
      </c>
      <c r="G1104" s="419">
        <v>14.04</v>
      </c>
      <c r="H1104" s="418" t="s">
        <v>374</v>
      </c>
      <c r="I1104" s="419">
        <v>0</v>
      </c>
      <c r="J1104" s="418" t="s">
        <v>375</v>
      </c>
      <c r="K1104" s="419">
        <v>14.04</v>
      </c>
    </row>
    <row r="1105" spans="1:11" s="206" customFormat="1" ht="26.25" thickBot="1" x14ac:dyDescent="0.3">
      <c r="A1105" s="418"/>
      <c r="B1105" s="418"/>
      <c r="C1105" s="418"/>
      <c r="D1105" s="418"/>
      <c r="E1105" s="418"/>
      <c r="F1105" s="418" t="s">
        <v>376</v>
      </c>
      <c r="G1105" s="419">
        <v>0</v>
      </c>
      <c r="H1105" s="420"/>
      <c r="I1105" s="420" t="s">
        <v>377</v>
      </c>
      <c r="J1105" s="418"/>
      <c r="K1105" s="419">
        <v>64.81</v>
      </c>
    </row>
    <row r="1106" spans="1:11" s="206" customFormat="1" ht="15.75" thickTop="1" x14ac:dyDescent="0.25">
      <c r="A1106" s="421"/>
      <c r="B1106" s="421"/>
      <c r="C1106" s="421"/>
      <c r="D1106" s="421"/>
      <c r="E1106" s="421"/>
      <c r="F1106" s="421"/>
      <c r="G1106" s="421"/>
      <c r="H1106" s="421"/>
      <c r="I1106" s="421"/>
      <c r="J1106" s="421"/>
      <c r="K1106" s="421"/>
    </row>
    <row r="1107" spans="1:11" s="206" customFormat="1" x14ac:dyDescent="0.25">
      <c r="A1107" s="402" t="s">
        <v>1240</v>
      </c>
      <c r="B1107" s="403" t="s">
        <v>34</v>
      </c>
      <c r="C1107" s="402" t="s">
        <v>103</v>
      </c>
      <c r="D1107" s="402" t="s">
        <v>65</v>
      </c>
      <c r="E1107" s="404" t="s">
        <v>35</v>
      </c>
      <c r="F1107" s="404"/>
      <c r="G1107" s="405" t="s">
        <v>56</v>
      </c>
      <c r="H1107" s="403" t="s">
        <v>61</v>
      </c>
      <c r="I1107" s="403" t="s">
        <v>370</v>
      </c>
      <c r="J1107" s="403" t="s">
        <v>203</v>
      </c>
      <c r="K1107" s="403" t="s">
        <v>57</v>
      </c>
    </row>
    <row r="1108" spans="1:11" s="206" customFormat="1" ht="25.5" x14ac:dyDescent="0.25">
      <c r="A1108" s="406" t="s">
        <v>37</v>
      </c>
      <c r="B1108" s="407" t="s">
        <v>288</v>
      </c>
      <c r="C1108" s="406" t="s">
        <v>105</v>
      </c>
      <c r="D1108" s="406" t="s">
        <v>98</v>
      </c>
      <c r="E1108" s="408">
        <v>20</v>
      </c>
      <c r="F1108" s="408"/>
      <c r="G1108" s="409" t="s">
        <v>19</v>
      </c>
      <c r="H1108" s="410">
        <v>1</v>
      </c>
      <c r="I1108" s="411"/>
      <c r="J1108" s="411">
        <v>6.15</v>
      </c>
      <c r="K1108" s="411">
        <v>6.15</v>
      </c>
    </row>
    <row r="1109" spans="1:11" s="206" customFormat="1" ht="25.5" x14ac:dyDescent="0.25">
      <c r="A1109" s="412" t="s">
        <v>371</v>
      </c>
      <c r="B1109" s="413" t="s">
        <v>602</v>
      </c>
      <c r="C1109" s="412" t="s">
        <v>105</v>
      </c>
      <c r="D1109" s="412" t="s">
        <v>603</v>
      </c>
      <c r="E1109" s="414" t="s">
        <v>384</v>
      </c>
      <c r="F1109" s="414"/>
      <c r="G1109" s="415" t="s">
        <v>25</v>
      </c>
      <c r="H1109" s="416">
        <v>5.1999999999999998E-3</v>
      </c>
      <c r="I1109" s="416">
        <v>0</v>
      </c>
      <c r="J1109" s="417">
        <v>180.8</v>
      </c>
      <c r="K1109" s="417">
        <v>0.94</v>
      </c>
    </row>
    <row r="1110" spans="1:11" s="206" customFormat="1" ht="25.5" x14ac:dyDescent="0.25">
      <c r="A1110" s="412" t="s">
        <v>371</v>
      </c>
      <c r="B1110" s="413" t="s">
        <v>111</v>
      </c>
      <c r="C1110" s="412" t="s">
        <v>105</v>
      </c>
      <c r="D1110" s="412" t="s">
        <v>112</v>
      </c>
      <c r="E1110" s="414" t="s">
        <v>101</v>
      </c>
      <c r="F1110" s="414"/>
      <c r="G1110" s="415" t="s">
        <v>38</v>
      </c>
      <c r="H1110" s="416">
        <v>9.0700000000000003E-2</v>
      </c>
      <c r="I1110" s="416">
        <v>0</v>
      </c>
      <c r="J1110" s="417">
        <v>23.41</v>
      </c>
      <c r="K1110" s="417">
        <v>2.12</v>
      </c>
    </row>
    <row r="1111" spans="1:11" s="206" customFormat="1" ht="25.5" x14ac:dyDescent="0.25">
      <c r="A1111" s="412" t="s">
        <v>371</v>
      </c>
      <c r="B1111" s="413" t="s">
        <v>104</v>
      </c>
      <c r="C1111" s="412" t="s">
        <v>105</v>
      </c>
      <c r="D1111" s="412" t="s">
        <v>106</v>
      </c>
      <c r="E1111" s="414" t="s">
        <v>101</v>
      </c>
      <c r="F1111" s="414"/>
      <c r="G1111" s="415" t="s">
        <v>38</v>
      </c>
      <c r="H1111" s="416">
        <v>0.1077</v>
      </c>
      <c r="I1111" s="416">
        <v>0</v>
      </c>
      <c r="J1111" s="417">
        <v>15.3</v>
      </c>
      <c r="K1111" s="417">
        <v>1.64</v>
      </c>
    </row>
    <row r="1112" spans="1:11" s="206" customFormat="1" ht="25.5" x14ac:dyDescent="0.25">
      <c r="A1112" s="412" t="s">
        <v>371</v>
      </c>
      <c r="B1112" s="413" t="s">
        <v>487</v>
      </c>
      <c r="C1112" s="412" t="s">
        <v>105</v>
      </c>
      <c r="D1112" s="412" t="s">
        <v>488</v>
      </c>
      <c r="E1112" s="414" t="s">
        <v>384</v>
      </c>
      <c r="F1112" s="414"/>
      <c r="G1112" s="415" t="s">
        <v>265</v>
      </c>
      <c r="H1112" s="416">
        <v>2.27</v>
      </c>
      <c r="I1112" s="416">
        <v>0</v>
      </c>
      <c r="J1112" s="417">
        <v>0.64</v>
      </c>
      <c r="K1112" s="417">
        <v>1.45</v>
      </c>
    </row>
    <row r="1113" spans="1:11" s="206" customFormat="1" ht="25.5" x14ac:dyDescent="0.25">
      <c r="A1113" s="418"/>
      <c r="B1113" s="418"/>
      <c r="C1113" s="418"/>
      <c r="D1113" s="418"/>
      <c r="E1113" s="418"/>
      <c r="F1113" s="418" t="s">
        <v>373</v>
      </c>
      <c r="G1113" s="419">
        <v>3.76</v>
      </c>
      <c r="H1113" s="418" t="s">
        <v>374</v>
      </c>
      <c r="I1113" s="419">
        <v>0</v>
      </c>
      <c r="J1113" s="418" t="s">
        <v>375</v>
      </c>
      <c r="K1113" s="419">
        <v>3.76</v>
      </c>
    </row>
    <row r="1114" spans="1:11" s="206" customFormat="1" ht="26.25" thickBot="1" x14ac:dyDescent="0.3">
      <c r="A1114" s="418"/>
      <c r="B1114" s="418"/>
      <c r="C1114" s="418"/>
      <c r="D1114" s="418"/>
      <c r="E1114" s="418"/>
      <c r="F1114" s="418" t="s">
        <v>376</v>
      </c>
      <c r="G1114" s="419">
        <v>0</v>
      </c>
      <c r="H1114" s="420"/>
      <c r="I1114" s="420" t="s">
        <v>377</v>
      </c>
      <c r="J1114" s="418"/>
      <c r="K1114" s="419">
        <v>6.15</v>
      </c>
    </row>
    <row r="1115" spans="1:11" s="206" customFormat="1" ht="15.75" thickTop="1" x14ac:dyDescent="0.25">
      <c r="A1115" s="421"/>
      <c r="B1115" s="421"/>
      <c r="C1115" s="421"/>
      <c r="D1115" s="421"/>
      <c r="E1115" s="421"/>
      <c r="F1115" s="421"/>
      <c r="G1115" s="421"/>
      <c r="H1115" s="421"/>
      <c r="I1115" s="421"/>
      <c r="J1115" s="421"/>
      <c r="K1115" s="421"/>
    </row>
    <row r="1116" spans="1:11" s="206" customFormat="1" x14ac:dyDescent="0.25">
      <c r="A1116" s="402" t="s">
        <v>1241</v>
      </c>
      <c r="B1116" s="403" t="s">
        <v>34</v>
      </c>
      <c r="C1116" s="402" t="s">
        <v>103</v>
      </c>
      <c r="D1116" s="402" t="s">
        <v>65</v>
      </c>
      <c r="E1116" s="404" t="s">
        <v>35</v>
      </c>
      <c r="F1116" s="404"/>
      <c r="G1116" s="405" t="s">
        <v>56</v>
      </c>
      <c r="H1116" s="403" t="s">
        <v>61</v>
      </c>
      <c r="I1116" s="403" t="s">
        <v>370</v>
      </c>
      <c r="J1116" s="403" t="s">
        <v>203</v>
      </c>
      <c r="K1116" s="403" t="s">
        <v>57</v>
      </c>
    </row>
    <row r="1117" spans="1:11" s="206" customFormat="1" ht="25.5" x14ac:dyDescent="0.25">
      <c r="A1117" s="406" t="s">
        <v>37</v>
      </c>
      <c r="B1117" s="407" t="s">
        <v>289</v>
      </c>
      <c r="C1117" s="406" t="s">
        <v>105</v>
      </c>
      <c r="D1117" s="406" t="s">
        <v>99</v>
      </c>
      <c r="E1117" s="408">
        <v>20</v>
      </c>
      <c r="F1117" s="408"/>
      <c r="G1117" s="409" t="s">
        <v>19</v>
      </c>
      <c r="H1117" s="410">
        <v>1</v>
      </c>
      <c r="I1117" s="411"/>
      <c r="J1117" s="411">
        <v>24.64</v>
      </c>
      <c r="K1117" s="411">
        <v>24.64</v>
      </c>
    </row>
    <row r="1118" spans="1:11" s="206" customFormat="1" ht="25.5" x14ac:dyDescent="0.25">
      <c r="A1118" s="412" t="s">
        <v>371</v>
      </c>
      <c r="B1118" s="413" t="s">
        <v>111</v>
      </c>
      <c r="C1118" s="412" t="s">
        <v>105</v>
      </c>
      <c r="D1118" s="412" t="s">
        <v>112</v>
      </c>
      <c r="E1118" s="414" t="s">
        <v>101</v>
      </c>
      <c r="F1118" s="414"/>
      <c r="G1118" s="415" t="s">
        <v>38</v>
      </c>
      <c r="H1118" s="416">
        <v>0.3528</v>
      </c>
      <c r="I1118" s="416">
        <v>0</v>
      </c>
      <c r="J1118" s="417">
        <v>23.41</v>
      </c>
      <c r="K1118" s="417">
        <v>8.25</v>
      </c>
    </row>
    <row r="1119" spans="1:11" s="206" customFormat="1" ht="25.5" x14ac:dyDescent="0.25">
      <c r="A1119" s="412" t="s">
        <v>371</v>
      </c>
      <c r="B1119" s="413" t="s">
        <v>104</v>
      </c>
      <c r="C1119" s="412" t="s">
        <v>105</v>
      </c>
      <c r="D1119" s="412" t="s">
        <v>106</v>
      </c>
      <c r="E1119" s="414" t="s">
        <v>101</v>
      </c>
      <c r="F1119" s="414"/>
      <c r="G1119" s="415" t="s">
        <v>38</v>
      </c>
      <c r="H1119" s="416">
        <v>0.4501</v>
      </c>
      <c r="I1119" s="416">
        <v>0</v>
      </c>
      <c r="J1119" s="417">
        <v>15.3</v>
      </c>
      <c r="K1119" s="417">
        <v>6.88</v>
      </c>
    </row>
    <row r="1120" spans="1:11" s="206" customFormat="1" ht="25.5" x14ac:dyDescent="0.25">
      <c r="A1120" s="412" t="s">
        <v>371</v>
      </c>
      <c r="B1120" s="413" t="s">
        <v>487</v>
      </c>
      <c r="C1120" s="412" t="s">
        <v>105</v>
      </c>
      <c r="D1120" s="412" t="s">
        <v>488</v>
      </c>
      <c r="E1120" s="414" t="s">
        <v>384</v>
      </c>
      <c r="F1120" s="414"/>
      <c r="G1120" s="415" t="s">
        <v>265</v>
      </c>
      <c r="H1120" s="416">
        <v>7.665</v>
      </c>
      <c r="I1120" s="416">
        <v>0</v>
      </c>
      <c r="J1120" s="417">
        <v>0.64</v>
      </c>
      <c r="K1120" s="417">
        <v>4.9000000000000004</v>
      </c>
    </row>
    <row r="1121" spans="1:11" s="206" customFormat="1" ht="25.5" x14ac:dyDescent="0.25">
      <c r="A1121" s="412" t="s">
        <v>371</v>
      </c>
      <c r="B1121" s="413" t="s">
        <v>602</v>
      </c>
      <c r="C1121" s="412" t="s">
        <v>105</v>
      </c>
      <c r="D1121" s="412" t="s">
        <v>603</v>
      </c>
      <c r="E1121" s="414" t="s">
        <v>384</v>
      </c>
      <c r="F1121" s="414"/>
      <c r="G1121" s="415" t="s">
        <v>25</v>
      </c>
      <c r="H1121" s="416">
        <v>2.5499999999999998E-2</v>
      </c>
      <c r="I1121" s="416">
        <v>0</v>
      </c>
      <c r="J1121" s="417">
        <v>180.8</v>
      </c>
      <c r="K1121" s="417">
        <v>4.6100000000000003</v>
      </c>
    </row>
    <row r="1122" spans="1:11" s="206" customFormat="1" ht="25.5" x14ac:dyDescent="0.25">
      <c r="A1122" s="418"/>
      <c r="B1122" s="418"/>
      <c r="C1122" s="418"/>
      <c r="D1122" s="418"/>
      <c r="E1122" s="418"/>
      <c r="F1122" s="418" t="s">
        <v>373</v>
      </c>
      <c r="G1122" s="419">
        <v>15.13</v>
      </c>
      <c r="H1122" s="418" t="s">
        <v>374</v>
      </c>
      <c r="I1122" s="419">
        <v>0</v>
      </c>
      <c r="J1122" s="418" t="s">
        <v>375</v>
      </c>
      <c r="K1122" s="419">
        <v>15.13</v>
      </c>
    </row>
    <row r="1123" spans="1:11" s="206" customFormat="1" ht="26.25" thickBot="1" x14ac:dyDescent="0.3">
      <c r="A1123" s="418"/>
      <c r="B1123" s="418"/>
      <c r="C1123" s="418"/>
      <c r="D1123" s="418"/>
      <c r="E1123" s="418"/>
      <c r="F1123" s="418" t="s">
        <v>376</v>
      </c>
      <c r="G1123" s="419">
        <v>0</v>
      </c>
      <c r="H1123" s="420"/>
      <c r="I1123" s="420" t="s">
        <v>377</v>
      </c>
      <c r="J1123" s="418"/>
      <c r="K1123" s="419">
        <v>24.64</v>
      </c>
    </row>
    <row r="1124" spans="1:11" s="206" customFormat="1" ht="15.75" thickTop="1" x14ac:dyDescent="0.25">
      <c r="A1124" s="421"/>
      <c r="B1124" s="421"/>
      <c r="C1124" s="421"/>
      <c r="D1124" s="421"/>
      <c r="E1124" s="421"/>
      <c r="F1124" s="421"/>
      <c r="G1124" s="421"/>
      <c r="H1124" s="421"/>
      <c r="I1124" s="421"/>
      <c r="J1124" s="421"/>
      <c r="K1124" s="421"/>
    </row>
    <row r="1125" spans="1:11" s="206" customFormat="1" x14ac:dyDescent="0.25">
      <c r="A1125" s="402" t="s">
        <v>1242</v>
      </c>
      <c r="B1125" s="403" t="s">
        <v>34</v>
      </c>
      <c r="C1125" s="402" t="s">
        <v>103</v>
      </c>
      <c r="D1125" s="402" t="s">
        <v>65</v>
      </c>
      <c r="E1125" s="404" t="s">
        <v>35</v>
      </c>
      <c r="F1125" s="404"/>
      <c r="G1125" s="405" t="s">
        <v>56</v>
      </c>
      <c r="H1125" s="403" t="s">
        <v>61</v>
      </c>
      <c r="I1125" s="403" t="s">
        <v>370</v>
      </c>
      <c r="J1125" s="403" t="s">
        <v>203</v>
      </c>
      <c r="K1125" s="403" t="s">
        <v>57</v>
      </c>
    </row>
    <row r="1126" spans="1:11" s="206" customFormat="1" ht="25.5" x14ac:dyDescent="0.25">
      <c r="A1126" s="406" t="s">
        <v>37</v>
      </c>
      <c r="B1126" s="407" t="s">
        <v>1243</v>
      </c>
      <c r="C1126" s="406" t="s">
        <v>105</v>
      </c>
      <c r="D1126" s="406" t="s">
        <v>1244</v>
      </c>
      <c r="E1126" s="408">
        <v>20</v>
      </c>
      <c r="F1126" s="408"/>
      <c r="G1126" s="409" t="s">
        <v>19</v>
      </c>
      <c r="H1126" s="410">
        <v>1</v>
      </c>
      <c r="I1126" s="411"/>
      <c r="J1126" s="411">
        <v>19.27</v>
      </c>
      <c r="K1126" s="411">
        <v>19.27</v>
      </c>
    </row>
    <row r="1127" spans="1:11" s="206" customFormat="1" ht="25.5" x14ac:dyDescent="0.25">
      <c r="A1127" s="412" t="s">
        <v>371</v>
      </c>
      <c r="B1127" s="413" t="s">
        <v>104</v>
      </c>
      <c r="C1127" s="412" t="s">
        <v>105</v>
      </c>
      <c r="D1127" s="412" t="s">
        <v>106</v>
      </c>
      <c r="E1127" s="414" t="s">
        <v>101</v>
      </c>
      <c r="F1127" s="414"/>
      <c r="G1127" s="415" t="s">
        <v>38</v>
      </c>
      <c r="H1127" s="416">
        <v>0.4</v>
      </c>
      <c r="I1127" s="416">
        <v>0</v>
      </c>
      <c r="J1127" s="417">
        <v>15.3</v>
      </c>
      <c r="K1127" s="417">
        <v>6.12</v>
      </c>
    </row>
    <row r="1128" spans="1:11" s="206" customFormat="1" ht="25.5" x14ac:dyDescent="0.25">
      <c r="A1128" s="412" t="s">
        <v>371</v>
      </c>
      <c r="B1128" s="413" t="s">
        <v>487</v>
      </c>
      <c r="C1128" s="412" t="s">
        <v>105</v>
      </c>
      <c r="D1128" s="412" t="s">
        <v>488</v>
      </c>
      <c r="E1128" s="414" t="s">
        <v>384</v>
      </c>
      <c r="F1128" s="414"/>
      <c r="G1128" s="415" t="s">
        <v>265</v>
      </c>
      <c r="H1128" s="416">
        <v>0.52500000000000002</v>
      </c>
      <c r="I1128" s="416">
        <v>0</v>
      </c>
      <c r="J1128" s="417">
        <v>0.64</v>
      </c>
      <c r="K1128" s="417">
        <v>0.33</v>
      </c>
    </row>
    <row r="1129" spans="1:11" s="206" customFormat="1" ht="25.5" x14ac:dyDescent="0.25">
      <c r="A1129" s="412" t="s">
        <v>371</v>
      </c>
      <c r="B1129" s="413" t="s">
        <v>657</v>
      </c>
      <c r="C1129" s="412" t="s">
        <v>105</v>
      </c>
      <c r="D1129" s="412" t="s">
        <v>658</v>
      </c>
      <c r="E1129" s="414" t="s">
        <v>384</v>
      </c>
      <c r="F1129" s="414"/>
      <c r="G1129" s="415" t="s">
        <v>25</v>
      </c>
      <c r="H1129" s="416">
        <v>8.3000000000000001E-3</v>
      </c>
      <c r="I1129" s="416">
        <v>0</v>
      </c>
      <c r="J1129" s="417">
        <v>201.14</v>
      </c>
      <c r="K1129" s="417">
        <v>1.66</v>
      </c>
    </row>
    <row r="1130" spans="1:11" s="206" customFormat="1" ht="25.5" x14ac:dyDescent="0.25">
      <c r="A1130" s="412" t="s">
        <v>371</v>
      </c>
      <c r="B1130" s="413" t="s">
        <v>111</v>
      </c>
      <c r="C1130" s="412" t="s">
        <v>105</v>
      </c>
      <c r="D1130" s="412" t="s">
        <v>112</v>
      </c>
      <c r="E1130" s="414" t="s">
        <v>101</v>
      </c>
      <c r="F1130" s="414"/>
      <c r="G1130" s="415" t="s">
        <v>38</v>
      </c>
      <c r="H1130" s="416">
        <v>0.43890000000000001</v>
      </c>
      <c r="I1130" s="416">
        <v>0</v>
      </c>
      <c r="J1130" s="417">
        <v>23.41</v>
      </c>
      <c r="K1130" s="417">
        <v>10.27</v>
      </c>
    </row>
    <row r="1131" spans="1:11" s="206" customFormat="1" ht="25.5" x14ac:dyDescent="0.25">
      <c r="A1131" s="412" t="s">
        <v>371</v>
      </c>
      <c r="B1131" s="413" t="s">
        <v>647</v>
      </c>
      <c r="C1131" s="412" t="s">
        <v>105</v>
      </c>
      <c r="D1131" s="412" t="s">
        <v>648</v>
      </c>
      <c r="E1131" s="414" t="s">
        <v>384</v>
      </c>
      <c r="F1131" s="414"/>
      <c r="G1131" s="415" t="s">
        <v>265</v>
      </c>
      <c r="H1131" s="416">
        <v>0.95550000000000002</v>
      </c>
      <c r="I1131" s="416">
        <v>0</v>
      </c>
      <c r="J1131" s="417">
        <v>0.94</v>
      </c>
      <c r="K1131" s="417">
        <v>0.89</v>
      </c>
    </row>
    <row r="1132" spans="1:11" s="206" customFormat="1" ht="25.5" x14ac:dyDescent="0.25">
      <c r="A1132" s="418"/>
      <c r="B1132" s="418"/>
      <c r="C1132" s="418"/>
      <c r="D1132" s="418"/>
      <c r="E1132" s="418"/>
      <c r="F1132" s="418" t="s">
        <v>373</v>
      </c>
      <c r="G1132" s="419">
        <v>16.39</v>
      </c>
      <c r="H1132" s="418" t="s">
        <v>374</v>
      </c>
      <c r="I1132" s="419">
        <v>0</v>
      </c>
      <c r="J1132" s="418" t="s">
        <v>375</v>
      </c>
      <c r="K1132" s="419">
        <v>16.39</v>
      </c>
    </row>
    <row r="1133" spans="1:11" s="206" customFormat="1" ht="26.25" thickBot="1" x14ac:dyDescent="0.3">
      <c r="A1133" s="418"/>
      <c r="B1133" s="418"/>
      <c r="C1133" s="418"/>
      <c r="D1133" s="418"/>
      <c r="E1133" s="418"/>
      <c r="F1133" s="418" t="s">
        <v>376</v>
      </c>
      <c r="G1133" s="419">
        <v>0</v>
      </c>
      <c r="H1133" s="420"/>
      <c r="I1133" s="420" t="s">
        <v>377</v>
      </c>
      <c r="J1133" s="418"/>
      <c r="K1133" s="419">
        <v>19.27</v>
      </c>
    </row>
    <row r="1134" spans="1:11" s="206" customFormat="1" ht="15.75" thickTop="1" x14ac:dyDescent="0.25">
      <c r="A1134" s="421"/>
      <c r="B1134" s="421"/>
      <c r="C1134" s="421"/>
      <c r="D1134" s="421"/>
      <c r="E1134" s="421"/>
      <c r="F1134" s="421"/>
      <c r="G1134" s="421"/>
      <c r="H1134" s="421"/>
      <c r="I1134" s="421"/>
      <c r="J1134" s="421"/>
      <c r="K1134" s="421"/>
    </row>
    <row r="1135" spans="1:11" s="206" customFormat="1" x14ac:dyDescent="0.25">
      <c r="A1135" s="402" t="s">
        <v>1245</v>
      </c>
      <c r="B1135" s="403" t="s">
        <v>34</v>
      </c>
      <c r="C1135" s="402" t="s">
        <v>103</v>
      </c>
      <c r="D1135" s="402" t="s">
        <v>65</v>
      </c>
      <c r="E1135" s="404" t="s">
        <v>35</v>
      </c>
      <c r="F1135" s="404"/>
      <c r="G1135" s="405" t="s">
        <v>56</v>
      </c>
      <c r="H1135" s="403" t="s">
        <v>61</v>
      </c>
      <c r="I1135" s="403" t="s">
        <v>370</v>
      </c>
      <c r="J1135" s="403" t="s">
        <v>203</v>
      </c>
      <c r="K1135" s="403" t="s">
        <v>57</v>
      </c>
    </row>
    <row r="1136" spans="1:11" s="206" customFormat="1" ht="25.5" x14ac:dyDescent="0.25">
      <c r="A1136" s="406" t="s">
        <v>37</v>
      </c>
      <c r="B1136" s="407" t="s">
        <v>1246</v>
      </c>
      <c r="C1136" s="406" t="s">
        <v>105</v>
      </c>
      <c r="D1136" s="406" t="s">
        <v>1247</v>
      </c>
      <c r="E1136" s="408">
        <v>20</v>
      </c>
      <c r="F1136" s="408"/>
      <c r="G1136" s="409" t="s">
        <v>19</v>
      </c>
      <c r="H1136" s="410">
        <v>1</v>
      </c>
      <c r="I1136" s="411"/>
      <c r="J1136" s="411">
        <v>86.45</v>
      </c>
      <c r="K1136" s="411">
        <v>86.45</v>
      </c>
    </row>
    <row r="1137" spans="1:11" s="206" customFormat="1" ht="25.5" x14ac:dyDescent="0.25">
      <c r="A1137" s="412" t="s">
        <v>371</v>
      </c>
      <c r="B1137" s="413" t="s">
        <v>770</v>
      </c>
      <c r="C1137" s="412" t="s">
        <v>105</v>
      </c>
      <c r="D1137" s="412" t="s">
        <v>771</v>
      </c>
      <c r="E1137" s="414" t="s">
        <v>101</v>
      </c>
      <c r="F1137" s="414"/>
      <c r="G1137" s="415" t="s">
        <v>38</v>
      </c>
      <c r="H1137" s="416">
        <v>0.58069999999999999</v>
      </c>
      <c r="I1137" s="416">
        <v>0</v>
      </c>
      <c r="J1137" s="417">
        <v>23.41</v>
      </c>
      <c r="K1137" s="417">
        <v>13.59</v>
      </c>
    </row>
    <row r="1138" spans="1:11" s="206" customFormat="1" ht="25.5" x14ac:dyDescent="0.25">
      <c r="A1138" s="412" t="s">
        <v>371</v>
      </c>
      <c r="B1138" s="413" t="s">
        <v>104</v>
      </c>
      <c r="C1138" s="412" t="s">
        <v>105</v>
      </c>
      <c r="D1138" s="412" t="s">
        <v>106</v>
      </c>
      <c r="E1138" s="414" t="s">
        <v>101</v>
      </c>
      <c r="F1138" s="414"/>
      <c r="G1138" s="415" t="s">
        <v>38</v>
      </c>
      <c r="H1138" s="416">
        <v>0.94940000000000002</v>
      </c>
      <c r="I1138" s="416">
        <v>0</v>
      </c>
      <c r="J1138" s="417">
        <v>15.3</v>
      </c>
      <c r="K1138" s="417">
        <v>14.52</v>
      </c>
    </row>
    <row r="1139" spans="1:11" s="206" customFormat="1" ht="25.5" x14ac:dyDescent="0.25">
      <c r="A1139" s="412" t="s">
        <v>371</v>
      </c>
      <c r="B1139" s="413" t="s">
        <v>772</v>
      </c>
      <c r="C1139" s="412" t="s">
        <v>105</v>
      </c>
      <c r="D1139" s="412" t="s">
        <v>773</v>
      </c>
      <c r="E1139" s="414" t="s">
        <v>384</v>
      </c>
      <c r="F1139" s="414"/>
      <c r="G1139" s="415" t="s">
        <v>265</v>
      </c>
      <c r="H1139" s="416">
        <v>0.1464</v>
      </c>
      <c r="I1139" s="416">
        <v>0</v>
      </c>
      <c r="J1139" s="417">
        <v>7.45</v>
      </c>
      <c r="K1139" s="417">
        <v>1.0900000000000001</v>
      </c>
    </row>
    <row r="1140" spans="1:11" s="206" customFormat="1" ht="25.5" x14ac:dyDescent="0.25">
      <c r="A1140" s="412" t="s">
        <v>371</v>
      </c>
      <c r="B1140" s="413" t="s">
        <v>2030</v>
      </c>
      <c r="C1140" s="412" t="s">
        <v>105</v>
      </c>
      <c r="D1140" s="412" t="s">
        <v>2031</v>
      </c>
      <c r="E1140" s="414" t="s">
        <v>384</v>
      </c>
      <c r="F1140" s="414"/>
      <c r="G1140" s="415" t="s">
        <v>19</v>
      </c>
      <c r="H1140" s="416">
        <v>1.05</v>
      </c>
      <c r="I1140" s="416">
        <v>0</v>
      </c>
      <c r="J1140" s="417">
        <v>45.39</v>
      </c>
      <c r="K1140" s="417">
        <v>47.65</v>
      </c>
    </row>
    <row r="1141" spans="1:11" s="206" customFormat="1" ht="25.5" x14ac:dyDescent="0.25">
      <c r="A1141" s="412" t="s">
        <v>371</v>
      </c>
      <c r="B1141" s="413" t="s">
        <v>2032</v>
      </c>
      <c r="C1141" s="412" t="s">
        <v>105</v>
      </c>
      <c r="D1141" s="412" t="s">
        <v>2033</v>
      </c>
      <c r="E1141" s="414" t="s">
        <v>384</v>
      </c>
      <c r="F1141" s="414"/>
      <c r="G1141" s="415" t="s">
        <v>265</v>
      </c>
      <c r="H1141" s="416">
        <v>7.5</v>
      </c>
      <c r="I1141" s="416">
        <v>0</v>
      </c>
      <c r="J1141" s="417">
        <v>1.28</v>
      </c>
      <c r="K1141" s="417">
        <v>9.6</v>
      </c>
    </row>
    <row r="1142" spans="1:11" s="206" customFormat="1" ht="25.5" x14ac:dyDescent="0.25">
      <c r="A1142" s="418"/>
      <c r="B1142" s="418"/>
      <c r="C1142" s="418"/>
      <c r="D1142" s="418"/>
      <c r="E1142" s="418"/>
      <c r="F1142" s="418" t="s">
        <v>373</v>
      </c>
      <c r="G1142" s="419">
        <v>28.11</v>
      </c>
      <c r="H1142" s="418" t="s">
        <v>374</v>
      </c>
      <c r="I1142" s="419">
        <v>0</v>
      </c>
      <c r="J1142" s="418" t="s">
        <v>375</v>
      </c>
      <c r="K1142" s="419">
        <v>28.11</v>
      </c>
    </row>
    <row r="1143" spans="1:11" s="206" customFormat="1" ht="26.25" thickBot="1" x14ac:dyDescent="0.3">
      <c r="A1143" s="418"/>
      <c r="B1143" s="418"/>
      <c r="C1143" s="418"/>
      <c r="D1143" s="418"/>
      <c r="E1143" s="418"/>
      <c r="F1143" s="418" t="s">
        <v>376</v>
      </c>
      <c r="G1143" s="419">
        <v>0</v>
      </c>
      <c r="H1143" s="420"/>
      <c r="I1143" s="420" t="s">
        <v>377</v>
      </c>
      <c r="J1143" s="418"/>
      <c r="K1143" s="419">
        <v>86.45</v>
      </c>
    </row>
    <row r="1144" spans="1:11" s="206" customFormat="1" ht="15.75" thickTop="1" x14ac:dyDescent="0.25">
      <c r="A1144" s="421"/>
      <c r="B1144" s="421"/>
      <c r="C1144" s="421"/>
      <c r="D1144" s="421"/>
      <c r="E1144" s="421"/>
      <c r="F1144" s="421"/>
      <c r="G1144" s="421"/>
      <c r="H1144" s="421"/>
      <c r="I1144" s="421"/>
      <c r="J1144" s="421"/>
      <c r="K1144" s="421"/>
    </row>
    <row r="1145" spans="1:11" s="206" customFormat="1" x14ac:dyDescent="0.25">
      <c r="A1145" s="402" t="s">
        <v>1248</v>
      </c>
      <c r="B1145" s="403" t="s">
        <v>34</v>
      </c>
      <c r="C1145" s="402" t="s">
        <v>103</v>
      </c>
      <c r="D1145" s="402" t="s">
        <v>65</v>
      </c>
      <c r="E1145" s="404" t="s">
        <v>35</v>
      </c>
      <c r="F1145" s="404"/>
      <c r="G1145" s="405" t="s">
        <v>56</v>
      </c>
      <c r="H1145" s="403" t="s">
        <v>61</v>
      </c>
      <c r="I1145" s="403" t="s">
        <v>370</v>
      </c>
      <c r="J1145" s="403" t="s">
        <v>203</v>
      </c>
      <c r="K1145" s="403" t="s">
        <v>57</v>
      </c>
    </row>
    <row r="1146" spans="1:11" s="206" customFormat="1" ht="25.5" x14ac:dyDescent="0.25">
      <c r="A1146" s="406" t="s">
        <v>37</v>
      </c>
      <c r="B1146" s="407" t="s">
        <v>1249</v>
      </c>
      <c r="C1146" s="406" t="s">
        <v>105</v>
      </c>
      <c r="D1146" s="406" t="s">
        <v>1250</v>
      </c>
      <c r="E1146" s="408">
        <v>22</v>
      </c>
      <c r="F1146" s="408"/>
      <c r="G1146" s="409" t="s">
        <v>19</v>
      </c>
      <c r="H1146" s="410">
        <v>1</v>
      </c>
      <c r="I1146" s="411"/>
      <c r="J1146" s="411">
        <v>39.07</v>
      </c>
      <c r="K1146" s="411">
        <v>39.07</v>
      </c>
    </row>
    <row r="1147" spans="1:11" s="206" customFormat="1" ht="25.5" x14ac:dyDescent="0.25">
      <c r="A1147" s="412" t="s">
        <v>371</v>
      </c>
      <c r="B1147" s="413" t="s">
        <v>506</v>
      </c>
      <c r="C1147" s="412" t="s">
        <v>105</v>
      </c>
      <c r="D1147" s="412" t="s">
        <v>507</v>
      </c>
      <c r="E1147" s="414" t="s">
        <v>384</v>
      </c>
      <c r="F1147" s="414"/>
      <c r="G1147" s="415" t="s">
        <v>25</v>
      </c>
      <c r="H1147" s="416">
        <v>2.1999999999999999E-2</v>
      </c>
      <c r="I1147" s="416">
        <v>0</v>
      </c>
      <c r="J1147" s="417">
        <v>151.24</v>
      </c>
      <c r="K1147" s="417">
        <v>3.32</v>
      </c>
    </row>
    <row r="1148" spans="1:11" s="206" customFormat="1" ht="25.5" x14ac:dyDescent="0.25">
      <c r="A1148" s="412" t="s">
        <v>371</v>
      </c>
      <c r="B1148" s="413" t="s">
        <v>125</v>
      </c>
      <c r="C1148" s="412" t="s">
        <v>105</v>
      </c>
      <c r="D1148" s="412" t="s">
        <v>126</v>
      </c>
      <c r="E1148" s="414" t="s">
        <v>101</v>
      </c>
      <c r="F1148" s="414"/>
      <c r="G1148" s="415" t="s">
        <v>38</v>
      </c>
      <c r="H1148" s="416">
        <v>0.1109</v>
      </c>
      <c r="I1148" s="416">
        <v>0</v>
      </c>
      <c r="J1148" s="417">
        <v>18.36</v>
      </c>
      <c r="K1148" s="417">
        <v>2.0299999999999998</v>
      </c>
    </row>
    <row r="1149" spans="1:11" s="206" customFormat="1" ht="25.5" x14ac:dyDescent="0.25">
      <c r="A1149" s="412" t="s">
        <v>371</v>
      </c>
      <c r="B1149" s="413" t="s">
        <v>631</v>
      </c>
      <c r="C1149" s="412" t="s">
        <v>105</v>
      </c>
      <c r="D1149" s="412" t="s">
        <v>632</v>
      </c>
      <c r="E1149" s="414" t="s">
        <v>384</v>
      </c>
      <c r="F1149" s="414"/>
      <c r="G1149" s="415" t="s">
        <v>265</v>
      </c>
      <c r="H1149" s="416">
        <v>1</v>
      </c>
      <c r="I1149" s="416">
        <v>0</v>
      </c>
      <c r="J1149" s="417">
        <v>7.44</v>
      </c>
      <c r="K1149" s="417">
        <v>7.44</v>
      </c>
    </row>
    <row r="1150" spans="1:11" s="206" customFormat="1" ht="25.5" x14ac:dyDescent="0.25">
      <c r="A1150" s="412" t="s">
        <v>371</v>
      </c>
      <c r="B1150" s="413" t="s">
        <v>104</v>
      </c>
      <c r="C1150" s="412" t="s">
        <v>105</v>
      </c>
      <c r="D1150" s="412" t="s">
        <v>106</v>
      </c>
      <c r="E1150" s="414" t="s">
        <v>101</v>
      </c>
      <c r="F1150" s="414"/>
      <c r="G1150" s="415" t="s">
        <v>38</v>
      </c>
      <c r="H1150" s="416">
        <v>0.40789999999999998</v>
      </c>
      <c r="I1150" s="416">
        <v>0</v>
      </c>
      <c r="J1150" s="417">
        <v>15.3</v>
      </c>
      <c r="K1150" s="417">
        <v>6.24</v>
      </c>
    </row>
    <row r="1151" spans="1:11" s="206" customFormat="1" ht="25.5" x14ac:dyDescent="0.25">
      <c r="A1151" s="412" t="s">
        <v>371</v>
      </c>
      <c r="B1151" s="413" t="s">
        <v>487</v>
      </c>
      <c r="C1151" s="412" t="s">
        <v>105</v>
      </c>
      <c r="D1151" s="412" t="s">
        <v>488</v>
      </c>
      <c r="E1151" s="414" t="s">
        <v>384</v>
      </c>
      <c r="F1151" s="414"/>
      <c r="G1151" s="415" t="s">
        <v>265</v>
      </c>
      <c r="H1151" s="416">
        <v>11</v>
      </c>
      <c r="I1151" s="416">
        <v>0</v>
      </c>
      <c r="J1151" s="417">
        <v>0.64</v>
      </c>
      <c r="K1151" s="417">
        <v>7.04</v>
      </c>
    </row>
    <row r="1152" spans="1:11" s="206" customFormat="1" ht="25.5" x14ac:dyDescent="0.25">
      <c r="A1152" s="412" t="s">
        <v>371</v>
      </c>
      <c r="B1152" s="413" t="s">
        <v>394</v>
      </c>
      <c r="C1152" s="412" t="s">
        <v>105</v>
      </c>
      <c r="D1152" s="412" t="s">
        <v>395</v>
      </c>
      <c r="E1152" s="414" t="s">
        <v>384</v>
      </c>
      <c r="F1152" s="414"/>
      <c r="G1152" s="415" t="s">
        <v>25</v>
      </c>
      <c r="H1152" s="416">
        <v>3.5000000000000003E-2</v>
      </c>
      <c r="I1152" s="416">
        <v>0</v>
      </c>
      <c r="J1152" s="417">
        <v>157.54</v>
      </c>
      <c r="K1152" s="417">
        <v>5.51</v>
      </c>
    </row>
    <row r="1153" spans="1:11" s="206" customFormat="1" ht="25.5" x14ac:dyDescent="0.25">
      <c r="A1153" s="412" t="s">
        <v>371</v>
      </c>
      <c r="B1153" s="413" t="s">
        <v>504</v>
      </c>
      <c r="C1153" s="412" t="s">
        <v>105</v>
      </c>
      <c r="D1153" s="412" t="s">
        <v>505</v>
      </c>
      <c r="E1153" s="414" t="s">
        <v>384</v>
      </c>
      <c r="F1153" s="414"/>
      <c r="G1153" s="415" t="s">
        <v>25</v>
      </c>
      <c r="H1153" s="416">
        <v>2.1999999999999999E-2</v>
      </c>
      <c r="I1153" s="416">
        <v>0</v>
      </c>
      <c r="J1153" s="417">
        <v>157.65</v>
      </c>
      <c r="K1153" s="417">
        <v>3.46</v>
      </c>
    </row>
    <row r="1154" spans="1:11" s="206" customFormat="1" ht="25.5" x14ac:dyDescent="0.25">
      <c r="A1154" s="412" t="s">
        <v>371</v>
      </c>
      <c r="B1154" s="413" t="s">
        <v>111</v>
      </c>
      <c r="C1154" s="412" t="s">
        <v>105</v>
      </c>
      <c r="D1154" s="412" t="s">
        <v>112</v>
      </c>
      <c r="E1154" s="414" t="s">
        <v>101</v>
      </c>
      <c r="F1154" s="414"/>
      <c r="G1154" s="415" t="s">
        <v>38</v>
      </c>
      <c r="H1154" s="416">
        <v>0.17219999999999999</v>
      </c>
      <c r="I1154" s="416">
        <v>0</v>
      </c>
      <c r="J1154" s="417">
        <v>23.41</v>
      </c>
      <c r="K1154" s="417">
        <v>4.03</v>
      </c>
    </row>
    <row r="1155" spans="1:11" s="206" customFormat="1" ht="25.5" x14ac:dyDescent="0.25">
      <c r="A1155" s="418"/>
      <c r="B1155" s="418"/>
      <c r="C1155" s="418"/>
      <c r="D1155" s="418"/>
      <c r="E1155" s="418"/>
      <c r="F1155" s="418" t="s">
        <v>373</v>
      </c>
      <c r="G1155" s="419">
        <v>12.3</v>
      </c>
      <c r="H1155" s="418" t="s">
        <v>374</v>
      </c>
      <c r="I1155" s="419">
        <v>0</v>
      </c>
      <c r="J1155" s="418" t="s">
        <v>375</v>
      </c>
      <c r="K1155" s="419">
        <v>12.3</v>
      </c>
    </row>
    <row r="1156" spans="1:11" s="206" customFormat="1" ht="26.25" thickBot="1" x14ac:dyDescent="0.3">
      <c r="A1156" s="418"/>
      <c r="B1156" s="418"/>
      <c r="C1156" s="418"/>
      <c r="D1156" s="418"/>
      <c r="E1156" s="418"/>
      <c r="F1156" s="418" t="s">
        <v>376</v>
      </c>
      <c r="G1156" s="419">
        <v>0</v>
      </c>
      <c r="H1156" s="420"/>
      <c r="I1156" s="420" t="s">
        <v>377</v>
      </c>
      <c r="J1156" s="418"/>
      <c r="K1156" s="419">
        <v>39.07</v>
      </c>
    </row>
    <row r="1157" spans="1:11" s="206" customFormat="1" ht="15.75" thickTop="1" x14ac:dyDescent="0.25">
      <c r="A1157" s="421"/>
      <c r="B1157" s="421"/>
      <c r="C1157" s="421"/>
      <c r="D1157" s="421"/>
      <c r="E1157" s="421"/>
      <c r="F1157" s="421"/>
      <c r="G1157" s="421"/>
      <c r="H1157" s="421"/>
      <c r="I1157" s="421"/>
      <c r="J1157" s="421"/>
      <c r="K1157" s="421"/>
    </row>
    <row r="1158" spans="1:11" s="206" customFormat="1" x14ac:dyDescent="0.25">
      <c r="A1158" s="402" t="s">
        <v>1251</v>
      </c>
      <c r="B1158" s="403" t="s">
        <v>34</v>
      </c>
      <c r="C1158" s="402" t="s">
        <v>103</v>
      </c>
      <c r="D1158" s="402" t="s">
        <v>65</v>
      </c>
      <c r="E1158" s="404" t="s">
        <v>35</v>
      </c>
      <c r="F1158" s="404"/>
      <c r="G1158" s="405" t="s">
        <v>56</v>
      </c>
      <c r="H1158" s="403" t="s">
        <v>61</v>
      </c>
      <c r="I1158" s="403" t="s">
        <v>370</v>
      </c>
      <c r="J1158" s="403" t="s">
        <v>203</v>
      </c>
      <c r="K1158" s="403" t="s">
        <v>57</v>
      </c>
    </row>
    <row r="1159" spans="1:11" s="206" customFormat="1" ht="25.5" x14ac:dyDescent="0.25">
      <c r="A1159" s="406" t="s">
        <v>37</v>
      </c>
      <c r="B1159" s="407" t="s">
        <v>1252</v>
      </c>
      <c r="C1159" s="406" t="s">
        <v>105</v>
      </c>
      <c r="D1159" s="406" t="s">
        <v>1253</v>
      </c>
      <c r="E1159" s="408">
        <v>22</v>
      </c>
      <c r="F1159" s="408"/>
      <c r="G1159" s="409" t="s">
        <v>19</v>
      </c>
      <c r="H1159" s="410">
        <v>1</v>
      </c>
      <c r="I1159" s="411"/>
      <c r="J1159" s="411">
        <v>375.8</v>
      </c>
      <c r="K1159" s="411">
        <v>375.8</v>
      </c>
    </row>
    <row r="1160" spans="1:11" s="206" customFormat="1" ht="25.5" x14ac:dyDescent="0.25">
      <c r="A1160" s="412" t="s">
        <v>371</v>
      </c>
      <c r="B1160" s="413" t="s">
        <v>602</v>
      </c>
      <c r="C1160" s="412" t="s">
        <v>105</v>
      </c>
      <c r="D1160" s="412" t="s">
        <v>603</v>
      </c>
      <c r="E1160" s="414" t="s">
        <v>384</v>
      </c>
      <c r="F1160" s="414"/>
      <c r="G1160" s="415" t="s">
        <v>25</v>
      </c>
      <c r="H1160" s="416">
        <v>2.52E-2</v>
      </c>
      <c r="I1160" s="416">
        <v>0</v>
      </c>
      <c r="J1160" s="417">
        <v>180.8</v>
      </c>
      <c r="K1160" s="417">
        <v>4.55</v>
      </c>
    </row>
    <row r="1161" spans="1:11" s="206" customFormat="1" ht="25.5" x14ac:dyDescent="0.25">
      <c r="A1161" s="412" t="s">
        <v>371</v>
      </c>
      <c r="B1161" s="413" t="s">
        <v>770</v>
      </c>
      <c r="C1161" s="412" t="s">
        <v>105</v>
      </c>
      <c r="D1161" s="412" t="s">
        <v>771</v>
      </c>
      <c r="E1161" s="414" t="s">
        <v>101</v>
      </c>
      <c r="F1161" s="414"/>
      <c r="G1161" s="415" t="s">
        <v>38</v>
      </c>
      <c r="H1161" s="416">
        <v>0.94289999999999996</v>
      </c>
      <c r="I1161" s="416">
        <v>0</v>
      </c>
      <c r="J1161" s="417">
        <v>23.41</v>
      </c>
      <c r="K1161" s="417">
        <v>22.07</v>
      </c>
    </row>
    <row r="1162" spans="1:11" s="206" customFormat="1" ht="25.5" x14ac:dyDescent="0.25">
      <c r="A1162" s="412" t="s">
        <v>371</v>
      </c>
      <c r="B1162" s="413" t="s">
        <v>772</v>
      </c>
      <c r="C1162" s="412" t="s">
        <v>105</v>
      </c>
      <c r="D1162" s="412" t="s">
        <v>773</v>
      </c>
      <c r="E1162" s="414" t="s">
        <v>384</v>
      </c>
      <c r="F1162" s="414"/>
      <c r="G1162" s="415" t="s">
        <v>265</v>
      </c>
      <c r="H1162" s="416">
        <v>0.32</v>
      </c>
      <c r="I1162" s="416">
        <v>0</v>
      </c>
      <c r="J1162" s="417">
        <v>7.45</v>
      </c>
      <c r="K1162" s="417">
        <v>2.38</v>
      </c>
    </row>
    <row r="1163" spans="1:11" s="206" customFormat="1" ht="25.5" x14ac:dyDescent="0.25">
      <c r="A1163" s="412" t="s">
        <v>371</v>
      </c>
      <c r="B1163" s="413" t="s">
        <v>487</v>
      </c>
      <c r="C1163" s="412" t="s">
        <v>105</v>
      </c>
      <c r="D1163" s="412" t="s">
        <v>488</v>
      </c>
      <c r="E1163" s="414" t="s">
        <v>384</v>
      </c>
      <c r="F1163" s="414"/>
      <c r="G1163" s="415" t="s">
        <v>265</v>
      </c>
      <c r="H1163" s="416">
        <v>10.34</v>
      </c>
      <c r="I1163" s="416">
        <v>0</v>
      </c>
      <c r="J1163" s="417">
        <v>0.64</v>
      </c>
      <c r="K1163" s="417">
        <v>6.61</v>
      </c>
    </row>
    <row r="1164" spans="1:11" s="206" customFormat="1" ht="25.5" x14ac:dyDescent="0.25">
      <c r="A1164" s="412" t="s">
        <v>371</v>
      </c>
      <c r="B1164" s="413" t="s">
        <v>104</v>
      </c>
      <c r="C1164" s="412" t="s">
        <v>105</v>
      </c>
      <c r="D1164" s="412" t="s">
        <v>106</v>
      </c>
      <c r="E1164" s="414" t="s">
        <v>101</v>
      </c>
      <c r="F1164" s="414"/>
      <c r="G1164" s="415" t="s">
        <v>38</v>
      </c>
      <c r="H1164" s="416">
        <v>1.1366000000000001</v>
      </c>
      <c r="I1164" s="416">
        <v>0</v>
      </c>
      <c r="J1164" s="417">
        <v>15.3</v>
      </c>
      <c r="K1164" s="417">
        <v>17.38</v>
      </c>
    </row>
    <row r="1165" spans="1:11" s="206" customFormat="1" ht="25.5" x14ac:dyDescent="0.25">
      <c r="A1165" s="412" t="s">
        <v>371</v>
      </c>
      <c r="B1165" s="413" t="s">
        <v>554</v>
      </c>
      <c r="C1165" s="412" t="s">
        <v>105</v>
      </c>
      <c r="D1165" s="412" t="s">
        <v>555</v>
      </c>
      <c r="E1165" s="414" t="s">
        <v>384</v>
      </c>
      <c r="F1165" s="414"/>
      <c r="G1165" s="415" t="s">
        <v>389</v>
      </c>
      <c r="H1165" s="416">
        <v>0.1938</v>
      </c>
      <c r="I1165" s="416">
        <v>0</v>
      </c>
      <c r="J1165" s="417">
        <v>103.27</v>
      </c>
      <c r="K1165" s="417">
        <v>20.010000000000002</v>
      </c>
    </row>
    <row r="1166" spans="1:11" s="206" customFormat="1" ht="25.5" x14ac:dyDescent="0.25">
      <c r="A1166" s="412" t="s">
        <v>371</v>
      </c>
      <c r="B1166" s="413" t="s">
        <v>2034</v>
      </c>
      <c r="C1166" s="412" t="s">
        <v>105</v>
      </c>
      <c r="D1166" s="412" t="s">
        <v>2035</v>
      </c>
      <c r="E1166" s="414" t="s">
        <v>384</v>
      </c>
      <c r="F1166" s="414"/>
      <c r="G1166" s="415" t="s">
        <v>19</v>
      </c>
      <c r="H1166" s="416">
        <v>1</v>
      </c>
      <c r="I1166" s="416">
        <v>0</v>
      </c>
      <c r="J1166" s="417">
        <v>302.8</v>
      </c>
      <c r="K1166" s="417">
        <v>302.8</v>
      </c>
    </row>
    <row r="1167" spans="1:11" s="206" customFormat="1" ht="25.5" x14ac:dyDescent="0.25">
      <c r="A1167" s="418"/>
      <c r="B1167" s="418"/>
      <c r="C1167" s="418"/>
      <c r="D1167" s="418"/>
      <c r="E1167" s="418"/>
      <c r="F1167" s="418" t="s">
        <v>373</v>
      </c>
      <c r="G1167" s="419">
        <v>39.450000000000003</v>
      </c>
      <c r="H1167" s="418" t="s">
        <v>374</v>
      </c>
      <c r="I1167" s="419">
        <v>0</v>
      </c>
      <c r="J1167" s="418" t="s">
        <v>375</v>
      </c>
      <c r="K1167" s="419">
        <v>39.450000000000003</v>
      </c>
    </row>
    <row r="1168" spans="1:11" s="206" customFormat="1" ht="26.25" thickBot="1" x14ac:dyDescent="0.3">
      <c r="A1168" s="418"/>
      <c r="B1168" s="418"/>
      <c r="C1168" s="418"/>
      <c r="D1168" s="418"/>
      <c r="E1168" s="418"/>
      <c r="F1168" s="418" t="s">
        <v>376</v>
      </c>
      <c r="G1168" s="419">
        <v>0</v>
      </c>
      <c r="H1168" s="420"/>
      <c r="I1168" s="420" t="s">
        <v>377</v>
      </c>
      <c r="J1168" s="418"/>
      <c r="K1168" s="419">
        <v>375.8</v>
      </c>
    </row>
    <row r="1169" spans="1:11" s="206" customFormat="1" ht="15.75" thickTop="1" x14ac:dyDescent="0.25">
      <c r="A1169" s="421"/>
      <c r="B1169" s="421"/>
      <c r="C1169" s="421"/>
      <c r="D1169" s="421"/>
      <c r="E1169" s="421"/>
      <c r="F1169" s="421"/>
      <c r="G1169" s="421"/>
      <c r="H1169" s="421"/>
      <c r="I1169" s="421"/>
      <c r="J1169" s="421"/>
      <c r="K1169" s="421"/>
    </row>
    <row r="1170" spans="1:11" s="206" customFormat="1" x14ac:dyDescent="0.25">
      <c r="A1170" s="402" t="s">
        <v>1254</v>
      </c>
      <c r="B1170" s="403" t="s">
        <v>34</v>
      </c>
      <c r="C1170" s="402" t="s">
        <v>103</v>
      </c>
      <c r="D1170" s="402" t="s">
        <v>65</v>
      </c>
      <c r="E1170" s="404" t="s">
        <v>35</v>
      </c>
      <c r="F1170" s="404"/>
      <c r="G1170" s="405" t="s">
        <v>56</v>
      </c>
      <c r="H1170" s="403" t="s">
        <v>61</v>
      </c>
      <c r="I1170" s="403" t="s">
        <v>370</v>
      </c>
      <c r="J1170" s="403" t="s">
        <v>203</v>
      </c>
      <c r="K1170" s="403" t="s">
        <v>57</v>
      </c>
    </row>
    <row r="1171" spans="1:11" s="206" customFormat="1" ht="25.5" x14ac:dyDescent="0.25">
      <c r="A1171" s="406" t="s">
        <v>37</v>
      </c>
      <c r="B1171" s="407" t="s">
        <v>1255</v>
      </c>
      <c r="C1171" s="406" t="s">
        <v>240</v>
      </c>
      <c r="D1171" s="406" t="s">
        <v>1256</v>
      </c>
      <c r="E1171" s="408">
        <v>2209</v>
      </c>
      <c r="F1171" s="408"/>
      <c r="G1171" s="409" t="s">
        <v>19</v>
      </c>
      <c r="H1171" s="410">
        <v>1</v>
      </c>
      <c r="I1171" s="411"/>
      <c r="J1171" s="411">
        <v>501.42</v>
      </c>
      <c r="K1171" s="411">
        <v>501.42</v>
      </c>
    </row>
    <row r="1172" spans="1:11" s="206" customFormat="1" ht="25.5" x14ac:dyDescent="0.25">
      <c r="A1172" s="412" t="s">
        <v>371</v>
      </c>
      <c r="B1172" s="413" t="s">
        <v>602</v>
      </c>
      <c r="C1172" s="412" t="s">
        <v>105</v>
      </c>
      <c r="D1172" s="412" t="s">
        <v>603</v>
      </c>
      <c r="E1172" s="414" t="s">
        <v>384</v>
      </c>
      <c r="F1172" s="414"/>
      <c r="G1172" s="415" t="s">
        <v>25</v>
      </c>
      <c r="H1172" s="416">
        <v>2.52E-2</v>
      </c>
      <c r="I1172" s="416">
        <v>0</v>
      </c>
      <c r="J1172" s="417">
        <v>180.8</v>
      </c>
      <c r="K1172" s="417">
        <v>4.55</v>
      </c>
    </row>
    <row r="1173" spans="1:11" s="206" customFormat="1" ht="25.5" x14ac:dyDescent="0.25">
      <c r="A1173" s="412" t="s">
        <v>371</v>
      </c>
      <c r="B1173" s="413" t="s">
        <v>772</v>
      </c>
      <c r="C1173" s="412" t="s">
        <v>105</v>
      </c>
      <c r="D1173" s="412" t="s">
        <v>773</v>
      </c>
      <c r="E1173" s="414" t="s">
        <v>384</v>
      </c>
      <c r="F1173" s="414"/>
      <c r="G1173" s="415" t="s">
        <v>265</v>
      </c>
      <c r="H1173" s="416">
        <v>0.32</v>
      </c>
      <c r="I1173" s="416">
        <v>0</v>
      </c>
      <c r="J1173" s="417">
        <v>7.45</v>
      </c>
      <c r="K1173" s="417">
        <v>2.38</v>
      </c>
    </row>
    <row r="1174" spans="1:11" s="206" customFormat="1" ht="25.5" x14ac:dyDescent="0.25">
      <c r="A1174" s="412" t="s">
        <v>371</v>
      </c>
      <c r="B1174" s="413" t="s">
        <v>554</v>
      </c>
      <c r="C1174" s="412" t="s">
        <v>105</v>
      </c>
      <c r="D1174" s="412" t="s">
        <v>555</v>
      </c>
      <c r="E1174" s="414" t="s">
        <v>384</v>
      </c>
      <c r="F1174" s="414"/>
      <c r="G1174" s="415" t="s">
        <v>389</v>
      </c>
      <c r="H1174" s="416">
        <v>0.1938</v>
      </c>
      <c r="I1174" s="416">
        <v>0</v>
      </c>
      <c r="J1174" s="417">
        <v>103.27</v>
      </c>
      <c r="K1174" s="417">
        <v>20.010000000000002</v>
      </c>
    </row>
    <row r="1175" spans="1:11" s="206" customFormat="1" ht="38.25" x14ac:dyDescent="0.25">
      <c r="A1175" s="412" t="s">
        <v>371</v>
      </c>
      <c r="B1175" s="413" t="s">
        <v>2036</v>
      </c>
      <c r="C1175" s="412" t="s">
        <v>201</v>
      </c>
      <c r="D1175" s="412" t="s">
        <v>2037</v>
      </c>
      <c r="E1175" s="414" t="s">
        <v>384</v>
      </c>
      <c r="F1175" s="414"/>
      <c r="G1175" s="415" t="s">
        <v>19</v>
      </c>
      <c r="H1175" s="416">
        <v>1</v>
      </c>
      <c r="I1175" s="416">
        <v>0</v>
      </c>
      <c r="J1175" s="417">
        <v>428.42</v>
      </c>
      <c r="K1175" s="417">
        <v>428.42</v>
      </c>
    </row>
    <row r="1176" spans="1:11" s="206" customFormat="1" ht="25.5" x14ac:dyDescent="0.25">
      <c r="A1176" s="412" t="s">
        <v>371</v>
      </c>
      <c r="B1176" s="413" t="s">
        <v>770</v>
      </c>
      <c r="C1176" s="412" t="s">
        <v>105</v>
      </c>
      <c r="D1176" s="412" t="s">
        <v>771</v>
      </c>
      <c r="E1176" s="414" t="s">
        <v>101</v>
      </c>
      <c r="F1176" s="414"/>
      <c r="G1176" s="415" t="s">
        <v>38</v>
      </c>
      <c r="H1176" s="416">
        <v>0.94289999999999996</v>
      </c>
      <c r="I1176" s="416">
        <v>0</v>
      </c>
      <c r="J1176" s="417">
        <v>23.41</v>
      </c>
      <c r="K1176" s="417">
        <v>22.07</v>
      </c>
    </row>
    <row r="1177" spans="1:11" s="206" customFormat="1" ht="25.5" x14ac:dyDescent="0.25">
      <c r="A1177" s="412" t="s">
        <v>371</v>
      </c>
      <c r="B1177" s="413" t="s">
        <v>487</v>
      </c>
      <c r="C1177" s="412" t="s">
        <v>105</v>
      </c>
      <c r="D1177" s="412" t="s">
        <v>488</v>
      </c>
      <c r="E1177" s="414" t="s">
        <v>384</v>
      </c>
      <c r="F1177" s="414"/>
      <c r="G1177" s="415" t="s">
        <v>265</v>
      </c>
      <c r="H1177" s="416">
        <v>10.34</v>
      </c>
      <c r="I1177" s="416">
        <v>0</v>
      </c>
      <c r="J1177" s="417">
        <v>0.64</v>
      </c>
      <c r="K1177" s="417">
        <v>6.61</v>
      </c>
    </row>
    <row r="1178" spans="1:11" s="206" customFormat="1" ht="25.5" x14ac:dyDescent="0.25">
      <c r="A1178" s="412" t="s">
        <v>371</v>
      </c>
      <c r="B1178" s="413" t="s">
        <v>104</v>
      </c>
      <c r="C1178" s="412" t="s">
        <v>105</v>
      </c>
      <c r="D1178" s="412" t="s">
        <v>106</v>
      </c>
      <c r="E1178" s="414" t="s">
        <v>101</v>
      </c>
      <c r="F1178" s="414"/>
      <c r="G1178" s="415" t="s">
        <v>38</v>
      </c>
      <c r="H1178" s="416">
        <v>1.1366000000000001</v>
      </c>
      <c r="I1178" s="416">
        <v>0</v>
      </c>
      <c r="J1178" s="417">
        <v>15.3</v>
      </c>
      <c r="K1178" s="417">
        <v>17.38</v>
      </c>
    </row>
    <row r="1179" spans="1:11" s="206" customFormat="1" ht="25.5" x14ac:dyDescent="0.25">
      <c r="A1179" s="418"/>
      <c r="B1179" s="418"/>
      <c r="C1179" s="418"/>
      <c r="D1179" s="418"/>
      <c r="E1179" s="418"/>
      <c r="F1179" s="418" t="s">
        <v>373</v>
      </c>
      <c r="G1179" s="419">
        <v>39.450000000000003</v>
      </c>
      <c r="H1179" s="418" t="s">
        <v>374</v>
      </c>
      <c r="I1179" s="419">
        <v>0</v>
      </c>
      <c r="J1179" s="418" t="s">
        <v>375</v>
      </c>
      <c r="K1179" s="419">
        <v>39.450000000000003</v>
      </c>
    </row>
    <row r="1180" spans="1:11" s="206" customFormat="1" ht="26.25" thickBot="1" x14ac:dyDescent="0.3">
      <c r="A1180" s="418"/>
      <c r="B1180" s="418"/>
      <c r="C1180" s="418"/>
      <c r="D1180" s="418"/>
      <c r="E1180" s="418"/>
      <c r="F1180" s="418" t="s">
        <v>376</v>
      </c>
      <c r="G1180" s="419">
        <v>0</v>
      </c>
      <c r="H1180" s="420"/>
      <c r="I1180" s="420" t="s">
        <v>377</v>
      </c>
      <c r="J1180" s="418"/>
      <c r="K1180" s="419">
        <v>501.42</v>
      </c>
    </row>
    <row r="1181" spans="1:11" s="206" customFormat="1" ht="15.75" thickTop="1" x14ac:dyDescent="0.25">
      <c r="A1181" s="421"/>
      <c r="B1181" s="421"/>
      <c r="C1181" s="421"/>
      <c r="D1181" s="421"/>
      <c r="E1181" s="421"/>
      <c r="F1181" s="421"/>
      <c r="G1181" s="421"/>
      <c r="H1181" s="421"/>
      <c r="I1181" s="421"/>
      <c r="J1181" s="421"/>
      <c r="K1181" s="421"/>
    </row>
    <row r="1182" spans="1:11" s="206" customFormat="1" x14ac:dyDescent="0.25">
      <c r="A1182" s="402" t="s">
        <v>1257</v>
      </c>
      <c r="B1182" s="403" t="s">
        <v>34</v>
      </c>
      <c r="C1182" s="402" t="s">
        <v>103</v>
      </c>
      <c r="D1182" s="402" t="s">
        <v>65</v>
      </c>
      <c r="E1182" s="404" t="s">
        <v>35</v>
      </c>
      <c r="F1182" s="404"/>
      <c r="G1182" s="405" t="s">
        <v>56</v>
      </c>
      <c r="H1182" s="403" t="s">
        <v>61</v>
      </c>
      <c r="I1182" s="403" t="s">
        <v>370</v>
      </c>
      <c r="J1182" s="403" t="s">
        <v>203</v>
      </c>
      <c r="K1182" s="403" t="s">
        <v>57</v>
      </c>
    </row>
    <row r="1183" spans="1:11" s="206" customFormat="1" ht="38.25" x14ac:dyDescent="0.25">
      <c r="A1183" s="406" t="s">
        <v>37</v>
      </c>
      <c r="B1183" s="407" t="s">
        <v>1258</v>
      </c>
      <c r="C1183" s="406" t="s">
        <v>201</v>
      </c>
      <c r="D1183" s="406" t="s">
        <v>1259</v>
      </c>
      <c r="E1183" s="408" t="s">
        <v>2038</v>
      </c>
      <c r="F1183" s="408"/>
      <c r="G1183" s="409" t="s">
        <v>19</v>
      </c>
      <c r="H1183" s="410">
        <v>1</v>
      </c>
      <c r="I1183" s="411"/>
      <c r="J1183" s="411">
        <v>112.4</v>
      </c>
      <c r="K1183" s="411">
        <v>112.4</v>
      </c>
    </row>
    <row r="1184" spans="1:11" s="206" customFormat="1" ht="25.5" x14ac:dyDescent="0.25">
      <c r="A1184" s="412" t="s">
        <v>371</v>
      </c>
      <c r="B1184" s="413" t="s">
        <v>770</v>
      </c>
      <c r="C1184" s="412" t="s">
        <v>105</v>
      </c>
      <c r="D1184" s="412" t="s">
        <v>771</v>
      </c>
      <c r="E1184" s="414" t="s">
        <v>101</v>
      </c>
      <c r="F1184" s="414"/>
      <c r="G1184" s="415" t="s">
        <v>38</v>
      </c>
      <c r="H1184" s="416">
        <v>0.80379999999999996</v>
      </c>
      <c r="I1184" s="416">
        <v>0</v>
      </c>
      <c r="J1184" s="417">
        <v>23.41</v>
      </c>
      <c r="K1184" s="417">
        <v>18.809999999999999</v>
      </c>
    </row>
    <row r="1185" spans="1:11" s="206" customFormat="1" ht="25.5" x14ac:dyDescent="0.25">
      <c r="A1185" s="412" t="s">
        <v>371</v>
      </c>
      <c r="B1185" s="413" t="s">
        <v>2039</v>
      </c>
      <c r="C1185" s="412" t="s">
        <v>201</v>
      </c>
      <c r="D1185" s="412" t="s">
        <v>2040</v>
      </c>
      <c r="E1185" s="414" t="s">
        <v>384</v>
      </c>
      <c r="F1185" s="414"/>
      <c r="G1185" s="415" t="s">
        <v>19</v>
      </c>
      <c r="H1185" s="416">
        <v>1.0864</v>
      </c>
      <c r="I1185" s="416">
        <v>0</v>
      </c>
      <c r="J1185" s="417">
        <v>64.900000000000006</v>
      </c>
      <c r="K1185" s="417">
        <v>70.5</v>
      </c>
    </row>
    <row r="1186" spans="1:11" s="206" customFormat="1" ht="25.5" x14ac:dyDescent="0.25">
      <c r="A1186" s="412" t="s">
        <v>371</v>
      </c>
      <c r="B1186" s="413" t="s">
        <v>774</v>
      </c>
      <c r="C1186" s="412" t="s">
        <v>105</v>
      </c>
      <c r="D1186" s="412" t="s">
        <v>775</v>
      </c>
      <c r="E1186" s="414" t="s">
        <v>384</v>
      </c>
      <c r="F1186" s="414"/>
      <c r="G1186" s="415" t="s">
        <v>265</v>
      </c>
      <c r="H1186" s="416">
        <v>9.1300000000000008</v>
      </c>
      <c r="I1186" s="416">
        <v>0</v>
      </c>
      <c r="J1186" s="417">
        <v>2.0699999999999998</v>
      </c>
      <c r="K1186" s="417">
        <v>18.89</v>
      </c>
    </row>
    <row r="1187" spans="1:11" s="206" customFormat="1" ht="25.5" x14ac:dyDescent="0.25">
      <c r="A1187" s="412" t="s">
        <v>371</v>
      </c>
      <c r="B1187" s="413" t="s">
        <v>772</v>
      </c>
      <c r="C1187" s="412" t="s">
        <v>105</v>
      </c>
      <c r="D1187" s="412" t="s">
        <v>773</v>
      </c>
      <c r="E1187" s="414" t="s">
        <v>384</v>
      </c>
      <c r="F1187" s="414"/>
      <c r="G1187" s="415" t="s">
        <v>265</v>
      </c>
      <c r="H1187" s="416">
        <v>0.14099999999999999</v>
      </c>
      <c r="I1187" s="416">
        <v>0</v>
      </c>
      <c r="J1187" s="417">
        <v>7.45</v>
      </c>
      <c r="K1187" s="417">
        <v>1.05</v>
      </c>
    </row>
    <row r="1188" spans="1:11" s="206" customFormat="1" ht="25.5" x14ac:dyDescent="0.25">
      <c r="A1188" s="412" t="s">
        <v>371</v>
      </c>
      <c r="B1188" s="413" t="s">
        <v>104</v>
      </c>
      <c r="C1188" s="412" t="s">
        <v>105</v>
      </c>
      <c r="D1188" s="412" t="s">
        <v>106</v>
      </c>
      <c r="E1188" s="414" t="s">
        <v>101</v>
      </c>
      <c r="F1188" s="414"/>
      <c r="G1188" s="415" t="s">
        <v>38</v>
      </c>
      <c r="H1188" s="416">
        <v>0.2064</v>
      </c>
      <c r="I1188" s="416">
        <v>0</v>
      </c>
      <c r="J1188" s="417">
        <v>15.3</v>
      </c>
      <c r="K1188" s="417">
        <v>3.15</v>
      </c>
    </row>
    <row r="1189" spans="1:11" s="206" customFormat="1" ht="25.5" x14ac:dyDescent="0.25">
      <c r="A1189" s="418"/>
      <c r="B1189" s="418"/>
      <c r="C1189" s="418"/>
      <c r="D1189" s="418"/>
      <c r="E1189" s="418"/>
      <c r="F1189" s="418" t="s">
        <v>373</v>
      </c>
      <c r="G1189" s="419">
        <v>21.96</v>
      </c>
      <c r="H1189" s="418" t="s">
        <v>374</v>
      </c>
      <c r="I1189" s="419">
        <v>0</v>
      </c>
      <c r="J1189" s="418" t="s">
        <v>375</v>
      </c>
      <c r="K1189" s="419">
        <v>21.96</v>
      </c>
    </row>
    <row r="1190" spans="1:11" s="206" customFormat="1" ht="26.25" thickBot="1" x14ac:dyDescent="0.3">
      <c r="A1190" s="418"/>
      <c r="B1190" s="418"/>
      <c r="C1190" s="418"/>
      <c r="D1190" s="418"/>
      <c r="E1190" s="418"/>
      <c r="F1190" s="418" t="s">
        <v>376</v>
      </c>
      <c r="G1190" s="419">
        <v>0</v>
      </c>
      <c r="H1190" s="420"/>
      <c r="I1190" s="420" t="s">
        <v>377</v>
      </c>
      <c r="J1190" s="418"/>
      <c r="K1190" s="419">
        <v>112.4</v>
      </c>
    </row>
    <row r="1191" spans="1:11" s="206" customFormat="1" ht="15.75" thickTop="1" x14ac:dyDescent="0.25">
      <c r="A1191" s="421"/>
      <c r="B1191" s="421"/>
      <c r="C1191" s="421"/>
      <c r="D1191" s="421"/>
      <c r="E1191" s="421"/>
      <c r="F1191" s="421"/>
      <c r="G1191" s="421"/>
      <c r="H1191" s="421"/>
      <c r="I1191" s="421"/>
      <c r="J1191" s="421"/>
      <c r="K1191" s="421"/>
    </row>
    <row r="1192" spans="1:11" s="206" customFormat="1" x14ac:dyDescent="0.25">
      <c r="A1192" s="402" t="s">
        <v>1260</v>
      </c>
      <c r="B1192" s="403" t="s">
        <v>34</v>
      </c>
      <c r="C1192" s="402" t="s">
        <v>103</v>
      </c>
      <c r="D1192" s="402" t="s">
        <v>65</v>
      </c>
      <c r="E1192" s="404" t="s">
        <v>35</v>
      </c>
      <c r="F1192" s="404"/>
      <c r="G1192" s="405" t="s">
        <v>56</v>
      </c>
      <c r="H1192" s="403" t="s">
        <v>61</v>
      </c>
      <c r="I1192" s="403" t="s">
        <v>370</v>
      </c>
      <c r="J1192" s="403" t="s">
        <v>203</v>
      </c>
      <c r="K1192" s="403" t="s">
        <v>57</v>
      </c>
    </row>
    <row r="1193" spans="1:11" s="206" customFormat="1" ht="25.5" x14ac:dyDescent="0.25">
      <c r="A1193" s="406" t="s">
        <v>37</v>
      </c>
      <c r="B1193" s="407" t="s">
        <v>1261</v>
      </c>
      <c r="C1193" s="406" t="s">
        <v>105</v>
      </c>
      <c r="D1193" s="406" t="s">
        <v>1262</v>
      </c>
      <c r="E1193" s="408">
        <v>22</v>
      </c>
      <c r="F1193" s="408"/>
      <c r="G1193" s="409" t="s">
        <v>19</v>
      </c>
      <c r="H1193" s="410">
        <v>1</v>
      </c>
      <c r="I1193" s="411"/>
      <c r="J1193" s="411">
        <v>50.74</v>
      </c>
      <c r="K1193" s="411">
        <v>50.74</v>
      </c>
    </row>
    <row r="1194" spans="1:11" s="206" customFormat="1" ht="25.5" x14ac:dyDescent="0.25">
      <c r="A1194" s="412" t="s">
        <v>371</v>
      </c>
      <c r="B1194" s="413" t="s">
        <v>394</v>
      </c>
      <c r="C1194" s="412" t="s">
        <v>105</v>
      </c>
      <c r="D1194" s="412" t="s">
        <v>395</v>
      </c>
      <c r="E1194" s="414" t="s">
        <v>384</v>
      </c>
      <c r="F1194" s="414"/>
      <c r="G1194" s="415" t="s">
        <v>25</v>
      </c>
      <c r="H1194" s="416">
        <v>4.6300000000000001E-2</v>
      </c>
      <c r="I1194" s="416">
        <v>0</v>
      </c>
      <c r="J1194" s="417">
        <v>157.54</v>
      </c>
      <c r="K1194" s="417">
        <v>7.29</v>
      </c>
    </row>
    <row r="1195" spans="1:11" s="206" customFormat="1" ht="25.5" x14ac:dyDescent="0.25">
      <c r="A1195" s="412" t="s">
        <v>371</v>
      </c>
      <c r="B1195" s="413" t="s">
        <v>125</v>
      </c>
      <c r="C1195" s="412" t="s">
        <v>105</v>
      </c>
      <c r="D1195" s="412" t="s">
        <v>126</v>
      </c>
      <c r="E1195" s="414" t="s">
        <v>101</v>
      </c>
      <c r="F1195" s="414"/>
      <c r="G1195" s="415" t="s">
        <v>38</v>
      </c>
      <c r="H1195" s="416">
        <v>0.1512</v>
      </c>
      <c r="I1195" s="416">
        <v>0</v>
      </c>
      <c r="J1195" s="417">
        <v>18.36</v>
      </c>
      <c r="K1195" s="417">
        <v>2.77</v>
      </c>
    </row>
    <row r="1196" spans="1:11" s="206" customFormat="1" ht="25.5" x14ac:dyDescent="0.25">
      <c r="A1196" s="412" t="s">
        <v>371</v>
      </c>
      <c r="B1196" s="413" t="s">
        <v>506</v>
      </c>
      <c r="C1196" s="412" t="s">
        <v>105</v>
      </c>
      <c r="D1196" s="412" t="s">
        <v>507</v>
      </c>
      <c r="E1196" s="414" t="s">
        <v>384</v>
      </c>
      <c r="F1196" s="414"/>
      <c r="G1196" s="415" t="s">
        <v>25</v>
      </c>
      <c r="H1196" s="416">
        <v>2.53E-2</v>
      </c>
      <c r="I1196" s="416">
        <v>0</v>
      </c>
      <c r="J1196" s="417">
        <v>151.24</v>
      </c>
      <c r="K1196" s="417">
        <v>3.82</v>
      </c>
    </row>
    <row r="1197" spans="1:11" s="206" customFormat="1" ht="25.5" x14ac:dyDescent="0.25">
      <c r="A1197" s="412" t="s">
        <v>371</v>
      </c>
      <c r="B1197" s="413" t="s">
        <v>111</v>
      </c>
      <c r="C1197" s="412" t="s">
        <v>105</v>
      </c>
      <c r="D1197" s="412" t="s">
        <v>112</v>
      </c>
      <c r="E1197" s="414" t="s">
        <v>101</v>
      </c>
      <c r="F1197" s="414"/>
      <c r="G1197" s="415" t="s">
        <v>38</v>
      </c>
      <c r="H1197" s="416">
        <v>0.3463</v>
      </c>
      <c r="I1197" s="416">
        <v>0</v>
      </c>
      <c r="J1197" s="417">
        <v>23.41</v>
      </c>
      <c r="K1197" s="417">
        <v>8.1</v>
      </c>
    </row>
    <row r="1198" spans="1:11" s="206" customFormat="1" ht="25.5" x14ac:dyDescent="0.25">
      <c r="A1198" s="412" t="s">
        <v>371</v>
      </c>
      <c r="B1198" s="413" t="s">
        <v>579</v>
      </c>
      <c r="C1198" s="412" t="s">
        <v>105</v>
      </c>
      <c r="D1198" s="412" t="s">
        <v>580</v>
      </c>
      <c r="E1198" s="414" t="s">
        <v>384</v>
      </c>
      <c r="F1198" s="414"/>
      <c r="G1198" s="415" t="s">
        <v>23</v>
      </c>
      <c r="H1198" s="416">
        <v>0.2</v>
      </c>
      <c r="I1198" s="416">
        <v>0</v>
      </c>
      <c r="J1198" s="417">
        <v>7.37</v>
      </c>
      <c r="K1198" s="417">
        <v>1.47</v>
      </c>
    </row>
    <row r="1199" spans="1:11" s="206" customFormat="1" ht="25.5" x14ac:dyDescent="0.25">
      <c r="A1199" s="412" t="s">
        <v>371</v>
      </c>
      <c r="B1199" s="413" t="s">
        <v>504</v>
      </c>
      <c r="C1199" s="412" t="s">
        <v>105</v>
      </c>
      <c r="D1199" s="412" t="s">
        <v>505</v>
      </c>
      <c r="E1199" s="414" t="s">
        <v>384</v>
      </c>
      <c r="F1199" s="414"/>
      <c r="G1199" s="415" t="s">
        <v>25</v>
      </c>
      <c r="H1199" s="416">
        <v>2.53E-2</v>
      </c>
      <c r="I1199" s="416">
        <v>0</v>
      </c>
      <c r="J1199" s="417">
        <v>157.65</v>
      </c>
      <c r="K1199" s="417">
        <v>3.98</v>
      </c>
    </row>
    <row r="1200" spans="1:11" s="206" customFormat="1" ht="25.5" x14ac:dyDescent="0.25">
      <c r="A1200" s="412" t="s">
        <v>371</v>
      </c>
      <c r="B1200" s="413" t="s">
        <v>104</v>
      </c>
      <c r="C1200" s="412" t="s">
        <v>105</v>
      </c>
      <c r="D1200" s="412" t="s">
        <v>106</v>
      </c>
      <c r="E1200" s="414" t="s">
        <v>101</v>
      </c>
      <c r="F1200" s="414"/>
      <c r="G1200" s="415" t="s">
        <v>38</v>
      </c>
      <c r="H1200" s="416">
        <v>0.66620000000000001</v>
      </c>
      <c r="I1200" s="416">
        <v>0</v>
      </c>
      <c r="J1200" s="417">
        <v>15.3</v>
      </c>
      <c r="K1200" s="417">
        <v>10.19</v>
      </c>
    </row>
    <row r="1201" spans="1:11" s="206" customFormat="1" ht="25.5" x14ac:dyDescent="0.25">
      <c r="A1201" s="412" t="s">
        <v>371</v>
      </c>
      <c r="B1201" s="413" t="s">
        <v>487</v>
      </c>
      <c r="C1201" s="412" t="s">
        <v>105</v>
      </c>
      <c r="D1201" s="412" t="s">
        <v>488</v>
      </c>
      <c r="E1201" s="414" t="s">
        <v>384</v>
      </c>
      <c r="F1201" s="414"/>
      <c r="G1201" s="415" t="s">
        <v>265</v>
      </c>
      <c r="H1201" s="416">
        <v>20.51</v>
      </c>
      <c r="I1201" s="416">
        <v>0</v>
      </c>
      <c r="J1201" s="417">
        <v>0.64</v>
      </c>
      <c r="K1201" s="417">
        <v>13.12</v>
      </c>
    </row>
    <row r="1202" spans="1:11" s="206" customFormat="1" ht="25.5" x14ac:dyDescent="0.25">
      <c r="A1202" s="418"/>
      <c r="B1202" s="418"/>
      <c r="C1202" s="418"/>
      <c r="D1202" s="418"/>
      <c r="E1202" s="418"/>
      <c r="F1202" s="418" t="s">
        <v>373</v>
      </c>
      <c r="G1202" s="419">
        <v>21.06</v>
      </c>
      <c r="H1202" s="418" t="s">
        <v>374</v>
      </c>
      <c r="I1202" s="419">
        <v>0</v>
      </c>
      <c r="J1202" s="418" t="s">
        <v>375</v>
      </c>
      <c r="K1202" s="419">
        <v>21.06</v>
      </c>
    </row>
    <row r="1203" spans="1:11" s="206" customFormat="1" ht="26.25" thickBot="1" x14ac:dyDescent="0.3">
      <c r="A1203" s="418"/>
      <c r="B1203" s="418"/>
      <c r="C1203" s="418"/>
      <c r="D1203" s="418"/>
      <c r="E1203" s="418"/>
      <c r="F1203" s="418" t="s">
        <v>376</v>
      </c>
      <c r="G1203" s="419">
        <v>0</v>
      </c>
      <c r="H1203" s="420"/>
      <c r="I1203" s="420" t="s">
        <v>377</v>
      </c>
      <c r="J1203" s="418"/>
      <c r="K1203" s="419">
        <v>50.74</v>
      </c>
    </row>
    <row r="1204" spans="1:11" s="206" customFormat="1" ht="15.75" thickTop="1" x14ac:dyDescent="0.25">
      <c r="A1204" s="421"/>
      <c r="B1204" s="421"/>
      <c r="C1204" s="421"/>
      <c r="D1204" s="421"/>
      <c r="E1204" s="421"/>
      <c r="F1204" s="421"/>
      <c r="G1204" s="421"/>
      <c r="H1204" s="421"/>
      <c r="I1204" s="421"/>
      <c r="J1204" s="421"/>
      <c r="K1204" s="421"/>
    </row>
    <row r="1205" spans="1:11" s="206" customFormat="1" x14ac:dyDescent="0.25">
      <c r="A1205" s="402" t="s">
        <v>1263</v>
      </c>
      <c r="B1205" s="403" t="s">
        <v>34</v>
      </c>
      <c r="C1205" s="402" t="s">
        <v>103</v>
      </c>
      <c r="D1205" s="402" t="s">
        <v>65</v>
      </c>
      <c r="E1205" s="404" t="s">
        <v>35</v>
      </c>
      <c r="F1205" s="404"/>
      <c r="G1205" s="405" t="s">
        <v>56</v>
      </c>
      <c r="H1205" s="403" t="s">
        <v>61</v>
      </c>
      <c r="I1205" s="403" t="s">
        <v>370</v>
      </c>
      <c r="J1205" s="403" t="s">
        <v>203</v>
      </c>
      <c r="K1205" s="403" t="s">
        <v>57</v>
      </c>
    </row>
    <row r="1206" spans="1:11" s="206" customFormat="1" ht="25.5" x14ac:dyDescent="0.25">
      <c r="A1206" s="406" t="s">
        <v>37</v>
      </c>
      <c r="B1206" s="407" t="s">
        <v>1264</v>
      </c>
      <c r="C1206" s="406" t="s">
        <v>240</v>
      </c>
      <c r="D1206" s="406" t="s">
        <v>1265</v>
      </c>
      <c r="E1206" s="408">
        <v>2209</v>
      </c>
      <c r="F1206" s="408"/>
      <c r="G1206" s="409" t="s">
        <v>23</v>
      </c>
      <c r="H1206" s="410">
        <v>1</v>
      </c>
      <c r="I1206" s="411"/>
      <c r="J1206" s="411">
        <v>44.32</v>
      </c>
      <c r="K1206" s="411">
        <v>44.32</v>
      </c>
    </row>
    <row r="1207" spans="1:11" s="206" customFormat="1" ht="38.25" x14ac:dyDescent="0.25">
      <c r="A1207" s="412" t="s">
        <v>371</v>
      </c>
      <c r="B1207" s="413" t="s">
        <v>2036</v>
      </c>
      <c r="C1207" s="412" t="s">
        <v>201</v>
      </c>
      <c r="D1207" s="412" t="s">
        <v>2037</v>
      </c>
      <c r="E1207" s="414" t="s">
        <v>384</v>
      </c>
      <c r="F1207" s="414"/>
      <c r="G1207" s="415" t="s">
        <v>19</v>
      </c>
      <c r="H1207" s="416">
        <v>7.3499999999999996E-2</v>
      </c>
      <c r="I1207" s="416">
        <v>0</v>
      </c>
      <c r="J1207" s="417">
        <v>428.42</v>
      </c>
      <c r="K1207" s="417">
        <v>31.48</v>
      </c>
    </row>
    <row r="1208" spans="1:11" s="206" customFormat="1" ht="25.5" x14ac:dyDescent="0.25">
      <c r="A1208" s="412" t="s">
        <v>371</v>
      </c>
      <c r="B1208" s="413" t="s">
        <v>104</v>
      </c>
      <c r="C1208" s="412" t="s">
        <v>105</v>
      </c>
      <c r="D1208" s="412" t="s">
        <v>106</v>
      </c>
      <c r="E1208" s="414" t="s">
        <v>101</v>
      </c>
      <c r="F1208" s="414"/>
      <c r="G1208" s="415" t="s">
        <v>38</v>
      </c>
      <c r="H1208" s="416">
        <v>0.23599999999999999</v>
      </c>
      <c r="I1208" s="416">
        <v>0</v>
      </c>
      <c r="J1208" s="417">
        <v>15.3</v>
      </c>
      <c r="K1208" s="417">
        <v>3.61</v>
      </c>
    </row>
    <row r="1209" spans="1:11" s="206" customFormat="1" ht="25.5" x14ac:dyDescent="0.25">
      <c r="A1209" s="412" t="s">
        <v>371</v>
      </c>
      <c r="B1209" s="413" t="s">
        <v>487</v>
      </c>
      <c r="C1209" s="412" t="s">
        <v>105</v>
      </c>
      <c r="D1209" s="412" t="s">
        <v>488</v>
      </c>
      <c r="E1209" s="414" t="s">
        <v>384</v>
      </c>
      <c r="F1209" s="414"/>
      <c r="G1209" s="415" t="s">
        <v>265</v>
      </c>
      <c r="H1209" s="416">
        <v>0.67210000000000003</v>
      </c>
      <c r="I1209" s="416">
        <v>0</v>
      </c>
      <c r="J1209" s="417">
        <v>0.64</v>
      </c>
      <c r="K1209" s="417">
        <v>0.43</v>
      </c>
    </row>
    <row r="1210" spans="1:11" s="206" customFormat="1" ht="25.5" x14ac:dyDescent="0.25">
      <c r="A1210" s="412" t="s">
        <v>371</v>
      </c>
      <c r="B1210" s="413" t="s">
        <v>770</v>
      </c>
      <c r="C1210" s="412" t="s">
        <v>105</v>
      </c>
      <c r="D1210" s="412" t="s">
        <v>771</v>
      </c>
      <c r="E1210" s="414" t="s">
        <v>101</v>
      </c>
      <c r="F1210" s="414"/>
      <c r="G1210" s="415" t="s">
        <v>38</v>
      </c>
      <c r="H1210" s="416">
        <v>0.35599999999999998</v>
      </c>
      <c r="I1210" s="416">
        <v>0</v>
      </c>
      <c r="J1210" s="417">
        <v>23.41</v>
      </c>
      <c r="K1210" s="417">
        <v>8.33</v>
      </c>
    </row>
    <row r="1211" spans="1:11" s="206" customFormat="1" ht="25.5" x14ac:dyDescent="0.25">
      <c r="A1211" s="412" t="s">
        <v>371</v>
      </c>
      <c r="B1211" s="413" t="s">
        <v>602</v>
      </c>
      <c r="C1211" s="412" t="s">
        <v>105</v>
      </c>
      <c r="D1211" s="412" t="s">
        <v>603</v>
      </c>
      <c r="E1211" s="414" t="s">
        <v>384</v>
      </c>
      <c r="F1211" s="414"/>
      <c r="G1211" s="415" t="s">
        <v>25</v>
      </c>
      <c r="H1211" s="416">
        <v>1.8E-3</v>
      </c>
      <c r="I1211" s="416">
        <v>0</v>
      </c>
      <c r="J1211" s="417">
        <v>180.8</v>
      </c>
      <c r="K1211" s="417">
        <v>0.32</v>
      </c>
    </row>
    <row r="1212" spans="1:11" s="206" customFormat="1" ht="25.5" x14ac:dyDescent="0.25">
      <c r="A1212" s="412" t="s">
        <v>371</v>
      </c>
      <c r="B1212" s="413" t="s">
        <v>772</v>
      </c>
      <c r="C1212" s="412" t="s">
        <v>105</v>
      </c>
      <c r="D1212" s="412" t="s">
        <v>773</v>
      </c>
      <c r="E1212" s="414" t="s">
        <v>384</v>
      </c>
      <c r="F1212" s="414"/>
      <c r="G1212" s="415" t="s">
        <v>265</v>
      </c>
      <c r="H1212" s="416">
        <v>2.0799999999999999E-2</v>
      </c>
      <c r="I1212" s="416">
        <v>0</v>
      </c>
      <c r="J1212" s="417">
        <v>7.45</v>
      </c>
      <c r="K1212" s="417">
        <v>0.15</v>
      </c>
    </row>
    <row r="1213" spans="1:11" s="206" customFormat="1" ht="25.5" x14ac:dyDescent="0.25">
      <c r="A1213" s="418"/>
      <c r="B1213" s="418"/>
      <c r="C1213" s="418"/>
      <c r="D1213" s="418"/>
      <c r="E1213" s="418"/>
      <c r="F1213" s="418" t="s">
        <v>373</v>
      </c>
      <c r="G1213" s="419">
        <v>11.94</v>
      </c>
      <c r="H1213" s="418" t="s">
        <v>374</v>
      </c>
      <c r="I1213" s="419">
        <v>0</v>
      </c>
      <c r="J1213" s="418" t="s">
        <v>375</v>
      </c>
      <c r="K1213" s="419">
        <v>11.94</v>
      </c>
    </row>
    <row r="1214" spans="1:11" s="206" customFormat="1" ht="26.25" thickBot="1" x14ac:dyDescent="0.3">
      <c r="A1214" s="418"/>
      <c r="B1214" s="418"/>
      <c r="C1214" s="418"/>
      <c r="D1214" s="418"/>
      <c r="E1214" s="418"/>
      <c r="F1214" s="418" t="s">
        <v>376</v>
      </c>
      <c r="G1214" s="419">
        <v>0</v>
      </c>
      <c r="H1214" s="420"/>
      <c r="I1214" s="420" t="s">
        <v>377</v>
      </c>
      <c r="J1214" s="418"/>
      <c r="K1214" s="419">
        <v>44.32</v>
      </c>
    </row>
    <row r="1215" spans="1:11" s="206" customFormat="1" ht="15.75" thickTop="1" x14ac:dyDescent="0.25">
      <c r="A1215" s="421"/>
      <c r="B1215" s="421"/>
      <c r="C1215" s="421"/>
      <c r="D1215" s="421"/>
      <c r="E1215" s="421"/>
      <c r="F1215" s="421"/>
      <c r="G1215" s="421"/>
      <c r="H1215" s="421"/>
      <c r="I1215" s="421"/>
      <c r="J1215" s="421"/>
      <c r="K1215" s="421"/>
    </row>
    <row r="1216" spans="1:11" s="206" customFormat="1" x14ac:dyDescent="0.25">
      <c r="A1216" s="402" t="s">
        <v>1266</v>
      </c>
      <c r="B1216" s="403" t="s">
        <v>34</v>
      </c>
      <c r="C1216" s="402" t="s">
        <v>103</v>
      </c>
      <c r="D1216" s="402" t="s">
        <v>65</v>
      </c>
      <c r="E1216" s="404" t="s">
        <v>35</v>
      </c>
      <c r="F1216" s="404"/>
      <c r="G1216" s="405" t="s">
        <v>56</v>
      </c>
      <c r="H1216" s="403" t="s">
        <v>61</v>
      </c>
      <c r="I1216" s="403" t="s">
        <v>370</v>
      </c>
      <c r="J1216" s="403" t="s">
        <v>203</v>
      </c>
      <c r="K1216" s="403" t="s">
        <v>57</v>
      </c>
    </row>
    <row r="1217" spans="1:11" s="206" customFormat="1" ht="25.5" x14ac:dyDescent="0.25">
      <c r="A1217" s="406" t="s">
        <v>37</v>
      </c>
      <c r="B1217" s="407" t="s">
        <v>1267</v>
      </c>
      <c r="C1217" s="406" t="s">
        <v>105</v>
      </c>
      <c r="D1217" s="406" t="s">
        <v>1268</v>
      </c>
      <c r="E1217" s="408">
        <v>22</v>
      </c>
      <c r="F1217" s="408"/>
      <c r="G1217" s="409" t="s">
        <v>19</v>
      </c>
      <c r="H1217" s="410">
        <v>1</v>
      </c>
      <c r="I1217" s="411"/>
      <c r="J1217" s="411">
        <v>412.57</v>
      </c>
      <c r="K1217" s="411">
        <v>412.57</v>
      </c>
    </row>
    <row r="1218" spans="1:11" s="206" customFormat="1" ht="25.5" x14ac:dyDescent="0.25">
      <c r="A1218" s="412" t="s">
        <v>371</v>
      </c>
      <c r="B1218" s="413" t="s">
        <v>554</v>
      </c>
      <c r="C1218" s="412" t="s">
        <v>105</v>
      </c>
      <c r="D1218" s="412" t="s">
        <v>555</v>
      </c>
      <c r="E1218" s="414" t="s">
        <v>384</v>
      </c>
      <c r="F1218" s="414"/>
      <c r="G1218" s="415" t="s">
        <v>389</v>
      </c>
      <c r="H1218" s="416">
        <v>0.1938</v>
      </c>
      <c r="I1218" s="416">
        <v>0</v>
      </c>
      <c r="J1218" s="417">
        <v>103.27</v>
      </c>
      <c r="K1218" s="417">
        <v>20.010000000000002</v>
      </c>
    </row>
    <row r="1219" spans="1:11" s="206" customFormat="1" ht="25.5" x14ac:dyDescent="0.25">
      <c r="A1219" s="412" t="s">
        <v>371</v>
      </c>
      <c r="B1219" s="413" t="s">
        <v>487</v>
      </c>
      <c r="C1219" s="412" t="s">
        <v>105</v>
      </c>
      <c r="D1219" s="412" t="s">
        <v>488</v>
      </c>
      <c r="E1219" s="414" t="s">
        <v>384</v>
      </c>
      <c r="F1219" s="414"/>
      <c r="G1219" s="415" t="s">
        <v>265</v>
      </c>
      <c r="H1219" s="416">
        <v>10.34</v>
      </c>
      <c r="I1219" s="416">
        <v>0</v>
      </c>
      <c r="J1219" s="417">
        <v>0.64</v>
      </c>
      <c r="K1219" s="417">
        <v>6.61</v>
      </c>
    </row>
    <row r="1220" spans="1:11" s="206" customFormat="1" ht="25.5" x14ac:dyDescent="0.25">
      <c r="A1220" s="412" t="s">
        <v>371</v>
      </c>
      <c r="B1220" s="413" t="s">
        <v>770</v>
      </c>
      <c r="C1220" s="412" t="s">
        <v>105</v>
      </c>
      <c r="D1220" s="412" t="s">
        <v>771</v>
      </c>
      <c r="E1220" s="414" t="s">
        <v>101</v>
      </c>
      <c r="F1220" s="414"/>
      <c r="G1220" s="415" t="s">
        <v>38</v>
      </c>
      <c r="H1220" s="416">
        <v>0.66910000000000003</v>
      </c>
      <c r="I1220" s="416">
        <v>0</v>
      </c>
      <c r="J1220" s="417">
        <v>23.41</v>
      </c>
      <c r="K1220" s="417">
        <v>15.66</v>
      </c>
    </row>
    <row r="1221" spans="1:11" s="206" customFormat="1" ht="25.5" x14ac:dyDescent="0.25">
      <c r="A1221" s="412" t="s">
        <v>371</v>
      </c>
      <c r="B1221" s="413" t="s">
        <v>104</v>
      </c>
      <c r="C1221" s="412" t="s">
        <v>105</v>
      </c>
      <c r="D1221" s="412" t="s">
        <v>106</v>
      </c>
      <c r="E1221" s="414" t="s">
        <v>101</v>
      </c>
      <c r="F1221" s="414"/>
      <c r="G1221" s="415" t="s">
        <v>38</v>
      </c>
      <c r="H1221" s="416">
        <v>0.93879999999999997</v>
      </c>
      <c r="I1221" s="416">
        <v>0</v>
      </c>
      <c r="J1221" s="417">
        <v>15.3</v>
      </c>
      <c r="K1221" s="417">
        <v>14.36</v>
      </c>
    </row>
    <row r="1222" spans="1:11" s="206" customFormat="1" ht="25.5" x14ac:dyDescent="0.25">
      <c r="A1222" s="412" t="s">
        <v>371</v>
      </c>
      <c r="B1222" s="413" t="s">
        <v>2041</v>
      </c>
      <c r="C1222" s="412" t="s">
        <v>105</v>
      </c>
      <c r="D1222" s="412" t="s">
        <v>2042</v>
      </c>
      <c r="E1222" s="414" t="s">
        <v>384</v>
      </c>
      <c r="F1222" s="414"/>
      <c r="G1222" s="415" t="s">
        <v>19</v>
      </c>
      <c r="H1222" s="416">
        <v>1</v>
      </c>
      <c r="I1222" s="416">
        <v>0</v>
      </c>
      <c r="J1222" s="417">
        <v>349</v>
      </c>
      <c r="K1222" s="417">
        <v>349</v>
      </c>
    </row>
    <row r="1223" spans="1:11" s="206" customFormat="1" ht="25.5" x14ac:dyDescent="0.25">
      <c r="A1223" s="412" t="s">
        <v>371</v>
      </c>
      <c r="B1223" s="413" t="s">
        <v>772</v>
      </c>
      <c r="C1223" s="412" t="s">
        <v>105</v>
      </c>
      <c r="D1223" s="412" t="s">
        <v>773</v>
      </c>
      <c r="E1223" s="414" t="s">
        <v>384</v>
      </c>
      <c r="F1223" s="414"/>
      <c r="G1223" s="415" t="s">
        <v>265</v>
      </c>
      <c r="H1223" s="416">
        <v>0.32</v>
      </c>
      <c r="I1223" s="416">
        <v>0</v>
      </c>
      <c r="J1223" s="417">
        <v>7.45</v>
      </c>
      <c r="K1223" s="417">
        <v>2.38</v>
      </c>
    </row>
    <row r="1224" spans="1:11" s="206" customFormat="1" ht="25.5" x14ac:dyDescent="0.25">
      <c r="A1224" s="412" t="s">
        <v>371</v>
      </c>
      <c r="B1224" s="413" t="s">
        <v>602</v>
      </c>
      <c r="C1224" s="412" t="s">
        <v>105</v>
      </c>
      <c r="D1224" s="412" t="s">
        <v>603</v>
      </c>
      <c r="E1224" s="414" t="s">
        <v>384</v>
      </c>
      <c r="F1224" s="414"/>
      <c r="G1224" s="415" t="s">
        <v>25</v>
      </c>
      <c r="H1224" s="416">
        <v>2.52E-2</v>
      </c>
      <c r="I1224" s="416">
        <v>0</v>
      </c>
      <c r="J1224" s="417">
        <v>180.8</v>
      </c>
      <c r="K1224" s="417">
        <v>4.55</v>
      </c>
    </row>
    <row r="1225" spans="1:11" s="206" customFormat="1" ht="25.5" x14ac:dyDescent="0.25">
      <c r="A1225" s="418"/>
      <c r="B1225" s="418"/>
      <c r="C1225" s="418"/>
      <c r="D1225" s="418"/>
      <c r="E1225" s="418"/>
      <c r="F1225" s="418" t="s">
        <v>373</v>
      </c>
      <c r="G1225" s="419">
        <v>30.02</v>
      </c>
      <c r="H1225" s="418" t="s">
        <v>374</v>
      </c>
      <c r="I1225" s="419">
        <v>0</v>
      </c>
      <c r="J1225" s="418" t="s">
        <v>375</v>
      </c>
      <c r="K1225" s="419">
        <v>30.02</v>
      </c>
    </row>
    <row r="1226" spans="1:11" s="206" customFormat="1" ht="26.25" thickBot="1" x14ac:dyDescent="0.3">
      <c r="A1226" s="418"/>
      <c r="B1226" s="418"/>
      <c r="C1226" s="418"/>
      <c r="D1226" s="418"/>
      <c r="E1226" s="418"/>
      <c r="F1226" s="418" t="s">
        <v>376</v>
      </c>
      <c r="G1226" s="419">
        <v>0</v>
      </c>
      <c r="H1226" s="420"/>
      <c r="I1226" s="420" t="s">
        <v>377</v>
      </c>
      <c r="J1226" s="418"/>
      <c r="K1226" s="419">
        <v>412.57</v>
      </c>
    </row>
    <row r="1227" spans="1:11" s="206" customFormat="1" ht="15.75" thickTop="1" x14ac:dyDescent="0.25">
      <c r="A1227" s="421"/>
      <c r="B1227" s="421"/>
      <c r="C1227" s="421"/>
      <c r="D1227" s="421"/>
      <c r="E1227" s="421"/>
      <c r="F1227" s="421"/>
      <c r="G1227" s="421"/>
      <c r="H1227" s="421"/>
      <c r="I1227" s="421"/>
      <c r="J1227" s="421"/>
      <c r="K1227" s="421"/>
    </row>
    <row r="1228" spans="1:11" s="206" customFormat="1" x14ac:dyDescent="0.25">
      <c r="A1228" s="402" t="s">
        <v>1269</v>
      </c>
      <c r="B1228" s="403" t="s">
        <v>34</v>
      </c>
      <c r="C1228" s="402" t="s">
        <v>103</v>
      </c>
      <c r="D1228" s="402" t="s">
        <v>65</v>
      </c>
      <c r="E1228" s="404" t="s">
        <v>35</v>
      </c>
      <c r="F1228" s="404"/>
      <c r="G1228" s="405" t="s">
        <v>56</v>
      </c>
      <c r="H1228" s="403" t="s">
        <v>61</v>
      </c>
      <c r="I1228" s="403" t="s">
        <v>370</v>
      </c>
      <c r="J1228" s="403" t="s">
        <v>203</v>
      </c>
      <c r="K1228" s="403" t="s">
        <v>57</v>
      </c>
    </row>
    <row r="1229" spans="1:11" s="206" customFormat="1" ht="38.25" x14ac:dyDescent="0.25">
      <c r="A1229" s="406" t="s">
        <v>37</v>
      </c>
      <c r="B1229" s="407" t="s">
        <v>1270</v>
      </c>
      <c r="C1229" s="406" t="s">
        <v>105</v>
      </c>
      <c r="D1229" s="406" t="s">
        <v>1271</v>
      </c>
      <c r="E1229" s="408">
        <v>22</v>
      </c>
      <c r="F1229" s="408"/>
      <c r="G1229" s="409" t="s">
        <v>19</v>
      </c>
      <c r="H1229" s="410">
        <v>1</v>
      </c>
      <c r="I1229" s="411"/>
      <c r="J1229" s="411">
        <v>225.14</v>
      </c>
      <c r="K1229" s="411">
        <v>225.14</v>
      </c>
    </row>
    <row r="1230" spans="1:11" s="206" customFormat="1" ht="25.5" x14ac:dyDescent="0.25">
      <c r="A1230" s="412" t="s">
        <v>371</v>
      </c>
      <c r="B1230" s="413" t="s">
        <v>109</v>
      </c>
      <c r="C1230" s="412" t="s">
        <v>105</v>
      </c>
      <c r="D1230" s="412" t="s">
        <v>110</v>
      </c>
      <c r="E1230" s="414" t="s">
        <v>101</v>
      </c>
      <c r="F1230" s="414"/>
      <c r="G1230" s="415" t="s">
        <v>38</v>
      </c>
      <c r="H1230" s="416">
        <v>0.17</v>
      </c>
      <c r="I1230" s="416">
        <v>0</v>
      </c>
      <c r="J1230" s="417">
        <v>16.78</v>
      </c>
      <c r="K1230" s="417">
        <v>2.85</v>
      </c>
    </row>
    <row r="1231" spans="1:11" s="206" customFormat="1" ht="25.5" x14ac:dyDescent="0.25">
      <c r="A1231" s="412" t="s">
        <v>371</v>
      </c>
      <c r="B1231" s="413" t="s">
        <v>1956</v>
      </c>
      <c r="C1231" s="412" t="s">
        <v>105</v>
      </c>
      <c r="D1231" s="412" t="s">
        <v>1957</v>
      </c>
      <c r="E1231" s="414" t="s">
        <v>384</v>
      </c>
      <c r="F1231" s="414"/>
      <c r="G1231" s="415" t="s">
        <v>389</v>
      </c>
      <c r="H1231" s="416">
        <v>0.14000000000000001</v>
      </c>
      <c r="I1231" s="416">
        <v>0</v>
      </c>
      <c r="J1231" s="417">
        <v>45.34</v>
      </c>
      <c r="K1231" s="417">
        <v>6.34</v>
      </c>
    </row>
    <row r="1232" spans="1:11" s="206" customFormat="1" ht="25.5" x14ac:dyDescent="0.25">
      <c r="A1232" s="412" t="s">
        <v>371</v>
      </c>
      <c r="B1232" s="413" t="s">
        <v>487</v>
      </c>
      <c r="C1232" s="412" t="s">
        <v>105</v>
      </c>
      <c r="D1232" s="412" t="s">
        <v>488</v>
      </c>
      <c r="E1232" s="414" t="s">
        <v>384</v>
      </c>
      <c r="F1232" s="414"/>
      <c r="G1232" s="415" t="s">
        <v>265</v>
      </c>
      <c r="H1232" s="416">
        <v>13.16</v>
      </c>
      <c r="I1232" s="416">
        <v>0</v>
      </c>
      <c r="J1232" s="417">
        <v>0.64</v>
      </c>
      <c r="K1232" s="417">
        <v>8.42</v>
      </c>
    </row>
    <row r="1233" spans="1:11" s="206" customFormat="1" ht="25.5" x14ac:dyDescent="0.25">
      <c r="A1233" s="412" t="s">
        <v>371</v>
      </c>
      <c r="B1233" s="413" t="s">
        <v>2043</v>
      </c>
      <c r="C1233" s="412" t="s">
        <v>105</v>
      </c>
      <c r="D1233" s="412" t="s">
        <v>2044</v>
      </c>
      <c r="E1233" s="414" t="s">
        <v>384</v>
      </c>
      <c r="F1233" s="414"/>
      <c r="G1233" s="415" t="s">
        <v>19</v>
      </c>
      <c r="H1233" s="416">
        <v>1.05</v>
      </c>
      <c r="I1233" s="416">
        <v>0</v>
      </c>
      <c r="J1233" s="417">
        <v>170.49</v>
      </c>
      <c r="K1233" s="417">
        <v>179.01</v>
      </c>
    </row>
    <row r="1234" spans="1:11" s="206" customFormat="1" ht="25.5" x14ac:dyDescent="0.25">
      <c r="A1234" s="412" t="s">
        <v>371</v>
      </c>
      <c r="B1234" s="413" t="s">
        <v>602</v>
      </c>
      <c r="C1234" s="412" t="s">
        <v>105</v>
      </c>
      <c r="D1234" s="412" t="s">
        <v>603</v>
      </c>
      <c r="E1234" s="414" t="s">
        <v>384</v>
      </c>
      <c r="F1234" s="414"/>
      <c r="G1234" s="415" t="s">
        <v>25</v>
      </c>
      <c r="H1234" s="416">
        <v>2.52E-2</v>
      </c>
      <c r="I1234" s="416">
        <v>0</v>
      </c>
      <c r="J1234" s="417">
        <v>180.8</v>
      </c>
      <c r="K1234" s="417">
        <v>4.55</v>
      </c>
    </row>
    <row r="1235" spans="1:11" s="206" customFormat="1" ht="25.5" x14ac:dyDescent="0.25">
      <c r="A1235" s="412" t="s">
        <v>371</v>
      </c>
      <c r="B1235" s="413" t="s">
        <v>104</v>
      </c>
      <c r="C1235" s="412" t="s">
        <v>105</v>
      </c>
      <c r="D1235" s="412" t="s">
        <v>106</v>
      </c>
      <c r="E1235" s="414" t="s">
        <v>101</v>
      </c>
      <c r="F1235" s="414"/>
      <c r="G1235" s="415" t="s">
        <v>38</v>
      </c>
      <c r="H1235" s="416">
        <v>0.60909999999999997</v>
      </c>
      <c r="I1235" s="416">
        <v>0</v>
      </c>
      <c r="J1235" s="417">
        <v>15.3</v>
      </c>
      <c r="K1235" s="417">
        <v>9.31</v>
      </c>
    </row>
    <row r="1236" spans="1:11" s="206" customFormat="1" ht="25.5" x14ac:dyDescent="0.25">
      <c r="A1236" s="412" t="s">
        <v>371</v>
      </c>
      <c r="B1236" s="413" t="s">
        <v>121</v>
      </c>
      <c r="C1236" s="412" t="s">
        <v>105</v>
      </c>
      <c r="D1236" s="412" t="s">
        <v>122</v>
      </c>
      <c r="E1236" s="414" t="s">
        <v>101</v>
      </c>
      <c r="F1236" s="414"/>
      <c r="G1236" s="415" t="s">
        <v>38</v>
      </c>
      <c r="H1236" s="416">
        <v>0.17</v>
      </c>
      <c r="I1236" s="416">
        <v>0</v>
      </c>
      <c r="J1236" s="417">
        <v>23.41</v>
      </c>
      <c r="K1236" s="417">
        <v>3.97</v>
      </c>
    </row>
    <row r="1237" spans="1:11" s="206" customFormat="1" ht="25.5" x14ac:dyDescent="0.25">
      <c r="A1237" s="412" t="s">
        <v>371</v>
      </c>
      <c r="B1237" s="413" t="s">
        <v>111</v>
      </c>
      <c r="C1237" s="412" t="s">
        <v>105</v>
      </c>
      <c r="D1237" s="412" t="s">
        <v>112</v>
      </c>
      <c r="E1237" s="414" t="s">
        <v>101</v>
      </c>
      <c r="F1237" s="414"/>
      <c r="G1237" s="415" t="s">
        <v>38</v>
      </c>
      <c r="H1237" s="416">
        <v>0.45689999999999997</v>
      </c>
      <c r="I1237" s="416">
        <v>0</v>
      </c>
      <c r="J1237" s="417">
        <v>23.41</v>
      </c>
      <c r="K1237" s="417">
        <v>10.69</v>
      </c>
    </row>
    <row r="1238" spans="1:11" s="206" customFormat="1" ht="25.5" x14ac:dyDescent="0.25">
      <c r="A1238" s="418"/>
      <c r="B1238" s="418"/>
      <c r="C1238" s="418"/>
      <c r="D1238" s="418"/>
      <c r="E1238" s="418"/>
      <c r="F1238" s="418" t="s">
        <v>373</v>
      </c>
      <c r="G1238" s="419">
        <v>26.82</v>
      </c>
      <c r="H1238" s="418" t="s">
        <v>374</v>
      </c>
      <c r="I1238" s="419">
        <v>0</v>
      </c>
      <c r="J1238" s="418" t="s">
        <v>375</v>
      </c>
      <c r="K1238" s="419">
        <v>26.82</v>
      </c>
    </row>
    <row r="1239" spans="1:11" s="206" customFormat="1" ht="26.25" thickBot="1" x14ac:dyDescent="0.3">
      <c r="A1239" s="418"/>
      <c r="B1239" s="418"/>
      <c r="C1239" s="418"/>
      <c r="D1239" s="418"/>
      <c r="E1239" s="418"/>
      <c r="F1239" s="418" t="s">
        <v>376</v>
      </c>
      <c r="G1239" s="419">
        <v>0</v>
      </c>
      <c r="H1239" s="420"/>
      <c r="I1239" s="420" t="s">
        <v>377</v>
      </c>
      <c r="J1239" s="418"/>
      <c r="K1239" s="419">
        <v>225.14</v>
      </c>
    </row>
    <row r="1240" spans="1:11" s="206" customFormat="1" ht="15.75" thickTop="1" x14ac:dyDescent="0.25">
      <c r="A1240" s="421"/>
      <c r="B1240" s="421"/>
      <c r="C1240" s="421"/>
      <c r="D1240" s="421"/>
      <c r="E1240" s="421"/>
      <c r="F1240" s="421"/>
      <c r="G1240" s="421"/>
      <c r="H1240" s="421"/>
      <c r="I1240" s="421"/>
      <c r="J1240" s="421"/>
      <c r="K1240" s="421"/>
    </row>
    <row r="1241" spans="1:11" s="206" customFormat="1" x14ac:dyDescent="0.25">
      <c r="A1241" s="402" t="s">
        <v>292</v>
      </c>
      <c r="B1241" s="403" t="s">
        <v>34</v>
      </c>
      <c r="C1241" s="402" t="s">
        <v>103</v>
      </c>
      <c r="D1241" s="402" t="s">
        <v>65</v>
      </c>
      <c r="E1241" s="404" t="s">
        <v>35</v>
      </c>
      <c r="F1241" s="404"/>
      <c r="G1241" s="405" t="s">
        <v>56</v>
      </c>
      <c r="H1241" s="403" t="s">
        <v>61</v>
      </c>
      <c r="I1241" s="403" t="s">
        <v>370</v>
      </c>
      <c r="J1241" s="403" t="s">
        <v>203</v>
      </c>
      <c r="K1241" s="403" t="s">
        <v>57</v>
      </c>
    </row>
    <row r="1242" spans="1:11" s="206" customFormat="1" ht="25.5" x14ac:dyDescent="0.25">
      <c r="A1242" s="406" t="s">
        <v>37</v>
      </c>
      <c r="B1242" s="407" t="s">
        <v>1274</v>
      </c>
      <c r="C1242" s="406" t="s">
        <v>105</v>
      </c>
      <c r="D1242" s="406" t="s">
        <v>1275</v>
      </c>
      <c r="E1242" s="408">
        <v>26</v>
      </c>
      <c r="F1242" s="408"/>
      <c r="G1242" s="409" t="s">
        <v>19</v>
      </c>
      <c r="H1242" s="410">
        <v>1</v>
      </c>
      <c r="I1242" s="411"/>
      <c r="J1242" s="411">
        <v>2.14</v>
      </c>
      <c r="K1242" s="411">
        <v>2.14</v>
      </c>
    </row>
    <row r="1243" spans="1:11" s="206" customFormat="1" ht="25.5" x14ac:dyDescent="0.25">
      <c r="A1243" s="412" t="s">
        <v>371</v>
      </c>
      <c r="B1243" s="413" t="s">
        <v>127</v>
      </c>
      <c r="C1243" s="412" t="s">
        <v>105</v>
      </c>
      <c r="D1243" s="412" t="s">
        <v>128</v>
      </c>
      <c r="E1243" s="414" t="s">
        <v>101</v>
      </c>
      <c r="F1243" s="414"/>
      <c r="G1243" s="415" t="s">
        <v>38</v>
      </c>
      <c r="H1243" s="416">
        <v>4.4299999999999999E-2</v>
      </c>
      <c r="I1243" s="416">
        <v>0</v>
      </c>
      <c r="J1243" s="417">
        <v>23.41</v>
      </c>
      <c r="K1243" s="417">
        <v>1.03</v>
      </c>
    </row>
    <row r="1244" spans="1:11" s="206" customFormat="1" ht="25.5" x14ac:dyDescent="0.25">
      <c r="A1244" s="412" t="s">
        <v>371</v>
      </c>
      <c r="B1244" s="413" t="s">
        <v>629</v>
      </c>
      <c r="C1244" s="412" t="s">
        <v>105</v>
      </c>
      <c r="D1244" s="412" t="s">
        <v>630</v>
      </c>
      <c r="E1244" s="414" t="s">
        <v>384</v>
      </c>
      <c r="F1244" s="414"/>
      <c r="G1244" s="415" t="s">
        <v>389</v>
      </c>
      <c r="H1244" s="416">
        <v>0.12</v>
      </c>
      <c r="I1244" s="416">
        <v>0</v>
      </c>
      <c r="J1244" s="417">
        <v>9.32</v>
      </c>
      <c r="K1244" s="417">
        <v>1.1100000000000001</v>
      </c>
    </row>
    <row r="1245" spans="1:11" s="206" customFormat="1" ht="25.5" x14ac:dyDescent="0.25">
      <c r="A1245" s="418"/>
      <c r="B1245" s="418"/>
      <c r="C1245" s="418"/>
      <c r="D1245" s="418"/>
      <c r="E1245" s="418"/>
      <c r="F1245" s="418" t="s">
        <v>373</v>
      </c>
      <c r="G1245" s="419">
        <v>1.03</v>
      </c>
      <c r="H1245" s="418" t="s">
        <v>374</v>
      </c>
      <c r="I1245" s="419">
        <v>0</v>
      </c>
      <c r="J1245" s="418" t="s">
        <v>375</v>
      </c>
      <c r="K1245" s="419">
        <v>1.03</v>
      </c>
    </row>
    <row r="1246" spans="1:11" s="206" customFormat="1" ht="26.25" thickBot="1" x14ac:dyDescent="0.3">
      <c r="A1246" s="418"/>
      <c r="B1246" s="418"/>
      <c r="C1246" s="418"/>
      <c r="D1246" s="418"/>
      <c r="E1246" s="418"/>
      <c r="F1246" s="418" t="s">
        <v>376</v>
      </c>
      <c r="G1246" s="419">
        <v>0</v>
      </c>
      <c r="H1246" s="420"/>
      <c r="I1246" s="420" t="s">
        <v>377</v>
      </c>
      <c r="J1246" s="418"/>
      <c r="K1246" s="419">
        <v>2.14</v>
      </c>
    </row>
    <row r="1247" spans="1:11" s="206" customFormat="1" ht="15.75" thickTop="1" x14ac:dyDescent="0.25">
      <c r="A1247" s="421"/>
      <c r="B1247" s="421"/>
      <c r="C1247" s="421"/>
      <c r="D1247" s="421"/>
      <c r="E1247" s="421"/>
      <c r="F1247" s="421"/>
      <c r="G1247" s="421"/>
      <c r="H1247" s="421"/>
      <c r="I1247" s="421"/>
      <c r="J1247" s="421"/>
      <c r="K1247" s="421"/>
    </row>
    <row r="1248" spans="1:11" s="206" customFormat="1" x14ac:dyDescent="0.25">
      <c r="A1248" s="402" t="s">
        <v>294</v>
      </c>
      <c r="B1248" s="403" t="s">
        <v>34</v>
      </c>
      <c r="C1248" s="402" t="s">
        <v>103</v>
      </c>
      <c r="D1248" s="402" t="s">
        <v>65</v>
      </c>
      <c r="E1248" s="404" t="s">
        <v>35</v>
      </c>
      <c r="F1248" s="404"/>
      <c r="G1248" s="405" t="s">
        <v>56</v>
      </c>
      <c r="H1248" s="403" t="s">
        <v>61</v>
      </c>
      <c r="I1248" s="403" t="s">
        <v>370</v>
      </c>
      <c r="J1248" s="403" t="s">
        <v>203</v>
      </c>
      <c r="K1248" s="403" t="s">
        <v>57</v>
      </c>
    </row>
    <row r="1249" spans="1:11" s="206" customFormat="1" ht="25.5" x14ac:dyDescent="0.25">
      <c r="A1249" s="406" t="s">
        <v>37</v>
      </c>
      <c r="B1249" s="407" t="s">
        <v>293</v>
      </c>
      <c r="C1249" s="406" t="s">
        <v>105</v>
      </c>
      <c r="D1249" s="406" t="s">
        <v>100</v>
      </c>
      <c r="E1249" s="408">
        <v>26</v>
      </c>
      <c r="F1249" s="408"/>
      <c r="G1249" s="409" t="s">
        <v>19</v>
      </c>
      <c r="H1249" s="410">
        <v>1</v>
      </c>
      <c r="I1249" s="411"/>
      <c r="J1249" s="411">
        <v>12.98</v>
      </c>
      <c r="K1249" s="411">
        <v>12.98</v>
      </c>
    </row>
    <row r="1250" spans="1:11" s="206" customFormat="1" ht="25.5" x14ac:dyDescent="0.25">
      <c r="A1250" s="412" t="s">
        <v>371</v>
      </c>
      <c r="B1250" s="413" t="s">
        <v>613</v>
      </c>
      <c r="C1250" s="412" t="s">
        <v>105</v>
      </c>
      <c r="D1250" s="412" t="s">
        <v>614</v>
      </c>
      <c r="E1250" s="414" t="s">
        <v>384</v>
      </c>
      <c r="F1250" s="414"/>
      <c r="G1250" s="415" t="s">
        <v>28</v>
      </c>
      <c r="H1250" s="416">
        <v>0.15</v>
      </c>
      <c r="I1250" s="416">
        <v>0</v>
      </c>
      <c r="J1250" s="417">
        <v>1.1200000000000001</v>
      </c>
      <c r="K1250" s="417">
        <v>0.16</v>
      </c>
    </row>
    <row r="1251" spans="1:11" s="206" customFormat="1" ht="25.5" x14ac:dyDescent="0.25">
      <c r="A1251" s="412" t="s">
        <v>371</v>
      </c>
      <c r="B1251" s="413" t="s">
        <v>779</v>
      </c>
      <c r="C1251" s="412" t="s">
        <v>105</v>
      </c>
      <c r="D1251" s="412" t="s">
        <v>780</v>
      </c>
      <c r="E1251" s="414" t="s">
        <v>384</v>
      </c>
      <c r="F1251" s="414"/>
      <c r="G1251" s="415" t="s">
        <v>265</v>
      </c>
      <c r="H1251" s="416">
        <v>0.7</v>
      </c>
      <c r="I1251" s="416">
        <v>0</v>
      </c>
      <c r="J1251" s="417">
        <v>3.5</v>
      </c>
      <c r="K1251" s="417">
        <v>2.4500000000000002</v>
      </c>
    </row>
    <row r="1252" spans="1:11" s="206" customFormat="1" ht="25.5" x14ac:dyDescent="0.25">
      <c r="A1252" s="412" t="s">
        <v>371</v>
      </c>
      <c r="B1252" s="413" t="s">
        <v>127</v>
      </c>
      <c r="C1252" s="412" t="s">
        <v>105</v>
      </c>
      <c r="D1252" s="412" t="s">
        <v>128</v>
      </c>
      <c r="E1252" s="414" t="s">
        <v>101</v>
      </c>
      <c r="F1252" s="414"/>
      <c r="G1252" s="415" t="s">
        <v>38</v>
      </c>
      <c r="H1252" s="416">
        <v>0.3</v>
      </c>
      <c r="I1252" s="416">
        <v>0</v>
      </c>
      <c r="J1252" s="417">
        <v>23.41</v>
      </c>
      <c r="K1252" s="417">
        <v>7.02</v>
      </c>
    </row>
    <row r="1253" spans="1:11" s="206" customFormat="1" ht="25.5" x14ac:dyDescent="0.25">
      <c r="A1253" s="412" t="s">
        <v>371</v>
      </c>
      <c r="B1253" s="413" t="s">
        <v>109</v>
      </c>
      <c r="C1253" s="412" t="s">
        <v>105</v>
      </c>
      <c r="D1253" s="412" t="s">
        <v>110</v>
      </c>
      <c r="E1253" s="414" t="s">
        <v>101</v>
      </c>
      <c r="F1253" s="414"/>
      <c r="G1253" s="415" t="s">
        <v>38</v>
      </c>
      <c r="H1253" s="416">
        <v>0.2</v>
      </c>
      <c r="I1253" s="416">
        <v>0</v>
      </c>
      <c r="J1253" s="417">
        <v>16.78</v>
      </c>
      <c r="K1253" s="417">
        <v>3.35</v>
      </c>
    </row>
    <row r="1254" spans="1:11" s="206" customFormat="1" ht="25.5" x14ac:dyDescent="0.25">
      <c r="A1254" s="418"/>
      <c r="B1254" s="418"/>
      <c r="C1254" s="418"/>
      <c r="D1254" s="418"/>
      <c r="E1254" s="418"/>
      <c r="F1254" s="418" t="s">
        <v>373</v>
      </c>
      <c r="G1254" s="419">
        <v>10.37</v>
      </c>
      <c r="H1254" s="418" t="s">
        <v>374</v>
      </c>
      <c r="I1254" s="419">
        <v>0</v>
      </c>
      <c r="J1254" s="418" t="s">
        <v>375</v>
      </c>
      <c r="K1254" s="419">
        <v>10.37</v>
      </c>
    </row>
    <row r="1255" spans="1:11" s="206" customFormat="1" ht="26.25" thickBot="1" x14ac:dyDescent="0.3">
      <c r="A1255" s="418"/>
      <c r="B1255" s="418"/>
      <c r="C1255" s="418"/>
      <c r="D1255" s="418"/>
      <c r="E1255" s="418"/>
      <c r="F1255" s="418" t="s">
        <v>376</v>
      </c>
      <c r="G1255" s="419">
        <v>0</v>
      </c>
      <c r="H1255" s="420"/>
      <c r="I1255" s="420" t="s">
        <v>377</v>
      </c>
      <c r="J1255" s="418"/>
      <c r="K1255" s="419">
        <v>12.98</v>
      </c>
    </row>
    <row r="1256" spans="1:11" s="206" customFormat="1" ht="15.75" thickTop="1" x14ac:dyDescent="0.25">
      <c r="A1256" s="421"/>
      <c r="B1256" s="421"/>
      <c r="C1256" s="421"/>
      <c r="D1256" s="421"/>
      <c r="E1256" s="421"/>
      <c r="F1256" s="421"/>
      <c r="G1256" s="421"/>
      <c r="H1256" s="421"/>
      <c r="I1256" s="421"/>
      <c r="J1256" s="421"/>
      <c r="K1256" s="421"/>
    </row>
    <row r="1257" spans="1:11" s="206" customFormat="1" x14ac:dyDescent="0.25">
      <c r="A1257" s="402" t="s">
        <v>1276</v>
      </c>
      <c r="B1257" s="403" t="s">
        <v>34</v>
      </c>
      <c r="C1257" s="402" t="s">
        <v>103</v>
      </c>
      <c r="D1257" s="402" t="s">
        <v>65</v>
      </c>
      <c r="E1257" s="404" t="s">
        <v>35</v>
      </c>
      <c r="F1257" s="404"/>
      <c r="G1257" s="405" t="s">
        <v>56</v>
      </c>
      <c r="H1257" s="403" t="s">
        <v>61</v>
      </c>
      <c r="I1257" s="403" t="s">
        <v>370</v>
      </c>
      <c r="J1257" s="403" t="s">
        <v>203</v>
      </c>
      <c r="K1257" s="403" t="s">
        <v>57</v>
      </c>
    </row>
    <row r="1258" spans="1:11" s="206" customFormat="1" ht="25.5" x14ac:dyDescent="0.25">
      <c r="A1258" s="406" t="s">
        <v>37</v>
      </c>
      <c r="B1258" s="407" t="s">
        <v>1277</v>
      </c>
      <c r="C1258" s="406" t="s">
        <v>105</v>
      </c>
      <c r="D1258" s="406" t="s">
        <v>1278</v>
      </c>
      <c r="E1258" s="408">
        <v>26</v>
      </c>
      <c r="F1258" s="408"/>
      <c r="G1258" s="409" t="s">
        <v>19</v>
      </c>
      <c r="H1258" s="410">
        <v>1</v>
      </c>
      <c r="I1258" s="411"/>
      <c r="J1258" s="411">
        <v>12.41</v>
      </c>
      <c r="K1258" s="411">
        <v>12.41</v>
      </c>
    </row>
    <row r="1259" spans="1:11" s="206" customFormat="1" ht="25.5" x14ac:dyDescent="0.25">
      <c r="A1259" s="412" t="s">
        <v>371</v>
      </c>
      <c r="B1259" s="413" t="s">
        <v>127</v>
      </c>
      <c r="C1259" s="412" t="s">
        <v>105</v>
      </c>
      <c r="D1259" s="412" t="s">
        <v>128</v>
      </c>
      <c r="E1259" s="414" t="s">
        <v>101</v>
      </c>
      <c r="F1259" s="414"/>
      <c r="G1259" s="415" t="s">
        <v>38</v>
      </c>
      <c r="H1259" s="416">
        <v>0.3</v>
      </c>
      <c r="I1259" s="416">
        <v>0</v>
      </c>
      <c r="J1259" s="417">
        <v>23.41</v>
      </c>
      <c r="K1259" s="417">
        <v>7.02</v>
      </c>
    </row>
    <row r="1260" spans="1:11" s="206" customFormat="1" ht="25.5" x14ac:dyDescent="0.25">
      <c r="A1260" s="412" t="s">
        <v>371</v>
      </c>
      <c r="B1260" s="413" t="s">
        <v>613</v>
      </c>
      <c r="C1260" s="412" t="s">
        <v>105</v>
      </c>
      <c r="D1260" s="412" t="s">
        <v>614</v>
      </c>
      <c r="E1260" s="414" t="s">
        <v>384</v>
      </c>
      <c r="F1260" s="414"/>
      <c r="G1260" s="415" t="s">
        <v>28</v>
      </c>
      <c r="H1260" s="416">
        <v>0.1</v>
      </c>
      <c r="I1260" s="416">
        <v>0</v>
      </c>
      <c r="J1260" s="417">
        <v>1.1200000000000001</v>
      </c>
      <c r="K1260" s="417">
        <v>0.11</v>
      </c>
    </row>
    <row r="1261" spans="1:11" s="206" customFormat="1" ht="25.5" x14ac:dyDescent="0.25">
      <c r="A1261" s="412" t="s">
        <v>371</v>
      </c>
      <c r="B1261" s="413" t="s">
        <v>109</v>
      </c>
      <c r="C1261" s="412" t="s">
        <v>105</v>
      </c>
      <c r="D1261" s="412" t="s">
        <v>110</v>
      </c>
      <c r="E1261" s="414" t="s">
        <v>101</v>
      </c>
      <c r="F1261" s="414"/>
      <c r="G1261" s="415" t="s">
        <v>38</v>
      </c>
      <c r="H1261" s="416">
        <v>8.2199999999999995E-2</v>
      </c>
      <c r="I1261" s="416">
        <v>0</v>
      </c>
      <c r="J1261" s="417">
        <v>16.78</v>
      </c>
      <c r="K1261" s="417">
        <v>1.37</v>
      </c>
    </row>
    <row r="1262" spans="1:11" s="206" customFormat="1" ht="25.5" x14ac:dyDescent="0.25">
      <c r="A1262" s="412" t="s">
        <v>371</v>
      </c>
      <c r="B1262" s="413" t="s">
        <v>625</v>
      </c>
      <c r="C1262" s="412" t="s">
        <v>105</v>
      </c>
      <c r="D1262" s="412" t="s">
        <v>626</v>
      </c>
      <c r="E1262" s="414" t="s">
        <v>384</v>
      </c>
      <c r="F1262" s="414"/>
      <c r="G1262" s="415" t="s">
        <v>389</v>
      </c>
      <c r="H1262" s="416">
        <v>0.16</v>
      </c>
      <c r="I1262" s="416">
        <v>0</v>
      </c>
      <c r="J1262" s="417">
        <v>24.44</v>
      </c>
      <c r="K1262" s="417">
        <v>3.91</v>
      </c>
    </row>
    <row r="1263" spans="1:11" s="206" customFormat="1" ht="25.5" x14ac:dyDescent="0.25">
      <c r="A1263" s="418"/>
      <c r="B1263" s="418"/>
      <c r="C1263" s="418"/>
      <c r="D1263" s="418"/>
      <c r="E1263" s="418"/>
      <c r="F1263" s="418" t="s">
        <v>373</v>
      </c>
      <c r="G1263" s="419">
        <v>8.39</v>
      </c>
      <c r="H1263" s="418" t="s">
        <v>374</v>
      </c>
      <c r="I1263" s="419">
        <v>0</v>
      </c>
      <c r="J1263" s="418" t="s">
        <v>375</v>
      </c>
      <c r="K1263" s="419">
        <v>8.39</v>
      </c>
    </row>
    <row r="1264" spans="1:11" s="206" customFormat="1" ht="26.25" thickBot="1" x14ac:dyDescent="0.3">
      <c r="A1264" s="418"/>
      <c r="B1264" s="418"/>
      <c r="C1264" s="418"/>
      <c r="D1264" s="418"/>
      <c r="E1264" s="418"/>
      <c r="F1264" s="418" t="s">
        <v>376</v>
      </c>
      <c r="G1264" s="419">
        <v>0</v>
      </c>
      <c r="H1264" s="420"/>
      <c r="I1264" s="420" t="s">
        <v>377</v>
      </c>
      <c r="J1264" s="418"/>
      <c r="K1264" s="419">
        <v>12.41</v>
      </c>
    </row>
    <row r="1265" spans="1:11" s="206" customFormat="1" ht="15.75" thickTop="1" x14ac:dyDescent="0.25">
      <c r="A1265" s="421"/>
      <c r="B1265" s="421"/>
      <c r="C1265" s="421"/>
      <c r="D1265" s="421"/>
      <c r="E1265" s="421"/>
      <c r="F1265" s="421"/>
      <c r="G1265" s="421"/>
      <c r="H1265" s="421"/>
      <c r="I1265" s="421"/>
      <c r="J1265" s="421"/>
      <c r="K1265" s="421"/>
    </row>
    <row r="1266" spans="1:11" s="206" customFormat="1" x14ac:dyDescent="0.25">
      <c r="A1266" s="402" t="s">
        <v>1279</v>
      </c>
      <c r="B1266" s="403" t="s">
        <v>34</v>
      </c>
      <c r="C1266" s="402" t="s">
        <v>103</v>
      </c>
      <c r="D1266" s="402" t="s">
        <v>65</v>
      </c>
      <c r="E1266" s="404" t="s">
        <v>35</v>
      </c>
      <c r="F1266" s="404"/>
      <c r="G1266" s="405" t="s">
        <v>56</v>
      </c>
      <c r="H1266" s="403" t="s">
        <v>61</v>
      </c>
      <c r="I1266" s="403" t="s">
        <v>370</v>
      </c>
      <c r="J1266" s="403" t="s">
        <v>203</v>
      </c>
      <c r="K1266" s="403" t="s">
        <v>57</v>
      </c>
    </row>
    <row r="1267" spans="1:11" s="206" customFormat="1" ht="25.5" x14ac:dyDescent="0.25">
      <c r="A1267" s="406" t="s">
        <v>37</v>
      </c>
      <c r="B1267" s="407" t="s">
        <v>1280</v>
      </c>
      <c r="C1267" s="406" t="s">
        <v>105</v>
      </c>
      <c r="D1267" s="406" t="s">
        <v>1281</v>
      </c>
      <c r="E1267" s="408">
        <v>26</v>
      </c>
      <c r="F1267" s="408"/>
      <c r="G1267" s="409" t="s">
        <v>19</v>
      </c>
      <c r="H1267" s="410">
        <v>1</v>
      </c>
      <c r="I1267" s="411"/>
      <c r="J1267" s="411">
        <v>13.88</v>
      </c>
      <c r="K1267" s="411">
        <v>13.88</v>
      </c>
    </row>
    <row r="1268" spans="1:11" s="206" customFormat="1" ht="25.5" x14ac:dyDescent="0.25">
      <c r="A1268" s="412" t="s">
        <v>371</v>
      </c>
      <c r="B1268" s="413" t="s">
        <v>127</v>
      </c>
      <c r="C1268" s="412" t="s">
        <v>105</v>
      </c>
      <c r="D1268" s="412" t="s">
        <v>128</v>
      </c>
      <c r="E1268" s="414" t="s">
        <v>101</v>
      </c>
      <c r="F1268" s="414"/>
      <c r="G1268" s="415" t="s">
        <v>38</v>
      </c>
      <c r="H1268" s="416">
        <v>0.26</v>
      </c>
      <c r="I1268" s="416">
        <v>0</v>
      </c>
      <c r="J1268" s="417">
        <v>23.41</v>
      </c>
      <c r="K1268" s="417">
        <v>6.08</v>
      </c>
    </row>
    <row r="1269" spans="1:11" s="206" customFormat="1" ht="25.5" x14ac:dyDescent="0.25">
      <c r="A1269" s="412" t="s">
        <v>371</v>
      </c>
      <c r="B1269" s="413" t="s">
        <v>629</v>
      </c>
      <c r="C1269" s="412" t="s">
        <v>105</v>
      </c>
      <c r="D1269" s="412" t="s">
        <v>630</v>
      </c>
      <c r="E1269" s="414" t="s">
        <v>384</v>
      </c>
      <c r="F1269" s="414"/>
      <c r="G1269" s="415" t="s">
        <v>389</v>
      </c>
      <c r="H1269" s="416">
        <v>0.12</v>
      </c>
      <c r="I1269" s="416">
        <v>0</v>
      </c>
      <c r="J1269" s="417">
        <v>9.32</v>
      </c>
      <c r="K1269" s="417">
        <v>1.1100000000000001</v>
      </c>
    </row>
    <row r="1270" spans="1:11" s="206" customFormat="1" ht="25.5" x14ac:dyDescent="0.25">
      <c r="A1270" s="412" t="s">
        <v>371</v>
      </c>
      <c r="B1270" s="413" t="s">
        <v>613</v>
      </c>
      <c r="C1270" s="412" t="s">
        <v>105</v>
      </c>
      <c r="D1270" s="412" t="s">
        <v>614</v>
      </c>
      <c r="E1270" s="414" t="s">
        <v>384</v>
      </c>
      <c r="F1270" s="414"/>
      <c r="G1270" s="415" t="s">
        <v>28</v>
      </c>
      <c r="H1270" s="416">
        <v>0.1</v>
      </c>
      <c r="I1270" s="416">
        <v>0</v>
      </c>
      <c r="J1270" s="417">
        <v>1.1200000000000001</v>
      </c>
      <c r="K1270" s="417">
        <v>0.11</v>
      </c>
    </row>
    <row r="1271" spans="1:11" s="206" customFormat="1" ht="25.5" x14ac:dyDescent="0.25">
      <c r="A1271" s="412" t="s">
        <v>371</v>
      </c>
      <c r="B1271" s="413" t="s">
        <v>109</v>
      </c>
      <c r="C1271" s="412" t="s">
        <v>105</v>
      </c>
      <c r="D1271" s="412" t="s">
        <v>110</v>
      </c>
      <c r="E1271" s="414" t="s">
        <v>101</v>
      </c>
      <c r="F1271" s="414"/>
      <c r="G1271" s="415" t="s">
        <v>38</v>
      </c>
      <c r="H1271" s="416">
        <v>9.2799999999999994E-2</v>
      </c>
      <c r="I1271" s="416">
        <v>0</v>
      </c>
      <c r="J1271" s="417">
        <v>16.78</v>
      </c>
      <c r="K1271" s="417">
        <v>1.55</v>
      </c>
    </row>
    <row r="1272" spans="1:11" s="206" customFormat="1" ht="25.5" x14ac:dyDescent="0.25">
      <c r="A1272" s="412" t="s">
        <v>371</v>
      </c>
      <c r="B1272" s="413" t="s">
        <v>2045</v>
      </c>
      <c r="C1272" s="412" t="s">
        <v>105</v>
      </c>
      <c r="D1272" s="412" t="s">
        <v>2046</v>
      </c>
      <c r="E1272" s="414" t="s">
        <v>384</v>
      </c>
      <c r="F1272" s="414"/>
      <c r="G1272" s="415" t="s">
        <v>389</v>
      </c>
      <c r="H1272" s="416">
        <v>1.0326</v>
      </c>
      <c r="I1272" s="416">
        <v>0</v>
      </c>
      <c r="J1272" s="417">
        <v>4.88</v>
      </c>
      <c r="K1272" s="417">
        <v>5.03</v>
      </c>
    </row>
    <row r="1273" spans="1:11" s="206" customFormat="1" ht="25.5" x14ac:dyDescent="0.25">
      <c r="A1273" s="418"/>
      <c r="B1273" s="418"/>
      <c r="C1273" s="418"/>
      <c r="D1273" s="418"/>
      <c r="E1273" s="418"/>
      <c r="F1273" s="418" t="s">
        <v>373</v>
      </c>
      <c r="G1273" s="419">
        <v>7.63</v>
      </c>
      <c r="H1273" s="418" t="s">
        <v>374</v>
      </c>
      <c r="I1273" s="419">
        <v>0</v>
      </c>
      <c r="J1273" s="418" t="s">
        <v>375</v>
      </c>
      <c r="K1273" s="419">
        <v>7.63</v>
      </c>
    </row>
    <row r="1274" spans="1:11" s="206" customFormat="1" ht="26.25" thickBot="1" x14ac:dyDescent="0.3">
      <c r="A1274" s="418"/>
      <c r="B1274" s="418"/>
      <c r="C1274" s="418"/>
      <c r="D1274" s="418"/>
      <c r="E1274" s="418"/>
      <c r="F1274" s="418" t="s">
        <v>376</v>
      </c>
      <c r="G1274" s="419">
        <v>0</v>
      </c>
      <c r="H1274" s="420"/>
      <c r="I1274" s="420" t="s">
        <v>377</v>
      </c>
      <c r="J1274" s="418"/>
      <c r="K1274" s="419">
        <v>13.88</v>
      </c>
    </row>
    <row r="1275" spans="1:11" s="206" customFormat="1" ht="15.75" thickTop="1" x14ac:dyDescent="0.25">
      <c r="A1275" s="421"/>
      <c r="B1275" s="421"/>
      <c r="C1275" s="421"/>
      <c r="D1275" s="421"/>
      <c r="E1275" s="421"/>
      <c r="F1275" s="421"/>
      <c r="G1275" s="421"/>
      <c r="H1275" s="421"/>
      <c r="I1275" s="421"/>
      <c r="J1275" s="421"/>
      <c r="K1275" s="421"/>
    </row>
    <row r="1276" spans="1:11" s="206" customFormat="1" x14ac:dyDescent="0.25">
      <c r="A1276" s="402" t="s">
        <v>1284</v>
      </c>
      <c r="B1276" s="403" t="s">
        <v>34</v>
      </c>
      <c r="C1276" s="402" t="s">
        <v>103</v>
      </c>
      <c r="D1276" s="402" t="s">
        <v>65</v>
      </c>
      <c r="E1276" s="404" t="s">
        <v>35</v>
      </c>
      <c r="F1276" s="404"/>
      <c r="G1276" s="405" t="s">
        <v>56</v>
      </c>
      <c r="H1276" s="403" t="s">
        <v>61</v>
      </c>
      <c r="I1276" s="403" t="s">
        <v>370</v>
      </c>
      <c r="J1276" s="403" t="s">
        <v>203</v>
      </c>
      <c r="K1276" s="403" t="s">
        <v>57</v>
      </c>
    </row>
    <row r="1277" spans="1:11" s="206" customFormat="1" ht="25.5" x14ac:dyDescent="0.25">
      <c r="A1277" s="406" t="s">
        <v>37</v>
      </c>
      <c r="B1277" s="407" t="s">
        <v>1285</v>
      </c>
      <c r="C1277" s="406" t="s">
        <v>105</v>
      </c>
      <c r="D1277" s="406" t="s">
        <v>1286</v>
      </c>
      <c r="E1277" s="408">
        <v>26</v>
      </c>
      <c r="F1277" s="408"/>
      <c r="G1277" s="409" t="s">
        <v>19</v>
      </c>
      <c r="H1277" s="410">
        <v>1</v>
      </c>
      <c r="I1277" s="411"/>
      <c r="J1277" s="411">
        <v>9.7100000000000009</v>
      </c>
      <c r="K1277" s="411">
        <v>9.7100000000000009</v>
      </c>
    </row>
    <row r="1278" spans="1:11" s="206" customFormat="1" ht="25.5" x14ac:dyDescent="0.25">
      <c r="A1278" s="412" t="s">
        <v>371</v>
      </c>
      <c r="B1278" s="413" t="s">
        <v>127</v>
      </c>
      <c r="C1278" s="412" t="s">
        <v>105</v>
      </c>
      <c r="D1278" s="412" t="s">
        <v>128</v>
      </c>
      <c r="E1278" s="414" t="s">
        <v>101</v>
      </c>
      <c r="F1278" s="414"/>
      <c r="G1278" s="415" t="s">
        <v>38</v>
      </c>
      <c r="H1278" s="416">
        <v>0.2</v>
      </c>
      <c r="I1278" s="416">
        <v>0</v>
      </c>
      <c r="J1278" s="417">
        <v>23.41</v>
      </c>
      <c r="K1278" s="417">
        <v>4.68</v>
      </c>
    </row>
    <row r="1279" spans="1:11" s="206" customFormat="1" ht="25.5" x14ac:dyDescent="0.25">
      <c r="A1279" s="412" t="s">
        <v>371</v>
      </c>
      <c r="B1279" s="413" t="s">
        <v>2047</v>
      </c>
      <c r="C1279" s="412" t="s">
        <v>105</v>
      </c>
      <c r="D1279" s="412" t="s">
        <v>2048</v>
      </c>
      <c r="E1279" s="414" t="s">
        <v>384</v>
      </c>
      <c r="F1279" s="414"/>
      <c r="G1279" s="415" t="s">
        <v>389</v>
      </c>
      <c r="H1279" s="416">
        <v>0.17</v>
      </c>
      <c r="I1279" s="416">
        <v>0</v>
      </c>
      <c r="J1279" s="417">
        <v>20.94</v>
      </c>
      <c r="K1279" s="417">
        <v>3.55</v>
      </c>
    </row>
    <row r="1280" spans="1:11" s="206" customFormat="1" ht="25.5" x14ac:dyDescent="0.25">
      <c r="A1280" s="412" t="s">
        <v>371</v>
      </c>
      <c r="B1280" s="413" t="s">
        <v>109</v>
      </c>
      <c r="C1280" s="412" t="s">
        <v>105</v>
      </c>
      <c r="D1280" s="412" t="s">
        <v>110</v>
      </c>
      <c r="E1280" s="414" t="s">
        <v>101</v>
      </c>
      <c r="F1280" s="414"/>
      <c r="G1280" s="415" t="s">
        <v>38</v>
      </c>
      <c r="H1280" s="416">
        <v>8.2199999999999995E-2</v>
      </c>
      <c r="I1280" s="416">
        <v>0</v>
      </c>
      <c r="J1280" s="417">
        <v>16.78</v>
      </c>
      <c r="K1280" s="417">
        <v>1.37</v>
      </c>
    </row>
    <row r="1281" spans="1:11" s="206" customFormat="1" ht="25.5" x14ac:dyDescent="0.25">
      <c r="A1281" s="412" t="s">
        <v>371</v>
      </c>
      <c r="B1281" s="413" t="s">
        <v>613</v>
      </c>
      <c r="C1281" s="412" t="s">
        <v>105</v>
      </c>
      <c r="D1281" s="412" t="s">
        <v>614</v>
      </c>
      <c r="E1281" s="414" t="s">
        <v>384</v>
      </c>
      <c r="F1281" s="414"/>
      <c r="G1281" s="415" t="s">
        <v>28</v>
      </c>
      <c r="H1281" s="416">
        <v>0.1</v>
      </c>
      <c r="I1281" s="416">
        <v>0</v>
      </c>
      <c r="J1281" s="417">
        <v>1.1200000000000001</v>
      </c>
      <c r="K1281" s="417">
        <v>0.11</v>
      </c>
    </row>
    <row r="1282" spans="1:11" s="206" customFormat="1" ht="25.5" x14ac:dyDescent="0.25">
      <c r="A1282" s="418"/>
      <c r="B1282" s="418"/>
      <c r="C1282" s="418"/>
      <c r="D1282" s="418"/>
      <c r="E1282" s="418"/>
      <c r="F1282" s="418" t="s">
        <v>373</v>
      </c>
      <c r="G1282" s="419">
        <v>6.05</v>
      </c>
      <c r="H1282" s="418" t="s">
        <v>374</v>
      </c>
      <c r="I1282" s="419">
        <v>0</v>
      </c>
      <c r="J1282" s="418" t="s">
        <v>375</v>
      </c>
      <c r="K1282" s="419">
        <v>6.05</v>
      </c>
    </row>
    <row r="1283" spans="1:11" s="206" customFormat="1" ht="26.25" thickBot="1" x14ac:dyDescent="0.3">
      <c r="A1283" s="418"/>
      <c r="B1283" s="418"/>
      <c r="C1283" s="418"/>
      <c r="D1283" s="418"/>
      <c r="E1283" s="418"/>
      <c r="F1283" s="418" t="s">
        <v>376</v>
      </c>
      <c r="G1283" s="419">
        <v>0</v>
      </c>
      <c r="H1283" s="420"/>
      <c r="I1283" s="420" t="s">
        <v>377</v>
      </c>
      <c r="J1283" s="418"/>
      <c r="K1283" s="419">
        <v>9.7100000000000009</v>
      </c>
    </row>
    <row r="1284" spans="1:11" s="206" customFormat="1" ht="15.75" thickTop="1" x14ac:dyDescent="0.25">
      <c r="A1284" s="421"/>
      <c r="B1284" s="421"/>
      <c r="C1284" s="421"/>
      <c r="D1284" s="421"/>
      <c r="E1284" s="421"/>
      <c r="F1284" s="421"/>
      <c r="G1284" s="421"/>
      <c r="H1284" s="421"/>
      <c r="I1284" s="421"/>
      <c r="J1284" s="421"/>
      <c r="K1284" s="421"/>
    </row>
    <row r="1285" spans="1:11" s="206" customFormat="1" x14ac:dyDescent="0.25">
      <c r="A1285" s="402" t="s">
        <v>1289</v>
      </c>
      <c r="B1285" s="403" t="s">
        <v>34</v>
      </c>
      <c r="C1285" s="402" t="s">
        <v>103</v>
      </c>
      <c r="D1285" s="402" t="s">
        <v>65</v>
      </c>
      <c r="E1285" s="404" t="s">
        <v>35</v>
      </c>
      <c r="F1285" s="404"/>
      <c r="G1285" s="405" t="s">
        <v>56</v>
      </c>
      <c r="H1285" s="403" t="s">
        <v>61</v>
      </c>
      <c r="I1285" s="403" t="s">
        <v>370</v>
      </c>
      <c r="J1285" s="403" t="s">
        <v>203</v>
      </c>
      <c r="K1285" s="403" t="s">
        <v>57</v>
      </c>
    </row>
    <row r="1286" spans="1:11" s="206" customFormat="1" ht="25.5" x14ac:dyDescent="0.25">
      <c r="A1286" s="406" t="s">
        <v>37</v>
      </c>
      <c r="B1286" s="407" t="s">
        <v>1290</v>
      </c>
      <c r="C1286" s="406" t="s">
        <v>105</v>
      </c>
      <c r="D1286" s="406" t="s">
        <v>1291</v>
      </c>
      <c r="E1286" s="408">
        <v>26</v>
      </c>
      <c r="F1286" s="408"/>
      <c r="G1286" s="409" t="s">
        <v>19</v>
      </c>
      <c r="H1286" s="410">
        <v>1</v>
      </c>
      <c r="I1286" s="411"/>
      <c r="J1286" s="411">
        <v>13.2</v>
      </c>
      <c r="K1286" s="411">
        <v>13.2</v>
      </c>
    </row>
    <row r="1287" spans="1:11" s="206" customFormat="1" ht="25.5" x14ac:dyDescent="0.25">
      <c r="A1287" s="412" t="s">
        <v>371</v>
      </c>
      <c r="B1287" s="413" t="s">
        <v>2049</v>
      </c>
      <c r="C1287" s="412" t="s">
        <v>105</v>
      </c>
      <c r="D1287" s="412" t="s">
        <v>2050</v>
      </c>
      <c r="E1287" s="414" t="s">
        <v>384</v>
      </c>
      <c r="F1287" s="414"/>
      <c r="G1287" s="415" t="s">
        <v>389</v>
      </c>
      <c r="H1287" s="416">
        <v>0.24</v>
      </c>
      <c r="I1287" s="416">
        <v>0</v>
      </c>
      <c r="J1287" s="417">
        <v>15.55</v>
      </c>
      <c r="K1287" s="417">
        <v>3.73</v>
      </c>
    </row>
    <row r="1288" spans="1:11" s="206" customFormat="1" ht="25.5" x14ac:dyDescent="0.25">
      <c r="A1288" s="412" t="s">
        <v>371</v>
      </c>
      <c r="B1288" s="413" t="s">
        <v>109</v>
      </c>
      <c r="C1288" s="412" t="s">
        <v>105</v>
      </c>
      <c r="D1288" s="412" t="s">
        <v>110</v>
      </c>
      <c r="E1288" s="414" t="s">
        <v>101</v>
      </c>
      <c r="F1288" s="414"/>
      <c r="G1288" s="415" t="s">
        <v>38</v>
      </c>
      <c r="H1288" s="416">
        <v>8.2199999999999995E-2</v>
      </c>
      <c r="I1288" s="416">
        <v>0</v>
      </c>
      <c r="J1288" s="417">
        <v>16.78</v>
      </c>
      <c r="K1288" s="417">
        <v>1.37</v>
      </c>
    </row>
    <row r="1289" spans="1:11" s="206" customFormat="1" ht="25.5" x14ac:dyDescent="0.25">
      <c r="A1289" s="412" t="s">
        <v>371</v>
      </c>
      <c r="B1289" s="413" t="s">
        <v>127</v>
      </c>
      <c r="C1289" s="412" t="s">
        <v>105</v>
      </c>
      <c r="D1289" s="412" t="s">
        <v>128</v>
      </c>
      <c r="E1289" s="414" t="s">
        <v>101</v>
      </c>
      <c r="F1289" s="414"/>
      <c r="G1289" s="415" t="s">
        <v>38</v>
      </c>
      <c r="H1289" s="416">
        <v>0.3463</v>
      </c>
      <c r="I1289" s="416">
        <v>0</v>
      </c>
      <c r="J1289" s="417">
        <v>23.41</v>
      </c>
      <c r="K1289" s="417">
        <v>8.1</v>
      </c>
    </row>
    <row r="1290" spans="1:11" s="206" customFormat="1" ht="25.5" x14ac:dyDescent="0.25">
      <c r="A1290" s="418"/>
      <c r="B1290" s="418"/>
      <c r="C1290" s="418"/>
      <c r="D1290" s="418"/>
      <c r="E1290" s="418"/>
      <c r="F1290" s="418" t="s">
        <v>373</v>
      </c>
      <c r="G1290" s="419">
        <v>9.4700000000000006</v>
      </c>
      <c r="H1290" s="418" t="s">
        <v>374</v>
      </c>
      <c r="I1290" s="419">
        <v>0</v>
      </c>
      <c r="J1290" s="418" t="s">
        <v>375</v>
      </c>
      <c r="K1290" s="419">
        <v>9.4700000000000006</v>
      </c>
    </row>
    <row r="1291" spans="1:11" s="206" customFormat="1" ht="26.25" thickBot="1" x14ac:dyDescent="0.3">
      <c r="A1291" s="418"/>
      <c r="B1291" s="418"/>
      <c r="C1291" s="418"/>
      <c r="D1291" s="418"/>
      <c r="E1291" s="418"/>
      <c r="F1291" s="418" t="s">
        <v>376</v>
      </c>
      <c r="G1291" s="419">
        <v>0</v>
      </c>
      <c r="H1291" s="420"/>
      <c r="I1291" s="420" t="s">
        <v>377</v>
      </c>
      <c r="J1291" s="418"/>
      <c r="K1291" s="419">
        <v>13.2</v>
      </c>
    </row>
    <row r="1292" spans="1:11" s="206" customFormat="1" ht="15.75" thickTop="1" x14ac:dyDescent="0.25">
      <c r="A1292" s="421"/>
      <c r="B1292" s="421"/>
      <c r="C1292" s="421"/>
      <c r="D1292" s="421"/>
      <c r="E1292" s="421"/>
      <c r="F1292" s="421"/>
      <c r="G1292" s="421"/>
      <c r="H1292" s="421"/>
      <c r="I1292" s="421"/>
      <c r="J1292" s="421"/>
      <c r="K1292" s="421"/>
    </row>
    <row r="1293" spans="1:11" s="206" customFormat="1" x14ac:dyDescent="0.25">
      <c r="A1293" s="402" t="s">
        <v>1292</v>
      </c>
      <c r="B1293" s="403" t="s">
        <v>34</v>
      </c>
      <c r="C1293" s="402" t="s">
        <v>103</v>
      </c>
      <c r="D1293" s="402" t="s">
        <v>65</v>
      </c>
      <c r="E1293" s="404" t="s">
        <v>35</v>
      </c>
      <c r="F1293" s="404"/>
      <c r="G1293" s="405" t="s">
        <v>56</v>
      </c>
      <c r="H1293" s="403" t="s">
        <v>61</v>
      </c>
      <c r="I1293" s="403" t="s">
        <v>370</v>
      </c>
      <c r="J1293" s="403" t="s">
        <v>203</v>
      </c>
      <c r="K1293" s="403" t="s">
        <v>57</v>
      </c>
    </row>
    <row r="1294" spans="1:11" s="206" customFormat="1" ht="25.5" x14ac:dyDescent="0.25">
      <c r="A1294" s="406" t="s">
        <v>37</v>
      </c>
      <c r="B1294" s="407" t="s">
        <v>1293</v>
      </c>
      <c r="C1294" s="406" t="s">
        <v>105</v>
      </c>
      <c r="D1294" s="406" t="s">
        <v>1294</v>
      </c>
      <c r="E1294" s="408">
        <v>26</v>
      </c>
      <c r="F1294" s="408"/>
      <c r="G1294" s="409" t="s">
        <v>23</v>
      </c>
      <c r="H1294" s="410">
        <v>1</v>
      </c>
      <c r="I1294" s="411"/>
      <c r="J1294" s="411">
        <v>11.41</v>
      </c>
      <c r="K1294" s="411">
        <v>11.41</v>
      </c>
    </row>
    <row r="1295" spans="1:11" s="206" customFormat="1" ht="25.5" x14ac:dyDescent="0.25">
      <c r="A1295" s="412" t="s">
        <v>371</v>
      </c>
      <c r="B1295" s="413" t="s">
        <v>109</v>
      </c>
      <c r="C1295" s="412" t="s">
        <v>105</v>
      </c>
      <c r="D1295" s="412" t="s">
        <v>110</v>
      </c>
      <c r="E1295" s="414" t="s">
        <v>101</v>
      </c>
      <c r="F1295" s="414"/>
      <c r="G1295" s="415" t="s">
        <v>38</v>
      </c>
      <c r="H1295" s="416">
        <v>0.5</v>
      </c>
      <c r="I1295" s="416">
        <v>0</v>
      </c>
      <c r="J1295" s="417">
        <v>16.78</v>
      </c>
      <c r="K1295" s="417">
        <v>8.39</v>
      </c>
    </row>
    <row r="1296" spans="1:11" s="206" customFormat="1" ht="25.5" x14ac:dyDescent="0.25">
      <c r="A1296" s="412" t="s">
        <v>371</v>
      </c>
      <c r="B1296" s="413" t="s">
        <v>127</v>
      </c>
      <c r="C1296" s="412" t="s">
        <v>105</v>
      </c>
      <c r="D1296" s="412" t="s">
        <v>128</v>
      </c>
      <c r="E1296" s="414" t="s">
        <v>101</v>
      </c>
      <c r="F1296" s="414"/>
      <c r="G1296" s="415" t="s">
        <v>38</v>
      </c>
      <c r="H1296" s="416">
        <v>0.1</v>
      </c>
      <c r="I1296" s="416">
        <v>0</v>
      </c>
      <c r="J1296" s="417">
        <v>23.41</v>
      </c>
      <c r="K1296" s="417">
        <v>2.34</v>
      </c>
    </row>
    <row r="1297" spans="1:11" s="206" customFormat="1" ht="25.5" x14ac:dyDescent="0.25">
      <c r="A1297" s="412" t="s">
        <v>371</v>
      </c>
      <c r="B1297" s="413" t="s">
        <v>2051</v>
      </c>
      <c r="C1297" s="412" t="s">
        <v>105</v>
      </c>
      <c r="D1297" s="412" t="s">
        <v>2052</v>
      </c>
      <c r="E1297" s="414" t="s">
        <v>384</v>
      </c>
      <c r="F1297" s="414"/>
      <c r="G1297" s="415" t="s">
        <v>23</v>
      </c>
      <c r="H1297" s="416">
        <v>2</v>
      </c>
      <c r="I1297" s="416">
        <v>0</v>
      </c>
      <c r="J1297" s="417">
        <v>0.11</v>
      </c>
      <c r="K1297" s="417">
        <v>0.22</v>
      </c>
    </row>
    <row r="1298" spans="1:11" s="206" customFormat="1" ht="25.5" x14ac:dyDescent="0.25">
      <c r="A1298" s="412" t="s">
        <v>371</v>
      </c>
      <c r="B1298" s="413" t="s">
        <v>2049</v>
      </c>
      <c r="C1298" s="412" t="s">
        <v>105</v>
      </c>
      <c r="D1298" s="412" t="s">
        <v>2050</v>
      </c>
      <c r="E1298" s="414" t="s">
        <v>384</v>
      </c>
      <c r="F1298" s="414"/>
      <c r="G1298" s="415" t="s">
        <v>389</v>
      </c>
      <c r="H1298" s="416">
        <v>0.03</v>
      </c>
      <c r="I1298" s="416">
        <v>0</v>
      </c>
      <c r="J1298" s="417">
        <v>15.55</v>
      </c>
      <c r="K1298" s="417">
        <v>0.46</v>
      </c>
    </row>
    <row r="1299" spans="1:11" s="206" customFormat="1" ht="25.5" x14ac:dyDescent="0.25">
      <c r="A1299" s="418"/>
      <c r="B1299" s="418"/>
      <c r="C1299" s="418"/>
      <c r="D1299" s="418"/>
      <c r="E1299" s="418"/>
      <c r="F1299" s="418" t="s">
        <v>373</v>
      </c>
      <c r="G1299" s="419">
        <v>10.73</v>
      </c>
      <c r="H1299" s="418" t="s">
        <v>374</v>
      </c>
      <c r="I1299" s="419">
        <v>0</v>
      </c>
      <c r="J1299" s="418" t="s">
        <v>375</v>
      </c>
      <c r="K1299" s="419">
        <v>10.73</v>
      </c>
    </row>
    <row r="1300" spans="1:11" s="206" customFormat="1" ht="26.25" thickBot="1" x14ac:dyDescent="0.3">
      <c r="A1300" s="418"/>
      <c r="B1300" s="418"/>
      <c r="C1300" s="418"/>
      <c r="D1300" s="418"/>
      <c r="E1300" s="418"/>
      <c r="F1300" s="418" t="s">
        <v>376</v>
      </c>
      <c r="G1300" s="419">
        <v>0</v>
      </c>
      <c r="H1300" s="420"/>
      <c r="I1300" s="420" t="s">
        <v>377</v>
      </c>
      <c r="J1300" s="418"/>
      <c r="K1300" s="419">
        <v>11.41</v>
      </c>
    </row>
    <row r="1301" spans="1:11" s="206" customFormat="1" ht="15.75" thickTop="1" x14ac:dyDescent="0.25">
      <c r="A1301" s="421"/>
      <c r="B1301" s="421"/>
      <c r="C1301" s="421"/>
      <c r="D1301" s="421"/>
      <c r="E1301" s="421"/>
      <c r="F1301" s="421"/>
      <c r="G1301" s="421"/>
      <c r="H1301" s="421"/>
      <c r="I1301" s="421"/>
      <c r="J1301" s="421"/>
      <c r="K1301" s="421"/>
    </row>
    <row r="1302" spans="1:11" s="206" customFormat="1" x14ac:dyDescent="0.25">
      <c r="A1302" s="402" t="s">
        <v>1295</v>
      </c>
      <c r="B1302" s="403" t="s">
        <v>34</v>
      </c>
      <c r="C1302" s="402" t="s">
        <v>103</v>
      </c>
      <c r="D1302" s="402" t="s">
        <v>65</v>
      </c>
      <c r="E1302" s="404" t="s">
        <v>35</v>
      </c>
      <c r="F1302" s="404"/>
      <c r="G1302" s="405" t="s">
        <v>56</v>
      </c>
      <c r="H1302" s="403" t="s">
        <v>61</v>
      </c>
      <c r="I1302" s="403" t="s">
        <v>370</v>
      </c>
      <c r="J1302" s="403" t="s">
        <v>203</v>
      </c>
      <c r="K1302" s="403" t="s">
        <v>57</v>
      </c>
    </row>
    <row r="1303" spans="1:11" s="206" customFormat="1" ht="38.25" x14ac:dyDescent="0.25">
      <c r="A1303" s="406" t="s">
        <v>37</v>
      </c>
      <c r="B1303" s="407" t="s">
        <v>1296</v>
      </c>
      <c r="C1303" s="406" t="s">
        <v>105</v>
      </c>
      <c r="D1303" s="406" t="s">
        <v>1297</v>
      </c>
      <c r="E1303" s="408">
        <v>26</v>
      </c>
      <c r="F1303" s="408"/>
      <c r="G1303" s="409" t="s">
        <v>28</v>
      </c>
      <c r="H1303" s="410">
        <v>1</v>
      </c>
      <c r="I1303" s="411"/>
      <c r="J1303" s="411">
        <v>47.24</v>
      </c>
      <c r="K1303" s="411">
        <v>47.24</v>
      </c>
    </row>
    <row r="1304" spans="1:11" s="206" customFormat="1" ht="25.5" x14ac:dyDescent="0.25">
      <c r="A1304" s="412" t="s">
        <v>371</v>
      </c>
      <c r="B1304" s="413" t="s">
        <v>2049</v>
      </c>
      <c r="C1304" s="412" t="s">
        <v>105</v>
      </c>
      <c r="D1304" s="412" t="s">
        <v>2050</v>
      </c>
      <c r="E1304" s="414" t="s">
        <v>384</v>
      </c>
      <c r="F1304" s="414"/>
      <c r="G1304" s="415" t="s">
        <v>389</v>
      </c>
      <c r="H1304" s="416">
        <v>0.13819999999999999</v>
      </c>
      <c r="I1304" s="416">
        <v>0</v>
      </c>
      <c r="J1304" s="417">
        <v>15.55</v>
      </c>
      <c r="K1304" s="417">
        <v>2.14</v>
      </c>
    </row>
    <row r="1305" spans="1:11" s="206" customFormat="1" ht="25.5" x14ac:dyDescent="0.25">
      <c r="A1305" s="412" t="s">
        <v>371</v>
      </c>
      <c r="B1305" s="413" t="s">
        <v>109</v>
      </c>
      <c r="C1305" s="412" t="s">
        <v>105</v>
      </c>
      <c r="D1305" s="412" t="s">
        <v>110</v>
      </c>
      <c r="E1305" s="414" t="s">
        <v>101</v>
      </c>
      <c r="F1305" s="414"/>
      <c r="G1305" s="415" t="s">
        <v>38</v>
      </c>
      <c r="H1305" s="416">
        <v>0.11840000000000001</v>
      </c>
      <c r="I1305" s="416">
        <v>0</v>
      </c>
      <c r="J1305" s="417">
        <v>16.78</v>
      </c>
      <c r="K1305" s="417">
        <v>1.98</v>
      </c>
    </row>
    <row r="1306" spans="1:11" s="206" customFormat="1" ht="25.5" x14ac:dyDescent="0.25">
      <c r="A1306" s="412" t="s">
        <v>371</v>
      </c>
      <c r="B1306" s="413" t="s">
        <v>2051</v>
      </c>
      <c r="C1306" s="412" t="s">
        <v>105</v>
      </c>
      <c r="D1306" s="412" t="s">
        <v>2052</v>
      </c>
      <c r="E1306" s="414" t="s">
        <v>384</v>
      </c>
      <c r="F1306" s="414"/>
      <c r="G1306" s="415" t="s">
        <v>23</v>
      </c>
      <c r="H1306" s="416">
        <v>0.8</v>
      </c>
      <c r="I1306" s="416">
        <v>0</v>
      </c>
      <c r="J1306" s="417">
        <v>0.11</v>
      </c>
      <c r="K1306" s="417">
        <v>0.08</v>
      </c>
    </row>
    <row r="1307" spans="1:11" s="206" customFormat="1" ht="38.25" x14ac:dyDescent="0.25">
      <c r="A1307" s="412" t="s">
        <v>371</v>
      </c>
      <c r="B1307" s="413" t="s">
        <v>2053</v>
      </c>
      <c r="C1307" s="412" t="s">
        <v>105</v>
      </c>
      <c r="D1307" s="412" t="s">
        <v>2054</v>
      </c>
      <c r="E1307" s="414" t="s">
        <v>384</v>
      </c>
      <c r="F1307" s="414"/>
      <c r="G1307" s="415" t="s">
        <v>28</v>
      </c>
      <c r="H1307" s="416">
        <v>0.1</v>
      </c>
      <c r="I1307" s="416">
        <v>0</v>
      </c>
      <c r="J1307" s="417">
        <v>383.72</v>
      </c>
      <c r="K1307" s="417">
        <v>38.369999999999997</v>
      </c>
    </row>
    <row r="1308" spans="1:11" s="206" customFormat="1" ht="25.5" x14ac:dyDescent="0.25">
      <c r="A1308" s="412" t="s">
        <v>371</v>
      </c>
      <c r="B1308" s="413" t="s">
        <v>127</v>
      </c>
      <c r="C1308" s="412" t="s">
        <v>105</v>
      </c>
      <c r="D1308" s="412" t="s">
        <v>128</v>
      </c>
      <c r="E1308" s="414" t="s">
        <v>101</v>
      </c>
      <c r="F1308" s="414"/>
      <c r="G1308" s="415" t="s">
        <v>38</v>
      </c>
      <c r="H1308" s="416">
        <v>0.19950000000000001</v>
      </c>
      <c r="I1308" s="416">
        <v>0</v>
      </c>
      <c r="J1308" s="417">
        <v>23.41</v>
      </c>
      <c r="K1308" s="417">
        <v>4.67</v>
      </c>
    </row>
    <row r="1309" spans="1:11" s="206" customFormat="1" ht="25.5" x14ac:dyDescent="0.25">
      <c r="A1309" s="418"/>
      <c r="B1309" s="418"/>
      <c r="C1309" s="418"/>
      <c r="D1309" s="418"/>
      <c r="E1309" s="418"/>
      <c r="F1309" s="418" t="s">
        <v>373</v>
      </c>
      <c r="G1309" s="419">
        <v>6.65</v>
      </c>
      <c r="H1309" s="418" t="s">
        <v>374</v>
      </c>
      <c r="I1309" s="419">
        <v>0</v>
      </c>
      <c r="J1309" s="418" t="s">
        <v>375</v>
      </c>
      <c r="K1309" s="419">
        <v>6.65</v>
      </c>
    </row>
    <row r="1310" spans="1:11" s="206" customFormat="1" ht="26.25" thickBot="1" x14ac:dyDescent="0.3">
      <c r="A1310" s="418"/>
      <c r="B1310" s="418"/>
      <c r="C1310" s="418"/>
      <c r="D1310" s="418"/>
      <c r="E1310" s="418"/>
      <c r="F1310" s="418" t="s">
        <v>376</v>
      </c>
      <c r="G1310" s="419">
        <v>0</v>
      </c>
      <c r="H1310" s="420"/>
      <c r="I1310" s="420" t="s">
        <v>377</v>
      </c>
      <c r="J1310" s="418"/>
      <c r="K1310" s="419">
        <v>47.24</v>
      </c>
    </row>
    <row r="1311" spans="1:11" s="206" customFormat="1" ht="15.75" thickTop="1" x14ac:dyDescent="0.25">
      <c r="A1311" s="421"/>
      <c r="B1311" s="421"/>
      <c r="C1311" s="421"/>
      <c r="D1311" s="421"/>
      <c r="E1311" s="421"/>
      <c r="F1311" s="421"/>
      <c r="G1311" s="421"/>
      <c r="H1311" s="421"/>
      <c r="I1311" s="421"/>
      <c r="J1311" s="421"/>
      <c r="K1311" s="421"/>
    </row>
    <row r="1312" spans="1:11" s="206" customFormat="1" x14ac:dyDescent="0.25">
      <c r="A1312" s="402" t="s">
        <v>1298</v>
      </c>
      <c r="B1312" s="403" t="s">
        <v>34</v>
      </c>
      <c r="C1312" s="402" t="s">
        <v>103</v>
      </c>
      <c r="D1312" s="402" t="s">
        <v>65</v>
      </c>
      <c r="E1312" s="404" t="s">
        <v>35</v>
      </c>
      <c r="F1312" s="404"/>
      <c r="G1312" s="405" t="s">
        <v>56</v>
      </c>
      <c r="H1312" s="403" t="s">
        <v>61</v>
      </c>
      <c r="I1312" s="403" t="s">
        <v>370</v>
      </c>
      <c r="J1312" s="403" t="s">
        <v>203</v>
      </c>
      <c r="K1312" s="403" t="s">
        <v>57</v>
      </c>
    </row>
    <row r="1313" spans="1:11" s="206" customFormat="1" ht="25.5" x14ac:dyDescent="0.25">
      <c r="A1313" s="406" t="s">
        <v>37</v>
      </c>
      <c r="B1313" s="407" t="s">
        <v>1299</v>
      </c>
      <c r="C1313" s="406" t="s">
        <v>105</v>
      </c>
      <c r="D1313" s="406" t="s">
        <v>1300</v>
      </c>
      <c r="E1313" s="408">
        <v>26</v>
      </c>
      <c r="F1313" s="408"/>
      <c r="G1313" s="409" t="s">
        <v>19</v>
      </c>
      <c r="H1313" s="410">
        <v>1</v>
      </c>
      <c r="I1313" s="411"/>
      <c r="J1313" s="411">
        <v>41.01</v>
      </c>
      <c r="K1313" s="411">
        <v>41.01</v>
      </c>
    </row>
    <row r="1314" spans="1:11" s="206" customFormat="1" ht="25.5" x14ac:dyDescent="0.25">
      <c r="A1314" s="412" t="s">
        <v>371</v>
      </c>
      <c r="B1314" s="413" t="s">
        <v>2051</v>
      </c>
      <c r="C1314" s="412" t="s">
        <v>105</v>
      </c>
      <c r="D1314" s="412" t="s">
        <v>2052</v>
      </c>
      <c r="E1314" s="414" t="s">
        <v>384</v>
      </c>
      <c r="F1314" s="414"/>
      <c r="G1314" s="415" t="s">
        <v>23</v>
      </c>
      <c r="H1314" s="416">
        <v>0.55549999999999999</v>
      </c>
      <c r="I1314" s="416">
        <v>0</v>
      </c>
      <c r="J1314" s="417">
        <v>0.11</v>
      </c>
      <c r="K1314" s="417">
        <v>0.06</v>
      </c>
    </row>
    <row r="1315" spans="1:11" s="206" customFormat="1" ht="25.5" x14ac:dyDescent="0.25">
      <c r="A1315" s="412" t="s">
        <v>371</v>
      </c>
      <c r="B1315" s="413" t="s">
        <v>2049</v>
      </c>
      <c r="C1315" s="412" t="s">
        <v>105</v>
      </c>
      <c r="D1315" s="412" t="s">
        <v>2050</v>
      </c>
      <c r="E1315" s="414" t="s">
        <v>384</v>
      </c>
      <c r="F1315" s="414"/>
      <c r="G1315" s="415" t="s">
        <v>389</v>
      </c>
      <c r="H1315" s="416">
        <v>0.1908</v>
      </c>
      <c r="I1315" s="416">
        <v>0</v>
      </c>
      <c r="J1315" s="417">
        <v>15.55</v>
      </c>
      <c r="K1315" s="417">
        <v>2.96</v>
      </c>
    </row>
    <row r="1316" spans="1:11" s="206" customFormat="1" ht="25.5" x14ac:dyDescent="0.25">
      <c r="A1316" s="412" t="s">
        <v>371</v>
      </c>
      <c r="B1316" s="413" t="s">
        <v>127</v>
      </c>
      <c r="C1316" s="412" t="s">
        <v>105</v>
      </c>
      <c r="D1316" s="412" t="s">
        <v>128</v>
      </c>
      <c r="E1316" s="414" t="s">
        <v>101</v>
      </c>
      <c r="F1316" s="414"/>
      <c r="G1316" s="415" t="s">
        <v>38</v>
      </c>
      <c r="H1316" s="416">
        <v>0.27529999999999999</v>
      </c>
      <c r="I1316" s="416">
        <v>0</v>
      </c>
      <c r="J1316" s="417">
        <v>23.41</v>
      </c>
      <c r="K1316" s="417">
        <v>6.44</v>
      </c>
    </row>
    <row r="1317" spans="1:11" s="206" customFormat="1" ht="25.5" x14ac:dyDescent="0.25">
      <c r="A1317" s="412" t="s">
        <v>371</v>
      </c>
      <c r="B1317" s="413" t="s">
        <v>109</v>
      </c>
      <c r="C1317" s="412" t="s">
        <v>105</v>
      </c>
      <c r="D1317" s="412" t="s">
        <v>110</v>
      </c>
      <c r="E1317" s="414" t="s">
        <v>101</v>
      </c>
      <c r="F1317" s="414"/>
      <c r="G1317" s="415" t="s">
        <v>38</v>
      </c>
      <c r="H1317" s="416">
        <v>8.2199999999999995E-2</v>
      </c>
      <c r="I1317" s="416">
        <v>0</v>
      </c>
      <c r="J1317" s="417">
        <v>16.78</v>
      </c>
      <c r="K1317" s="417">
        <v>1.37</v>
      </c>
    </row>
    <row r="1318" spans="1:11" s="206" customFormat="1" ht="25.5" x14ac:dyDescent="0.25">
      <c r="A1318" s="412" t="s">
        <v>371</v>
      </c>
      <c r="B1318" s="413" t="s">
        <v>2055</v>
      </c>
      <c r="C1318" s="412" t="s">
        <v>105</v>
      </c>
      <c r="D1318" s="412" t="s">
        <v>2056</v>
      </c>
      <c r="E1318" s="414" t="s">
        <v>384</v>
      </c>
      <c r="F1318" s="414"/>
      <c r="G1318" s="415" t="s">
        <v>19</v>
      </c>
      <c r="H1318" s="416">
        <v>0.1</v>
      </c>
      <c r="I1318" s="416">
        <v>0</v>
      </c>
      <c r="J1318" s="417">
        <v>301.82</v>
      </c>
      <c r="K1318" s="417">
        <v>30.18</v>
      </c>
    </row>
    <row r="1319" spans="1:11" s="206" customFormat="1" ht="25.5" x14ac:dyDescent="0.25">
      <c r="A1319" s="418"/>
      <c r="B1319" s="418"/>
      <c r="C1319" s="418"/>
      <c r="D1319" s="418"/>
      <c r="E1319" s="418"/>
      <c r="F1319" s="418" t="s">
        <v>373</v>
      </c>
      <c r="G1319" s="419">
        <v>7.81</v>
      </c>
      <c r="H1319" s="418" t="s">
        <v>374</v>
      </c>
      <c r="I1319" s="419">
        <v>0</v>
      </c>
      <c r="J1319" s="418" t="s">
        <v>375</v>
      </c>
      <c r="K1319" s="419">
        <v>7.81</v>
      </c>
    </row>
    <row r="1320" spans="1:11" s="206" customFormat="1" ht="26.25" thickBot="1" x14ac:dyDescent="0.3">
      <c r="A1320" s="418"/>
      <c r="B1320" s="418"/>
      <c r="C1320" s="418"/>
      <c r="D1320" s="418"/>
      <c r="E1320" s="418"/>
      <c r="F1320" s="418" t="s">
        <v>376</v>
      </c>
      <c r="G1320" s="419">
        <v>0</v>
      </c>
      <c r="H1320" s="420"/>
      <c r="I1320" s="420" t="s">
        <v>377</v>
      </c>
      <c r="J1320" s="418"/>
      <c r="K1320" s="419">
        <v>41.01</v>
      </c>
    </row>
    <row r="1321" spans="1:11" s="206" customFormat="1" ht="15.75" thickTop="1" x14ac:dyDescent="0.25">
      <c r="A1321" s="421"/>
      <c r="B1321" s="421"/>
      <c r="C1321" s="421"/>
      <c r="D1321" s="421"/>
      <c r="E1321" s="421"/>
      <c r="F1321" s="421"/>
      <c r="G1321" s="421"/>
      <c r="H1321" s="421"/>
      <c r="I1321" s="421"/>
      <c r="J1321" s="421"/>
      <c r="K1321" s="421"/>
    </row>
    <row r="1322" spans="1:11" s="206" customFormat="1" x14ac:dyDescent="0.25">
      <c r="A1322" s="402" t="s">
        <v>1303</v>
      </c>
      <c r="B1322" s="403" t="s">
        <v>34</v>
      </c>
      <c r="C1322" s="402" t="s">
        <v>103</v>
      </c>
      <c r="D1322" s="402" t="s">
        <v>65</v>
      </c>
      <c r="E1322" s="404" t="s">
        <v>35</v>
      </c>
      <c r="F1322" s="404"/>
      <c r="G1322" s="405" t="s">
        <v>56</v>
      </c>
      <c r="H1322" s="403" t="s">
        <v>61</v>
      </c>
      <c r="I1322" s="403" t="s">
        <v>370</v>
      </c>
      <c r="J1322" s="403" t="s">
        <v>203</v>
      </c>
      <c r="K1322" s="403" t="s">
        <v>57</v>
      </c>
    </row>
    <row r="1323" spans="1:11" s="206" customFormat="1" ht="25.5" x14ac:dyDescent="0.25">
      <c r="A1323" s="406" t="s">
        <v>37</v>
      </c>
      <c r="B1323" s="407" t="s">
        <v>1304</v>
      </c>
      <c r="C1323" s="406" t="s">
        <v>105</v>
      </c>
      <c r="D1323" s="406" t="s">
        <v>1305</v>
      </c>
      <c r="E1323" s="408">
        <v>26</v>
      </c>
      <c r="F1323" s="408"/>
      <c r="G1323" s="409" t="s">
        <v>19</v>
      </c>
      <c r="H1323" s="410">
        <v>1</v>
      </c>
      <c r="I1323" s="411"/>
      <c r="J1323" s="411">
        <v>12.78</v>
      </c>
      <c r="K1323" s="411">
        <v>12.78</v>
      </c>
    </row>
    <row r="1324" spans="1:11" s="206" customFormat="1" ht="38.25" x14ac:dyDescent="0.25">
      <c r="A1324" s="412" t="s">
        <v>371</v>
      </c>
      <c r="B1324" s="413" t="s">
        <v>385</v>
      </c>
      <c r="C1324" s="412" t="s">
        <v>105</v>
      </c>
      <c r="D1324" s="412" t="s">
        <v>386</v>
      </c>
      <c r="E1324" s="414" t="s">
        <v>384</v>
      </c>
      <c r="F1324" s="414"/>
      <c r="G1324" s="415" t="s">
        <v>28</v>
      </c>
      <c r="H1324" s="416">
        <v>5.3E-3</v>
      </c>
      <c r="I1324" s="416">
        <v>0</v>
      </c>
      <c r="J1324" s="417">
        <v>2.75</v>
      </c>
      <c r="K1324" s="417">
        <v>0.01</v>
      </c>
    </row>
    <row r="1325" spans="1:11" s="206" customFormat="1" ht="25.5" x14ac:dyDescent="0.25">
      <c r="A1325" s="412" t="s">
        <v>371</v>
      </c>
      <c r="B1325" s="413" t="s">
        <v>2057</v>
      </c>
      <c r="C1325" s="412" t="s">
        <v>105</v>
      </c>
      <c r="D1325" s="412" t="s">
        <v>2058</v>
      </c>
      <c r="E1325" s="414" t="s">
        <v>384</v>
      </c>
      <c r="F1325" s="414"/>
      <c r="G1325" s="415" t="s">
        <v>389</v>
      </c>
      <c r="H1325" s="416">
        <v>0.03</v>
      </c>
      <c r="I1325" s="416">
        <v>0</v>
      </c>
      <c r="J1325" s="417">
        <v>24.4</v>
      </c>
      <c r="K1325" s="417">
        <v>0.73</v>
      </c>
    </row>
    <row r="1326" spans="1:11" s="206" customFormat="1" ht="25.5" x14ac:dyDescent="0.25">
      <c r="A1326" s="412" t="s">
        <v>371</v>
      </c>
      <c r="B1326" s="413" t="s">
        <v>2059</v>
      </c>
      <c r="C1326" s="412" t="s">
        <v>105</v>
      </c>
      <c r="D1326" s="412" t="s">
        <v>2060</v>
      </c>
      <c r="E1326" s="414" t="s">
        <v>384</v>
      </c>
      <c r="F1326" s="414"/>
      <c r="G1326" s="415" t="s">
        <v>389</v>
      </c>
      <c r="H1326" s="416">
        <v>0.16</v>
      </c>
      <c r="I1326" s="416">
        <v>0</v>
      </c>
      <c r="J1326" s="417">
        <v>43.94</v>
      </c>
      <c r="K1326" s="417">
        <v>7.03</v>
      </c>
    </row>
    <row r="1327" spans="1:11" s="206" customFormat="1" ht="25.5" x14ac:dyDescent="0.25">
      <c r="A1327" s="412" t="s">
        <v>371</v>
      </c>
      <c r="B1327" s="413" t="s">
        <v>637</v>
      </c>
      <c r="C1327" s="412" t="s">
        <v>105</v>
      </c>
      <c r="D1327" s="412" t="s">
        <v>638</v>
      </c>
      <c r="E1327" s="414" t="s">
        <v>384</v>
      </c>
      <c r="F1327" s="414"/>
      <c r="G1327" s="415" t="s">
        <v>28</v>
      </c>
      <c r="H1327" s="416">
        <v>0.25</v>
      </c>
      <c r="I1327" s="416">
        <v>0</v>
      </c>
      <c r="J1327" s="417">
        <v>3.21</v>
      </c>
      <c r="K1327" s="417">
        <v>0.8</v>
      </c>
    </row>
    <row r="1328" spans="1:11" s="206" customFormat="1" ht="25.5" x14ac:dyDescent="0.25">
      <c r="A1328" s="412" t="s">
        <v>371</v>
      </c>
      <c r="B1328" s="413" t="s">
        <v>127</v>
      </c>
      <c r="C1328" s="412" t="s">
        <v>105</v>
      </c>
      <c r="D1328" s="412" t="s">
        <v>128</v>
      </c>
      <c r="E1328" s="414" t="s">
        <v>101</v>
      </c>
      <c r="F1328" s="414"/>
      <c r="G1328" s="415" t="s">
        <v>38</v>
      </c>
      <c r="H1328" s="416">
        <v>0.13</v>
      </c>
      <c r="I1328" s="416">
        <v>0</v>
      </c>
      <c r="J1328" s="417">
        <v>23.41</v>
      </c>
      <c r="K1328" s="417">
        <v>3.04</v>
      </c>
    </row>
    <row r="1329" spans="1:11" s="206" customFormat="1" ht="25.5" x14ac:dyDescent="0.25">
      <c r="A1329" s="412" t="s">
        <v>371</v>
      </c>
      <c r="B1329" s="413" t="s">
        <v>109</v>
      </c>
      <c r="C1329" s="412" t="s">
        <v>105</v>
      </c>
      <c r="D1329" s="412" t="s">
        <v>110</v>
      </c>
      <c r="E1329" s="414" t="s">
        <v>101</v>
      </c>
      <c r="F1329" s="414"/>
      <c r="G1329" s="415" t="s">
        <v>38</v>
      </c>
      <c r="H1329" s="416">
        <v>7.0000000000000007E-2</v>
      </c>
      <c r="I1329" s="416">
        <v>0</v>
      </c>
      <c r="J1329" s="417">
        <v>16.78</v>
      </c>
      <c r="K1329" s="417">
        <v>1.17</v>
      </c>
    </row>
    <row r="1330" spans="1:11" s="206" customFormat="1" ht="25.5" x14ac:dyDescent="0.25">
      <c r="A1330" s="418"/>
      <c r="B1330" s="418"/>
      <c r="C1330" s="418"/>
      <c r="D1330" s="418"/>
      <c r="E1330" s="418"/>
      <c r="F1330" s="418" t="s">
        <v>373</v>
      </c>
      <c r="G1330" s="419">
        <v>4.21</v>
      </c>
      <c r="H1330" s="418" t="s">
        <v>374</v>
      </c>
      <c r="I1330" s="419">
        <v>0</v>
      </c>
      <c r="J1330" s="418" t="s">
        <v>375</v>
      </c>
      <c r="K1330" s="419">
        <v>4.21</v>
      </c>
    </row>
    <row r="1331" spans="1:11" s="206" customFormat="1" ht="26.25" thickBot="1" x14ac:dyDescent="0.3">
      <c r="A1331" s="418"/>
      <c r="B1331" s="418"/>
      <c r="C1331" s="418"/>
      <c r="D1331" s="418"/>
      <c r="E1331" s="418"/>
      <c r="F1331" s="418" t="s">
        <v>376</v>
      </c>
      <c r="G1331" s="419">
        <v>0</v>
      </c>
      <c r="H1331" s="420"/>
      <c r="I1331" s="420" t="s">
        <v>377</v>
      </c>
      <c r="J1331" s="418"/>
      <c r="K1331" s="419">
        <v>12.78</v>
      </c>
    </row>
    <row r="1332" spans="1:11" s="206" customFormat="1" ht="15.75" thickTop="1" x14ac:dyDescent="0.25">
      <c r="A1332" s="421"/>
      <c r="B1332" s="421"/>
      <c r="C1332" s="421"/>
      <c r="D1332" s="421"/>
      <c r="E1332" s="421"/>
      <c r="F1332" s="421"/>
      <c r="G1332" s="421"/>
      <c r="H1332" s="421"/>
      <c r="I1332" s="421"/>
      <c r="J1332" s="421"/>
      <c r="K1332" s="421"/>
    </row>
    <row r="1333" spans="1:11" s="206" customFormat="1" x14ac:dyDescent="0.25">
      <c r="A1333" s="402" t="s">
        <v>297</v>
      </c>
      <c r="B1333" s="403" t="s">
        <v>34</v>
      </c>
      <c r="C1333" s="402" t="s">
        <v>103</v>
      </c>
      <c r="D1333" s="402" t="s">
        <v>65</v>
      </c>
      <c r="E1333" s="404" t="s">
        <v>35</v>
      </c>
      <c r="F1333" s="404"/>
      <c r="G1333" s="405" t="s">
        <v>56</v>
      </c>
      <c r="H1333" s="403" t="s">
        <v>61</v>
      </c>
      <c r="I1333" s="403" t="s">
        <v>370</v>
      </c>
      <c r="J1333" s="403" t="s">
        <v>203</v>
      </c>
      <c r="K1333" s="403" t="s">
        <v>57</v>
      </c>
    </row>
    <row r="1334" spans="1:11" s="206" customFormat="1" ht="25.5" x14ac:dyDescent="0.25">
      <c r="A1334" s="406" t="s">
        <v>37</v>
      </c>
      <c r="B1334" s="407" t="s">
        <v>1309</v>
      </c>
      <c r="C1334" s="406" t="s">
        <v>105</v>
      </c>
      <c r="D1334" s="406" t="s">
        <v>1310</v>
      </c>
      <c r="E1334" s="408">
        <v>8</v>
      </c>
      <c r="F1334" s="408"/>
      <c r="G1334" s="409" t="s">
        <v>221</v>
      </c>
      <c r="H1334" s="410">
        <v>1</v>
      </c>
      <c r="I1334" s="411"/>
      <c r="J1334" s="411">
        <v>344.37</v>
      </c>
      <c r="K1334" s="411">
        <v>344.37</v>
      </c>
    </row>
    <row r="1335" spans="1:11" s="206" customFormat="1" ht="25.5" x14ac:dyDescent="0.25">
      <c r="A1335" s="412" t="s">
        <v>371</v>
      </c>
      <c r="B1335" s="413" t="s">
        <v>382</v>
      </c>
      <c r="C1335" s="412" t="s">
        <v>105</v>
      </c>
      <c r="D1335" s="412" t="s">
        <v>383</v>
      </c>
      <c r="E1335" s="414" t="s">
        <v>384</v>
      </c>
      <c r="F1335" s="414"/>
      <c r="G1335" s="415" t="s">
        <v>28</v>
      </c>
      <c r="H1335" s="416">
        <v>1</v>
      </c>
      <c r="I1335" s="416">
        <v>0</v>
      </c>
      <c r="J1335" s="417">
        <v>268.42</v>
      </c>
      <c r="K1335" s="417">
        <v>268.42</v>
      </c>
    </row>
    <row r="1336" spans="1:11" s="206" customFormat="1" ht="25.5" x14ac:dyDescent="0.25">
      <c r="A1336" s="412" t="s">
        <v>371</v>
      </c>
      <c r="B1336" s="413" t="s">
        <v>109</v>
      </c>
      <c r="C1336" s="412" t="s">
        <v>105</v>
      </c>
      <c r="D1336" s="412" t="s">
        <v>110</v>
      </c>
      <c r="E1336" s="414" t="s">
        <v>101</v>
      </c>
      <c r="F1336" s="414"/>
      <c r="G1336" s="415" t="s">
        <v>38</v>
      </c>
      <c r="H1336" s="416">
        <v>1.89</v>
      </c>
      <c r="I1336" s="416">
        <v>0</v>
      </c>
      <c r="J1336" s="417">
        <v>16.78</v>
      </c>
      <c r="K1336" s="417">
        <v>31.71</v>
      </c>
    </row>
    <row r="1337" spans="1:11" s="206" customFormat="1" ht="25.5" x14ac:dyDescent="0.25">
      <c r="A1337" s="412" t="s">
        <v>371</v>
      </c>
      <c r="B1337" s="413" t="s">
        <v>119</v>
      </c>
      <c r="C1337" s="412" t="s">
        <v>105</v>
      </c>
      <c r="D1337" s="412" t="s">
        <v>120</v>
      </c>
      <c r="E1337" s="414" t="s">
        <v>101</v>
      </c>
      <c r="F1337" s="414"/>
      <c r="G1337" s="415" t="s">
        <v>38</v>
      </c>
      <c r="H1337" s="416">
        <v>1.89</v>
      </c>
      <c r="I1337" s="416">
        <v>0</v>
      </c>
      <c r="J1337" s="417">
        <v>23.41</v>
      </c>
      <c r="K1337" s="417">
        <v>44.24</v>
      </c>
    </row>
    <row r="1338" spans="1:11" s="206" customFormat="1" ht="25.5" x14ac:dyDescent="0.25">
      <c r="A1338" s="418"/>
      <c r="B1338" s="418"/>
      <c r="C1338" s="418"/>
      <c r="D1338" s="418"/>
      <c r="E1338" s="418"/>
      <c r="F1338" s="418" t="s">
        <v>373</v>
      </c>
      <c r="G1338" s="419">
        <v>75.95</v>
      </c>
      <c r="H1338" s="418" t="s">
        <v>374</v>
      </c>
      <c r="I1338" s="419">
        <v>0</v>
      </c>
      <c r="J1338" s="418" t="s">
        <v>375</v>
      </c>
      <c r="K1338" s="419">
        <v>75.95</v>
      </c>
    </row>
    <row r="1339" spans="1:11" s="206" customFormat="1" ht="26.25" thickBot="1" x14ac:dyDescent="0.3">
      <c r="A1339" s="418"/>
      <c r="B1339" s="418"/>
      <c r="C1339" s="418"/>
      <c r="D1339" s="418"/>
      <c r="E1339" s="418"/>
      <c r="F1339" s="418" t="s">
        <v>376</v>
      </c>
      <c r="G1339" s="419">
        <v>0</v>
      </c>
      <c r="H1339" s="420"/>
      <c r="I1339" s="420" t="s">
        <v>377</v>
      </c>
      <c r="J1339" s="418"/>
      <c r="K1339" s="419">
        <v>344.37</v>
      </c>
    </row>
    <row r="1340" spans="1:11" s="206" customFormat="1" ht="15.75" thickTop="1" x14ac:dyDescent="0.25">
      <c r="A1340" s="421"/>
      <c r="B1340" s="421"/>
      <c r="C1340" s="421"/>
      <c r="D1340" s="421"/>
      <c r="E1340" s="421"/>
      <c r="F1340" s="421"/>
      <c r="G1340" s="421"/>
      <c r="H1340" s="421"/>
      <c r="I1340" s="421"/>
      <c r="J1340" s="421"/>
      <c r="K1340" s="421"/>
    </row>
    <row r="1341" spans="1:11" s="206" customFormat="1" x14ac:dyDescent="0.25">
      <c r="A1341" s="402" t="s">
        <v>298</v>
      </c>
      <c r="B1341" s="403" t="s">
        <v>34</v>
      </c>
      <c r="C1341" s="402" t="s">
        <v>103</v>
      </c>
      <c r="D1341" s="402" t="s">
        <v>65</v>
      </c>
      <c r="E1341" s="404" t="s">
        <v>35</v>
      </c>
      <c r="F1341" s="404"/>
      <c r="G1341" s="405" t="s">
        <v>56</v>
      </c>
      <c r="H1341" s="403" t="s">
        <v>61</v>
      </c>
      <c r="I1341" s="403" t="s">
        <v>370</v>
      </c>
      <c r="J1341" s="403" t="s">
        <v>203</v>
      </c>
      <c r="K1341" s="403" t="s">
        <v>57</v>
      </c>
    </row>
    <row r="1342" spans="1:11" s="206" customFormat="1" ht="25.5" x14ac:dyDescent="0.25">
      <c r="A1342" s="406" t="s">
        <v>37</v>
      </c>
      <c r="B1342" s="407" t="s">
        <v>1311</v>
      </c>
      <c r="C1342" s="406" t="s">
        <v>105</v>
      </c>
      <c r="D1342" s="406" t="s">
        <v>2061</v>
      </c>
      <c r="E1342" s="408">
        <v>8</v>
      </c>
      <c r="F1342" s="408"/>
      <c r="G1342" s="409" t="s">
        <v>221</v>
      </c>
      <c r="H1342" s="410">
        <v>1</v>
      </c>
      <c r="I1342" s="411"/>
      <c r="J1342" s="411">
        <v>919.32</v>
      </c>
      <c r="K1342" s="411">
        <v>919.32</v>
      </c>
    </row>
    <row r="1343" spans="1:11" s="206" customFormat="1" ht="25.5" x14ac:dyDescent="0.25">
      <c r="A1343" s="412" t="s">
        <v>371</v>
      </c>
      <c r="B1343" s="413" t="s">
        <v>109</v>
      </c>
      <c r="C1343" s="412" t="s">
        <v>105</v>
      </c>
      <c r="D1343" s="412" t="s">
        <v>110</v>
      </c>
      <c r="E1343" s="414" t="s">
        <v>101</v>
      </c>
      <c r="F1343" s="414"/>
      <c r="G1343" s="415" t="s">
        <v>38</v>
      </c>
      <c r="H1343" s="416">
        <v>1.89</v>
      </c>
      <c r="I1343" s="416">
        <v>0</v>
      </c>
      <c r="J1343" s="417">
        <v>16.78</v>
      </c>
      <c r="K1343" s="417">
        <v>31.71</v>
      </c>
    </row>
    <row r="1344" spans="1:11" s="206" customFormat="1" ht="25.5" x14ac:dyDescent="0.25">
      <c r="A1344" s="412" t="s">
        <v>371</v>
      </c>
      <c r="B1344" s="413" t="s">
        <v>119</v>
      </c>
      <c r="C1344" s="412" t="s">
        <v>105</v>
      </c>
      <c r="D1344" s="412" t="s">
        <v>120</v>
      </c>
      <c r="E1344" s="414" t="s">
        <v>101</v>
      </c>
      <c r="F1344" s="414"/>
      <c r="G1344" s="415" t="s">
        <v>38</v>
      </c>
      <c r="H1344" s="416">
        <v>1.89</v>
      </c>
      <c r="I1344" s="416">
        <v>0</v>
      </c>
      <c r="J1344" s="417">
        <v>23.41</v>
      </c>
      <c r="K1344" s="417">
        <v>44.24</v>
      </c>
    </row>
    <row r="1345" spans="1:11" s="206" customFormat="1" ht="25.5" x14ac:dyDescent="0.25">
      <c r="A1345" s="412" t="s">
        <v>371</v>
      </c>
      <c r="B1345" s="413" t="s">
        <v>2062</v>
      </c>
      <c r="C1345" s="412" t="s">
        <v>105</v>
      </c>
      <c r="D1345" s="412" t="s">
        <v>2063</v>
      </c>
      <c r="E1345" s="414" t="s">
        <v>384</v>
      </c>
      <c r="F1345" s="414"/>
      <c r="G1345" s="415" t="s">
        <v>28</v>
      </c>
      <c r="H1345" s="416">
        <v>1</v>
      </c>
      <c r="I1345" s="416">
        <v>0</v>
      </c>
      <c r="J1345" s="417">
        <v>843.37</v>
      </c>
      <c r="K1345" s="417">
        <v>843.37</v>
      </c>
    </row>
    <row r="1346" spans="1:11" s="206" customFormat="1" ht="25.5" x14ac:dyDescent="0.25">
      <c r="A1346" s="418"/>
      <c r="B1346" s="418"/>
      <c r="C1346" s="418"/>
      <c r="D1346" s="418"/>
      <c r="E1346" s="418"/>
      <c r="F1346" s="418" t="s">
        <v>373</v>
      </c>
      <c r="G1346" s="419">
        <v>75.95</v>
      </c>
      <c r="H1346" s="418" t="s">
        <v>374</v>
      </c>
      <c r="I1346" s="419">
        <v>0</v>
      </c>
      <c r="J1346" s="418" t="s">
        <v>375</v>
      </c>
      <c r="K1346" s="419">
        <v>75.95</v>
      </c>
    </row>
    <row r="1347" spans="1:11" s="206" customFormat="1" ht="26.25" thickBot="1" x14ac:dyDescent="0.3">
      <c r="A1347" s="418"/>
      <c r="B1347" s="418"/>
      <c r="C1347" s="418"/>
      <c r="D1347" s="418"/>
      <c r="E1347" s="418"/>
      <c r="F1347" s="418" t="s">
        <v>376</v>
      </c>
      <c r="G1347" s="419">
        <v>0</v>
      </c>
      <c r="H1347" s="420"/>
      <c r="I1347" s="420" t="s">
        <v>377</v>
      </c>
      <c r="J1347" s="418"/>
      <c r="K1347" s="419">
        <v>919.32</v>
      </c>
    </row>
    <row r="1348" spans="1:11" s="206" customFormat="1" ht="15.75" thickTop="1" x14ac:dyDescent="0.25">
      <c r="A1348" s="421"/>
      <c r="B1348" s="421"/>
      <c r="C1348" s="421"/>
      <c r="D1348" s="421"/>
      <c r="E1348" s="421"/>
      <c r="F1348" s="421"/>
      <c r="G1348" s="421"/>
      <c r="H1348" s="421"/>
      <c r="I1348" s="421"/>
      <c r="J1348" s="421"/>
      <c r="K1348" s="421"/>
    </row>
    <row r="1349" spans="1:11" s="206" customFormat="1" x14ac:dyDescent="0.25">
      <c r="A1349" s="402" t="s">
        <v>299</v>
      </c>
      <c r="B1349" s="403" t="s">
        <v>34</v>
      </c>
      <c r="C1349" s="402" t="s">
        <v>103</v>
      </c>
      <c r="D1349" s="402" t="s">
        <v>65</v>
      </c>
      <c r="E1349" s="404" t="s">
        <v>35</v>
      </c>
      <c r="F1349" s="404"/>
      <c r="G1349" s="405" t="s">
        <v>56</v>
      </c>
      <c r="H1349" s="403" t="s">
        <v>61</v>
      </c>
      <c r="I1349" s="403" t="s">
        <v>370</v>
      </c>
      <c r="J1349" s="403" t="s">
        <v>203</v>
      </c>
      <c r="K1349" s="403" t="s">
        <v>57</v>
      </c>
    </row>
    <row r="1350" spans="1:11" s="206" customFormat="1" ht="25.5" x14ac:dyDescent="0.25">
      <c r="A1350" s="406" t="s">
        <v>37</v>
      </c>
      <c r="B1350" s="407" t="s">
        <v>1313</v>
      </c>
      <c r="C1350" s="406" t="s">
        <v>105</v>
      </c>
      <c r="D1350" s="406" t="s">
        <v>1314</v>
      </c>
      <c r="E1350" s="408">
        <v>8</v>
      </c>
      <c r="F1350" s="408"/>
      <c r="G1350" s="409" t="s">
        <v>221</v>
      </c>
      <c r="H1350" s="410">
        <v>1</v>
      </c>
      <c r="I1350" s="411"/>
      <c r="J1350" s="411">
        <v>125.66</v>
      </c>
      <c r="K1350" s="411">
        <v>125.66</v>
      </c>
    </row>
    <row r="1351" spans="1:11" s="206" customFormat="1" ht="25.5" x14ac:dyDescent="0.25">
      <c r="A1351" s="412" t="s">
        <v>371</v>
      </c>
      <c r="B1351" s="413" t="s">
        <v>119</v>
      </c>
      <c r="C1351" s="412" t="s">
        <v>105</v>
      </c>
      <c r="D1351" s="412" t="s">
        <v>120</v>
      </c>
      <c r="E1351" s="414" t="s">
        <v>101</v>
      </c>
      <c r="F1351" s="414"/>
      <c r="G1351" s="415" t="s">
        <v>38</v>
      </c>
      <c r="H1351" s="416">
        <v>0.39</v>
      </c>
      <c r="I1351" s="416">
        <v>0</v>
      </c>
      <c r="J1351" s="417">
        <v>23.41</v>
      </c>
      <c r="K1351" s="417">
        <v>9.1199999999999992</v>
      </c>
    </row>
    <row r="1352" spans="1:11" s="206" customFormat="1" ht="25.5" x14ac:dyDescent="0.25">
      <c r="A1352" s="412" t="s">
        <v>371</v>
      </c>
      <c r="B1352" s="413" t="s">
        <v>2064</v>
      </c>
      <c r="C1352" s="412" t="s">
        <v>105</v>
      </c>
      <c r="D1352" s="412" t="s">
        <v>2065</v>
      </c>
      <c r="E1352" s="414" t="s">
        <v>384</v>
      </c>
      <c r="F1352" s="414"/>
      <c r="G1352" s="415" t="s">
        <v>28</v>
      </c>
      <c r="H1352" s="416">
        <v>1</v>
      </c>
      <c r="I1352" s="416">
        <v>0</v>
      </c>
      <c r="J1352" s="417">
        <v>110</v>
      </c>
      <c r="K1352" s="417">
        <v>110</v>
      </c>
    </row>
    <row r="1353" spans="1:11" s="206" customFormat="1" ht="25.5" x14ac:dyDescent="0.25">
      <c r="A1353" s="412" t="s">
        <v>371</v>
      </c>
      <c r="B1353" s="413" t="s">
        <v>109</v>
      </c>
      <c r="C1353" s="412" t="s">
        <v>105</v>
      </c>
      <c r="D1353" s="412" t="s">
        <v>110</v>
      </c>
      <c r="E1353" s="414" t="s">
        <v>101</v>
      </c>
      <c r="F1353" s="414"/>
      <c r="G1353" s="415" t="s">
        <v>38</v>
      </c>
      <c r="H1353" s="416">
        <v>0.39</v>
      </c>
      <c r="I1353" s="416">
        <v>0</v>
      </c>
      <c r="J1353" s="417">
        <v>16.78</v>
      </c>
      <c r="K1353" s="417">
        <v>6.54</v>
      </c>
    </row>
    <row r="1354" spans="1:11" s="206" customFormat="1" ht="25.5" x14ac:dyDescent="0.25">
      <c r="A1354" s="418"/>
      <c r="B1354" s="418"/>
      <c r="C1354" s="418"/>
      <c r="D1354" s="418"/>
      <c r="E1354" s="418"/>
      <c r="F1354" s="418" t="s">
        <v>373</v>
      </c>
      <c r="G1354" s="419">
        <v>15.66</v>
      </c>
      <c r="H1354" s="418" t="s">
        <v>374</v>
      </c>
      <c r="I1354" s="419">
        <v>0</v>
      </c>
      <c r="J1354" s="418" t="s">
        <v>375</v>
      </c>
      <c r="K1354" s="419">
        <v>15.66</v>
      </c>
    </row>
    <row r="1355" spans="1:11" s="206" customFormat="1" ht="26.25" thickBot="1" x14ac:dyDescent="0.3">
      <c r="A1355" s="418"/>
      <c r="B1355" s="418"/>
      <c r="C1355" s="418"/>
      <c r="D1355" s="418"/>
      <c r="E1355" s="418"/>
      <c r="F1355" s="418" t="s">
        <v>376</v>
      </c>
      <c r="G1355" s="419">
        <v>0</v>
      </c>
      <c r="H1355" s="420"/>
      <c r="I1355" s="420" t="s">
        <v>377</v>
      </c>
      <c r="J1355" s="418"/>
      <c r="K1355" s="419">
        <v>125.66</v>
      </c>
    </row>
    <row r="1356" spans="1:11" s="206" customFormat="1" ht="15.75" thickTop="1" x14ac:dyDescent="0.25">
      <c r="A1356" s="421"/>
      <c r="B1356" s="421"/>
      <c r="C1356" s="421"/>
      <c r="D1356" s="421"/>
      <c r="E1356" s="421"/>
      <c r="F1356" s="421"/>
      <c r="G1356" s="421"/>
      <c r="H1356" s="421"/>
      <c r="I1356" s="421"/>
      <c r="J1356" s="421"/>
      <c r="K1356" s="421"/>
    </row>
    <row r="1357" spans="1:11" s="206" customFormat="1" x14ac:dyDescent="0.25">
      <c r="A1357" s="402" t="s">
        <v>300</v>
      </c>
      <c r="B1357" s="403" t="s">
        <v>34</v>
      </c>
      <c r="C1357" s="402" t="s">
        <v>103</v>
      </c>
      <c r="D1357" s="402" t="s">
        <v>65</v>
      </c>
      <c r="E1357" s="404" t="s">
        <v>35</v>
      </c>
      <c r="F1357" s="404"/>
      <c r="G1357" s="405" t="s">
        <v>56</v>
      </c>
      <c r="H1357" s="403" t="s">
        <v>61</v>
      </c>
      <c r="I1357" s="403" t="s">
        <v>370</v>
      </c>
      <c r="J1357" s="403" t="s">
        <v>203</v>
      </c>
      <c r="K1357" s="403" t="s">
        <v>57</v>
      </c>
    </row>
    <row r="1358" spans="1:11" s="206" customFormat="1" ht="25.5" x14ac:dyDescent="0.25">
      <c r="A1358" s="406" t="s">
        <v>37</v>
      </c>
      <c r="B1358" s="407" t="s">
        <v>1315</v>
      </c>
      <c r="C1358" s="406" t="s">
        <v>105</v>
      </c>
      <c r="D1358" s="406" t="s">
        <v>1316</v>
      </c>
      <c r="E1358" s="408">
        <v>8</v>
      </c>
      <c r="F1358" s="408"/>
      <c r="G1358" s="409" t="s">
        <v>221</v>
      </c>
      <c r="H1358" s="410">
        <v>1</v>
      </c>
      <c r="I1358" s="411"/>
      <c r="J1358" s="411">
        <v>440.22</v>
      </c>
      <c r="K1358" s="411">
        <v>440.22</v>
      </c>
    </row>
    <row r="1359" spans="1:11" s="206" customFormat="1" ht="25.5" x14ac:dyDescent="0.25">
      <c r="A1359" s="412" t="s">
        <v>371</v>
      </c>
      <c r="B1359" s="413" t="s">
        <v>119</v>
      </c>
      <c r="C1359" s="412" t="s">
        <v>105</v>
      </c>
      <c r="D1359" s="412" t="s">
        <v>120</v>
      </c>
      <c r="E1359" s="414" t="s">
        <v>101</v>
      </c>
      <c r="F1359" s="414"/>
      <c r="G1359" s="415" t="s">
        <v>38</v>
      </c>
      <c r="H1359" s="416">
        <v>1.75</v>
      </c>
      <c r="I1359" s="416">
        <v>0</v>
      </c>
      <c r="J1359" s="417">
        <v>23.41</v>
      </c>
      <c r="K1359" s="417">
        <v>40.96</v>
      </c>
    </row>
    <row r="1360" spans="1:11" s="206" customFormat="1" ht="25.5" x14ac:dyDescent="0.25">
      <c r="A1360" s="412" t="s">
        <v>371</v>
      </c>
      <c r="B1360" s="413" t="s">
        <v>109</v>
      </c>
      <c r="C1360" s="412" t="s">
        <v>105</v>
      </c>
      <c r="D1360" s="412" t="s">
        <v>110</v>
      </c>
      <c r="E1360" s="414" t="s">
        <v>101</v>
      </c>
      <c r="F1360" s="414"/>
      <c r="G1360" s="415" t="s">
        <v>38</v>
      </c>
      <c r="H1360" s="416">
        <v>1.75</v>
      </c>
      <c r="I1360" s="416">
        <v>0</v>
      </c>
      <c r="J1360" s="417">
        <v>16.78</v>
      </c>
      <c r="K1360" s="417">
        <v>29.36</v>
      </c>
    </row>
    <row r="1361" spans="1:11" s="206" customFormat="1" ht="25.5" x14ac:dyDescent="0.25">
      <c r="A1361" s="412" t="s">
        <v>371</v>
      </c>
      <c r="B1361" s="413" t="s">
        <v>2066</v>
      </c>
      <c r="C1361" s="412" t="s">
        <v>105</v>
      </c>
      <c r="D1361" s="412" t="s">
        <v>2067</v>
      </c>
      <c r="E1361" s="414" t="s">
        <v>384</v>
      </c>
      <c r="F1361" s="414"/>
      <c r="G1361" s="415" t="s">
        <v>28</v>
      </c>
      <c r="H1361" s="416">
        <v>1</v>
      </c>
      <c r="I1361" s="416">
        <v>0</v>
      </c>
      <c r="J1361" s="417">
        <v>369.9</v>
      </c>
      <c r="K1361" s="417">
        <v>369.9</v>
      </c>
    </row>
    <row r="1362" spans="1:11" s="206" customFormat="1" ht="25.5" x14ac:dyDescent="0.25">
      <c r="A1362" s="418"/>
      <c r="B1362" s="418"/>
      <c r="C1362" s="418"/>
      <c r="D1362" s="418"/>
      <c r="E1362" s="418"/>
      <c r="F1362" s="418" t="s">
        <v>373</v>
      </c>
      <c r="G1362" s="419">
        <v>70.319999999999993</v>
      </c>
      <c r="H1362" s="418" t="s">
        <v>374</v>
      </c>
      <c r="I1362" s="419">
        <v>0</v>
      </c>
      <c r="J1362" s="418" t="s">
        <v>375</v>
      </c>
      <c r="K1362" s="419">
        <v>70.319999999999993</v>
      </c>
    </row>
    <row r="1363" spans="1:11" s="206" customFormat="1" ht="26.25" thickBot="1" x14ac:dyDescent="0.3">
      <c r="A1363" s="418"/>
      <c r="B1363" s="418"/>
      <c r="C1363" s="418"/>
      <c r="D1363" s="418"/>
      <c r="E1363" s="418"/>
      <c r="F1363" s="418" t="s">
        <v>376</v>
      </c>
      <c r="G1363" s="419">
        <v>0</v>
      </c>
      <c r="H1363" s="420"/>
      <c r="I1363" s="420" t="s">
        <v>377</v>
      </c>
      <c r="J1363" s="418"/>
      <c r="K1363" s="419">
        <v>440.22</v>
      </c>
    </row>
    <row r="1364" spans="1:11" s="206" customFormat="1" ht="15.75" thickTop="1" x14ac:dyDescent="0.25">
      <c r="A1364" s="421"/>
      <c r="B1364" s="421"/>
      <c r="C1364" s="421"/>
      <c r="D1364" s="421"/>
      <c r="E1364" s="421"/>
      <c r="F1364" s="421"/>
      <c r="G1364" s="421"/>
      <c r="H1364" s="421"/>
      <c r="I1364" s="421"/>
      <c r="J1364" s="421"/>
      <c r="K1364" s="421"/>
    </row>
    <row r="1365" spans="1:11" s="206" customFormat="1" x14ac:dyDescent="0.25">
      <c r="A1365" s="402" t="s">
        <v>1317</v>
      </c>
      <c r="B1365" s="403" t="s">
        <v>34</v>
      </c>
      <c r="C1365" s="402" t="s">
        <v>103</v>
      </c>
      <c r="D1365" s="402" t="s">
        <v>65</v>
      </c>
      <c r="E1365" s="404" t="s">
        <v>35</v>
      </c>
      <c r="F1365" s="404"/>
      <c r="G1365" s="405" t="s">
        <v>56</v>
      </c>
      <c r="H1365" s="403" t="s">
        <v>61</v>
      </c>
      <c r="I1365" s="403" t="s">
        <v>370</v>
      </c>
      <c r="J1365" s="403" t="s">
        <v>203</v>
      </c>
      <c r="K1365" s="403" t="s">
        <v>57</v>
      </c>
    </row>
    <row r="1366" spans="1:11" s="206" customFormat="1" ht="25.5" x14ac:dyDescent="0.25">
      <c r="A1366" s="406" t="s">
        <v>37</v>
      </c>
      <c r="B1366" s="407" t="s">
        <v>1318</v>
      </c>
      <c r="C1366" s="406" t="s">
        <v>105</v>
      </c>
      <c r="D1366" s="406" t="s">
        <v>1319</v>
      </c>
      <c r="E1366" s="408">
        <v>8</v>
      </c>
      <c r="F1366" s="408"/>
      <c r="G1366" s="409" t="s">
        <v>221</v>
      </c>
      <c r="H1366" s="410">
        <v>1</v>
      </c>
      <c r="I1366" s="411"/>
      <c r="J1366" s="411">
        <v>610.71</v>
      </c>
      <c r="K1366" s="411">
        <v>610.71</v>
      </c>
    </row>
    <row r="1367" spans="1:11" s="206" customFormat="1" ht="25.5" x14ac:dyDescent="0.25">
      <c r="A1367" s="412" t="s">
        <v>371</v>
      </c>
      <c r="B1367" s="413" t="s">
        <v>109</v>
      </c>
      <c r="C1367" s="412" t="s">
        <v>105</v>
      </c>
      <c r="D1367" s="412" t="s">
        <v>110</v>
      </c>
      <c r="E1367" s="414" t="s">
        <v>101</v>
      </c>
      <c r="F1367" s="414"/>
      <c r="G1367" s="415" t="s">
        <v>38</v>
      </c>
      <c r="H1367" s="416">
        <v>1.74</v>
      </c>
      <c r="I1367" s="416">
        <v>0</v>
      </c>
      <c r="J1367" s="417">
        <v>16.78</v>
      </c>
      <c r="K1367" s="417">
        <v>29.19</v>
      </c>
    </row>
    <row r="1368" spans="1:11" s="206" customFormat="1" ht="25.5" x14ac:dyDescent="0.25">
      <c r="A1368" s="412" t="s">
        <v>371</v>
      </c>
      <c r="B1368" s="413" t="s">
        <v>2068</v>
      </c>
      <c r="C1368" s="412" t="s">
        <v>105</v>
      </c>
      <c r="D1368" s="412" t="s">
        <v>2069</v>
      </c>
      <c r="E1368" s="414" t="s">
        <v>384</v>
      </c>
      <c r="F1368" s="414"/>
      <c r="G1368" s="415" t="s">
        <v>28</v>
      </c>
      <c r="H1368" s="416">
        <v>1</v>
      </c>
      <c r="I1368" s="416">
        <v>0</v>
      </c>
      <c r="J1368" s="417">
        <v>540.79</v>
      </c>
      <c r="K1368" s="417">
        <v>540.79</v>
      </c>
    </row>
    <row r="1369" spans="1:11" s="206" customFormat="1" ht="25.5" x14ac:dyDescent="0.25">
      <c r="A1369" s="412" t="s">
        <v>371</v>
      </c>
      <c r="B1369" s="413" t="s">
        <v>119</v>
      </c>
      <c r="C1369" s="412" t="s">
        <v>105</v>
      </c>
      <c r="D1369" s="412" t="s">
        <v>120</v>
      </c>
      <c r="E1369" s="414" t="s">
        <v>101</v>
      </c>
      <c r="F1369" s="414"/>
      <c r="G1369" s="415" t="s">
        <v>38</v>
      </c>
      <c r="H1369" s="416">
        <v>1.74</v>
      </c>
      <c r="I1369" s="416">
        <v>0</v>
      </c>
      <c r="J1369" s="417">
        <v>23.41</v>
      </c>
      <c r="K1369" s="417">
        <v>40.729999999999997</v>
      </c>
    </row>
    <row r="1370" spans="1:11" s="206" customFormat="1" ht="25.5" x14ac:dyDescent="0.25">
      <c r="A1370" s="418"/>
      <c r="B1370" s="418"/>
      <c r="C1370" s="418"/>
      <c r="D1370" s="418"/>
      <c r="E1370" s="418"/>
      <c r="F1370" s="418" t="s">
        <v>373</v>
      </c>
      <c r="G1370" s="419">
        <v>69.92</v>
      </c>
      <c r="H1370" s="418" t="s">
        <v>374</v>
      </c>
      <c r="I1370" s="419">
        <v>0</v>
      </c>
      <c r="J1370" s="418" t="s">
        <v>375</v>
      </c>
      <c r="K1370" s="419">
        <v>69.92</v>
      </c>
    </row>
    <row r="1371" spans="1:11" s="206" customFormat="1" ht="26.25" thickBot="1" x14ac:dyDescent="0.3">
      <c r="A1371" s="418"/>
      <c r="B1371" s="418"/>
      <c r="C1371" s="418"/>
      <c r="D1371" s="418"/>
      <c r="E1371" s="418"/>
      <c r="F1371" s="418" t="s">
        <v>376</v>
      </c>
      <c r="G1371" s="419">
        <v>0</v>
      </c>
      <c r="H1371" s="420"/>
      <c r="I1371" s="420" t="s">
        <v>377</v>
      </c>
      <c r="J1371" s="418"/>
      <c r="K1371" s="419">
        <v>610.71</v>
      </c>
    </row>
    <row r="1372" spans="1:11" s="206" customFormat="1" ht="15.75" thickTop="1" x14ac:dyDescent="0.25">
      <c r="A1372" s="421"/>
      <c r="B1372" s="421"/>
      <c r="C1372" s="421"/>
      <c r="D1372" s="421"/>
      <c r="E1372" s="421"/>
      <c r="F1372" s="421"/>
      <c r="G1372" s="421"/>
      <c r="H1372" s="421"/>
      <c r="I1372" s="421"/>
      <c r="J1372" s="421"/>
      <c r="K1372" s="421"/>
    </row>
    <row r="1373" spans="1:11" s="206" customFormat="1" x14ac:dyDescent="0.25">
      <c r="A1373" s="402" t="s">
        <v>301</v>
      </c>
      <c r="B1373" s="403" t="s">
        <v>34</v>
      </c>
      <c r="C1373" s="402" t="s">
        <v>103</v>
      </c>
      <c r="D1373" s="402" t="s">
        <v>65</v>
      </c>
      <c r="E1373" s="404" t="s">
        <v>35</v>
      </c>
      <c r="F1373" s="404"/>
      <c r="G1373" s="405" t="s">
        <v>56</v>
      </c>
      <c r="H1373" s="403" t="s">
        <v>61</v>
      </c>
      <c r="I1373" s="403" t="s">
        <v>370</v>
      </c>
      <c r="J1373" s="403" t="s">
        <v>203</v>
      </c>
      <c r="K1373" s="403" t="s">
        <v>57</v>
      </c>
    </row>
    <row r="1374" spans="1:11" s="206" customFormat="1" ht="25.5" x14ac:dyDescent="0.25">
      <c r="A1374" s="406" t="s">
        <v>37</v>
      </c>
      <c r="B1374" s="407" t="s">
        <v>1322</v>
      </c>
      <c r="C1374" s="406" t="s">
        <v>105</v>
      </c>
      <c r="D1374" s="406" t="s">
        <v>2070</v>
      </c>
      <c r="E1374" s="408">
        <v>8</v>
      </c>
      <c r="F1374" s="408"/>
      <c r="G1374" s="409" t="s">
        <v>28</v>
      </c>
      <c r="H1374" s="410">
        <v>1</v>
      </c>
      <c r="I1374" s="411"/>
      <c r="J1374" s="411">
        <v>161.29</v>
      </c>
      <c r="K1374" s="411">
        <v>161.29</v>
      </c>
    </row>
    <row r="1375" spans="1:11" s="206" customFormat="1" ht="25.5" x14ac:dyDescent="0.25">
      <c r="A1375" s="412" t="s">
        <v>371</v>
      </c>
      <c r="B1375" s="413" t="s">
        <v>119</v>
      </c>
      <c r="C1375" s="412" t="s">
        <v>105</v>
      </c>
      <c r="D1375" s="412" t="s">
        <v>120</v>
      </c>
      <c r="E1375" s="414" t="s">
        <v>101</v>
      </c>
      <c r="F1375" s="414"/>
      <c r="G1375" s="415" t="s">
        <v>38</v>
      </c>
      <c r="H1375" s="416">
        <v>0.2</v>
      </c>
      <c r="I1375" s="416">
        <v>0</v>
      </c>
      <c r="J1375" s="417">
        <v>23.41</v>
      </c>
      <c r="K1375" s="417">
        <v>4.68</v>
      </c>
    </row>
    <row r="1376" spans="1:11" s="206" customFormat="1" ht="25.5" x14ac:dyDescent="0.25">
      <c r="A1376" s="412" t="s">
        <v>371</v>
      </c>
      <c r="B1376" s="413" t="s">
        <v>109</v>
      </c>
      <c r="C1376" s="412" t="s">
        <v>105</v>
      </c>
      <c r="D1376" s="412" t="s">
        <v>110</v>
      </c>
      <c r="E1376" s="414" t="s">
        <v>101</v>
      </c>
      <c r="F1376" s="414"/>
      <c r="G1376" s="415" t="s">
        <v>38</v>
      </c>
      <c r="H1376" s="416">
        <v>0.2</v>
      </c>
      <c r="I1376" s="416">
        <v>0</v>
      </c>
      <c r="J1376" s="417">
        <v>16.78</v>
      </c>
      <c r="K1376" s="417">
        <v>3.35</v>
      </c>
    </row>
    <row r="1377" spans="1:11" s="206" customFormat="1" ht="25.5" x14ac:dyDescent="0.25">
      <c r="A1377" s="412" t="s">
        <v>371</v>
      </c>
      <c r="B1377" s="413" t="s">
        <v>645</v>
      </c>
      <c r="C1377" s="412" t="s">
        <v>105</v>
      </c>
      <c r="D1377" s="412" t="s">
        <v>646</v>
      </c>
      <c r="E1377" s="414" t="s">
        <v>384</v>
      </c>
      <c r="F1377" s="414"/>
      <c r="G1377" s="415" t="s">
        <v>23</v>
      </c>
      <c r="H1377" s="416">
        <v>0.28000000000000003</v>
      </c>
      <c r="I1377" s="416">
        <v>0</v>
      </c>
      <c r="J1377" s="417">
        <v>0.35</v>
      </c>
      <c r="K1377" s="417">
        <v>0.09</v>
      </c>
    </row>
    <row r="1378" spans="1:11" s="206" customFormat="1" ht="25.5" x14ac:dyDescent="0.25">
      <c r="A1378" s="412" t="s">
        <v>371</v>
      </c>
      <c r="B1378" s="413" t="s">
        <v>2071</v>
      </c>
      <c r="C1378" s="412" t="s">
        <v>105</v>
      </c>
      <c r="D1378" s="412" t="s">
        <v>2070</v>
      </c>
      <c r="E1378" s="414" t="s">
        <v>384</v>
      </c>
      <c r="F1378" s="414"/>
      <c r="G1378" s="415" t="s">
        <v>28</v>
      </c>
      <c r="H1378" s="416">
        <v>1</v>
      </c>
      <c r="I1378" s="416">
        <v>0</v>
      </c>
      <c r="J1378" s="417">
        <v>153.16999999999999</v>
      </c>
      <c r="K1378" s="417">
        <v>153.16999999999999</v>
      </c>
    </row>
    <row r="1379" spans="1:11" s="206" customFormat="1" ht="25.5" x14ac:dyDescent="0.25">
      <c r="A1379" s="418"/>
      <c r="B1379" s="418"/>
      <c r="C1379" s="418"/>
      <c r="D1379" s="418"/>
      <c r="E1379" s="418"/>
      <c r="F1379" s="418" t="s">
        <v>373</v>
      </c>
      <c r="G1379" s="419">
        <v>8.0299999999999994</v>
      </c>
      <c r="H1379" s="418" t="s">
        <v>374</v>
      </c>
      <c r="I1379" s="419">
        <v>0</v>
      </c>
      <c r="J1379" s="418" t="s">
        <v>375</v>
      </c>
      <c r="K1379" s="419">
        <v>8.0299999999999994</v>
      </c>
    </row>
    <row r="1380" spans="1:11" s="206" customFormat="1" ht="26.25" thickBot="1" x14ac:dyDescent="0.3">
      <c r="A1380" s="418"/>
      <c r="B1380" s="418"/>
      <c r="C1380" s="418"/>
      <c r="D1380" s="418"/>
      <c r="E1380" s="418"/>
      <c r="F1380" s="418" t="s">
        <v>376</v>
      </c>
      <c r="G1380" s="419">
        <v>0</v>
      </c>
      <c r="H1380" s="420"/>
      <c r="I1380" s="420" t="s">
        <v>377</v>
      </c>
      <c r="J1380" s="418"/>
      <c r="K1380" s="419">
        <v>161.29</v>
      </c>
    </row>
    <row r="1381" spans="1:11" s="206" customFormat="1" ht="15.75" thickTop="1" x14ac:dyDescent="0.25">
      <c r="A1381" s="421"/>
      <c r="B1381" s="421"/>
      <c r="C1381" s="421"/>
      <c r="D1381" s="421"/>
      <c r="E1381" s="421"/>
      <c r="F1381" s="421"/>
      <c r="G1381" s="421"/>
      <c r="H1381" s="421"/>
      <c r="I1381" s="421"/>
      <c r="J1381" s="421"/>
      <c r="K1381" s="421"/>
    </row>
    <row r="1382" spans="1:11" s="206" customFormat="1" x14ac:dyDescent="0.25">
      <c r="A1382" s="402" t="s">
        <v>302</v>
      </c>
      <c r="B1382" s="403" t="s">
        <v>34</v>
      </c>
      <c r="C1382" s="402" t="s">
        <v>103</v>
      </c>
      <c r="D1382" s="402" t="s">
        <v>65</v>
      </c>
      <c r="E1382" s="404" t="s">
        <v>35</v>
      </c>
      <c r="F1382" s="404"/>
      <c r="G1382" s="405" t="s">
        <v>56</v>
      </c>
      <c r="H1382" s="403" t="s">
        <v>61</v>
      </c>
      <c r="I1382" s="403" t="s">
        <v>370</v>
      </c>
      <c r="J1382" s="403" t="s">
        <v>203</v>
      </c>
      <c r="K1382" s="403" t="s">
        <v>57</v>
      </c>
    </row>
    <row r="1383" spans="1:11" s="206" customFormat="1" ht="25.5" x14ac:dyDescent="0.25">
      <c r="A1383" s="406" t="s">
        <v>37</v>
      </c>
      <c r="B1383" s="407" t="s">
        <v>1324</v>
      </c>
      <c r="C1383" s="406" t="s">
        <v>105</v>
      </c>
      <c r="D1383" s="406" t="s">
        <v>2072</v>
      </c>
      <c r="E1383" s="408">
        <v>8</v>
      </c>
      <c r="F1383" s="408"/>
      <c r="G1383" s="409" t="s">
        <v>28</v>
      </c>
      <c r="H1383" s="410">
        <v>1</v>
      </c>
      <c r="I1383" s="411"/>
      <c r="J1383" s="411">
        <v>587.80999999999995</v>
      </c>
      <c r="K1383" s="411">
        <v>587.80999999999995</v>
      </c>
    </row>
    <row r="1384" spans="1:11" s="206" customFormat="1" ht="25.5" x14ac:dyDescent="0.25">
      <c r="A1384" s="412" t="s">
        <v>371</v>
      </c>
      <c r="B1384" s="413" t="s">
        <v>645</v>
      </c>
      <c r="C1384" s="412" t="s">
        <v>105</v>
      </c>
      <c r="D1384" s="412" t="s">
        <v>646</v>
      </c>
      <c r="E1384" s="414" t="s">
        <v>384</v>
      </c>
      <c r="F1384" s="414"/>
      <c r="G1384" s="415" t="s">
        <v>23</v>
      </c>
      <c r="H1384" s="416">
        <v>0.28000000000000003</v>
      </c>
      <c r="I1384" s="416">
        <v>0</v>
      </c>
      <c r="J1384" s="417">
        <v>0.35</v>
      </c>
      <c r="K1384" s="417">
        <v>0.09</v>
      </c>
    </row>
    <row r="1385" spans="1:11" s="206" customFormat="1" ht="25.5" x14ac:dyDescent="0.25">
      <c r="A1385" s="412" t="s">
        <v>371</v>
      </c>
      <c r="B1385" s="413" t="s">
        <v>119</v>
      </c>
      <c r="C1385" s="412" t="s">
        <v>105</v>
      </c>
      <c r="D1385" s="412" t="s">
        <v>120</v>
      </c>
      <c r="E1385" s="414" t="s">
        <v>101</v>
      </c>
      <c r="F1385" s="414"/>
      <c r="G1385" s="415" t="s">
        <v>38</v>
      </c>
      <c r="H1385" s="416">
        <v>0.2</v>
      </c>
      <c r="I1385" s="416">
        <v>0</v>
      </c>
      <c r="J1385" s="417">
        <v>23.41</v>
      </c>
      <c r="K1385" s="417">
        <v>4.68</v>
      </c>
    </row>
    <row r="1386" spans="1:11" s="206" customFormat="1" ht="25.5" x14ac:dyDescent="0.25">
      <c r="A1386" s="412" t="s">
        <v>371</v>
      </c>
      <c r="B1386" s="413" t="s">
        <v>109</v>
      </c>
      <c r="C1386" s="412" t="s">
        <v>105</v>
      </c>
      <c r="D1386" s="412" t="s">
        <v>110</v>
      </c>
      <c r="E1386" s="414" t="s">
        <v>101</v>
      </c>
      <c r="F1386" s="414"/>
      <c r="G1386" s="415" t="s">
        <v>38</v>
      </c>
      <c r="H1386" s="416">
        <v>0.2</v>
      </c>
      <c r="I1386" s="416">
        <v>0</v>
      </c>
      <c r="J1386" s="417">
        <v>16.78</v>
      </c>
      <c r="K1386" s="417">
        <v>3.35</v>
      </c>
    </row>
    <row r="1387" spans="1:11" s="206" customFormat="1" ht="25.5" x14ac:dyDescent="0.25">
      <c r="A1387" s="412" t="s">
        <v>371</v>
      </c>
      <c r="B1387" s="413" t="s">
        <v>2073</v>
      </c>
      <c r="C1387" s="412" t="s">
        <v>105</v>
      </c>
      <c r="D1387" s="412" t="s">
        <v>2074</v>
      </c>
      <c r="E1387" s="414" t="s">
        <v>384</v>
      </c>
      <c r="F1387" s="414"/>
      <c r="G1387" s="415" t="s">
        <v>28</v>
      </c>
      <c r="H1387" s="416">
        <v>1</v>
      </c>
      <c r="I1387" s="416">
        <v>0</v>
      </c>
      <c r="J1387" s="417">
        <v>579.69000000000005</v>
      </c>
      <c r="K1387" s="417">
        <v>579.69000000000005</v>
      </c>
    </row>
    <row r="1388" spans="1:11" s="206" customFormat="1" ht="25.5" x14ac:dyDescent="0.25">
      <c r="A1388" s="418"/>
      <c r="B1388" s="418"/>
      <c r="C1388" s="418"/>
      <c r="D1388" s="418"/>
      <c r="E1388" s="418"/>
      <c r="F1388" s="418" t="s">
        <v>373</v>
      </c>
      <c r="G1388" s="419">
        <v>8.0299999999999994</v>
      </c>
      <c r="H1388" s="418" t="s">
        <v>374</v>
      </c>
      <c r="I1388" s="419">
        <v>0</v>
      </c>
      <c r="J1388" s="418" t="s">
        <v>375</v>
      </c>
      <c r="K1388" s="419">
        <v>8.0299999999999994</v>
      </c>
    </row>
    <row r="1389" spans="1:11" s="206" customFormat="1" ht="26.25" thickBot="1" x14ac:dyDescent="0.3">
      <c r="A1389" s="418"/>
      <c r="B1389" s="418"/>
      <c r="C1389" s="418"/>
      <c r="D1389" s="418"/>
      <c r="E1389" s="418"/>
      <c r="F1389" s="418" t="s">
        <v>376</v>
      </c>
      <c r="G1389" s="419">
        <v>0</v>
      </c>
      <c r="H1389" s="420"/>
      <c r="I1389" s="420" t="s">
        <v>377</v>
      </c>
      <c r="J1389" s="418"/>
      <c r="K1389" s="419">
        <v>587.80999999999995</v>
      </c>
    </row>
    <row r="1390" spans="1:11" s="206" customFormat="1" ht="15.75" thickTop="1" x14ac:dyDescent="0.25">
      <c r="A1390" s="421"/>
      <c r="B1390" s="421"/>
      <c r="C1390" s="421"/>
      <c r="D1390" s="421"/>
      <c r="E1390" s="421"/>
      <c r="F1390" s="421"/>
      <c r="G1390" s="421"/>
      <c r="H1390" s="421"/>
      <c r="I1390" s="421"/>
      <c r="J1390" s="421"/>
      <c r="K1390" s="421"/>
    </row>
    <row r="1391" spans="1:11" s="206" customFormat="1" x14ac:dyDescent="0.25">
      <c r="A1391" s="402" t="s">
        <v>303</v>
      </c>
      <c r="B1391" s="403" t="s">
        <v>34</v>
      </c>
      <c r="C1391" s="402" t="s">
        <v>103</v>
      </c>
      <c r="D1391" s="402" t="s">
        <v>65</v>
      </c>
      <c r="E1391" s="404" t="s">
        <v>35</v>
      </c>
      <c r="F1391" s="404"/>
      <c r="G1391" s="405" t="s">
        <v>56</v>
      </c>
      <c r="H1391" s="403" t="s">
        <v>61</v>
      </c>
      <c r="I1391" s="403" t="s">
        <v>370</v>
      </c>
      <c r="J1391" s="403" t="s">
        <v>203</v>
      </c>
      <c r="K1391" s="403" t="s">
        <v>57</v>
      </c>
    </row>
    <row r="1392" spans="1:11" s="206" customFormat="1" ht="25.5" x14ac:dyDescent="0.25">
      <c r="A1392" s="406" t="s">
        <v>37</v>
      </c>
      <c r="B1392" s="407" t="s">
        <v>1326</v>
      </c>
      <c r="C1392" s="406" t="s">
        <v>105</v>
      </c>
      <c r="D1392" s="406" t="s">
        <v>1327</v>
      </c>
      <c r="E1392" s="408">
        <v>8</v>
      </c>
      <c r="F1392" s="408"/>
      <c r="G1392" s="409" t="s">
        <v>221</v>
      </c>
      <c r="H1392" s="410">
        <v>1</v>
      </c>
      <c r="I1392" s="411"/>
      <c r="J1392" s="411">
        <v>402.55</v>
      </c>
      <c r="K1392" s="411">
        <v>402.55</v>
      </c>
    </row>
    <row r="1393" spans="1:11" s="206" customFormat="1" ht="25.5" x14ac:dyDescent="0.25">
      <c r="A1393" s="412" t="s">
        <v>371</v>
      </c>
      <c r="B1393" s="413" t="s">
        <v>119</v>
      </c>
      <c r="C1393" s="412" t="s">
        <v>105</v>
      </c>
      <c r="D1393" s="412" t="s">
        <v>120</v>
      </c>
      <c r="E1393" s="414" t="s">
        <v>101</v>
      </c>
      <c r="F1393" s="414"/>
      <c r="G1393" s="415" t="s">
        <v>38</v>
      </c>
      <c r="H1393" s="416">
        <v>1.6279999999999999</v>
      </c>
      <c r="I1393" s="416">
        <v>0</v>
      </c>
      <c r="J1393" s="417">
        <v>23.41</v>
      </c>
      <c r="K1393" s="417">
        <v>38.11</v>
      </c>
    </row>
    <row r="1394" spans="1:11" s="206" customFormat="1" ht="25.5" x14ac:dyDescent="0.25">
      <c r="A1394" s="412" t="s">
        <v>371</v>
      </c>
      <c r="B1394" s="413" t="s">
        <v>645</v>
      </c>
      <c r="C1394" s="412" t="s">
        <v>105</v>
      </c>
      <c r="D1394" s="412" t="s">
        <v>646</v>
      </c>
      <c r="E1394" s="414" t="s">
        <v>384</v>
      </c>
      <c r="F1394" s="414"/>
      <c r="G1394" s="415" t="s">
        <v>23</v>
      </c>
      <c r="H1394" s="416">
        <v>1.88</v>
      </c>
      <c r="I1394" s="416">
        <v>0</v>
      </c>
      <c r="J1394" s="417">
        <v>0.35</v>
      </c>
      <c r="K1394" s="417">
        <v>0.65</v>
      </c>
    </row>
    <row r="1395" spans="1:11" s="206" customFormat="1" ht="25.5" x14ac:dyDescent="0.25">
      <c r="A1395" s="412" t="s">
        <v>371</v>
      </c>
      <c r="B1395" s="413" t="s">
        <v>109</v>
      </c>
      <c r="C1395" s="412" t="s">
        <v>105</v>
      </c>
      <c r="D1395" s="412" t="s">
        <v>110</v>
      </c>
      <c r="E1395" s="414" t="s">
        <v>101</v>
      </c>
      <c r="F1395" s="414"/>
      <c r="G1395" s="415" t="s">
        <v>38</v>
      </c>
      <c r="H1395" s="416">
        <v>1.6279999999999999</v>
      </c>
      <c r="I1395" s="416">
        <v>0</v>
      </c>
      <c r="J1395" s="417">
        <v>16.78</v>
      </c>
      <c r="K1395" s="417">
        <v>27.31</v>
      </c>
    </row>
    <row r="1396" spans="1:11" s="206" customFormat="1" ht="25.5" x14ac:dyDescent="0.25">
      <c r="A1396" s="412" t="s">
        <v>371</v>
      </c>
      <c r="B1396" s="413" t="s">
        <v>2075</v>
      </c>
      <c r="C1396" s="412" t="s">
        <v>105</v>
      </c>
      <c r="D1396" s="412" t="s">
        <v>2076</v>
      </c>
      <c r="E1396" s="414" t="s">
        <v>384</v>
      </c>
      <c r="F1396" s="414"/>
      <c r="G1396" s="415" t="s">
        <v>28</v>
      </c>
      <c r="H1396" s="416">
        <v>1</v>
      </c>
      <c r="I1396" s="416">
        <v>0</v>
      </c>
      <c r="J1396" s="417">
        <v>336.48</v>
      </c>
      <c r="K1396" s="417">
        <v>336.48</v>
      </c>
    </row>
    <row r="1397" spans="1:11" s="206" customFormat="1" ht="25.5" x14ac:dyDescent="0.25">
      <c r="A1397" s="418"/>
      <c r="B1397" s="418"/>
      <c r="C1397" s="418"/>
      <c r="D1397" s="418"/>
      <c r="E1397" s="418"/>
      <c r="F1397" s="418" t="s">
        <v>373</v>
      </c>
      <c r="G1397" s="419">
        <v>65.42</v>
      </c>
      <c r="H1397" s="418" t="s">
        <v>374</v>
      </c>
      <c r="I1397" s="419">
        <v>0</v>
      </c>
      <c r="J1397" s="418" t="s">
        <v>375</v>
      </c>
      <c r="K1397" s="419">
        <v>65.42</v>
      </c>
    </row>
    <row r="1398" spans="1:11" s="206" customFormat="1" ht="26.25" thickBot="1" x14ac:dyDescent="0.3">
      <c r="A1398" s="418"/>
      <c r="B1398" s="418"/>
      <c r="C1398" s="418"/>
      <c r="D1398" s="418"/>
      <c r="E1398" s="418"/>
      <c r="F1398" s="418" t="s">
        <v>376</v>
      </c>
      <c r="G1398" s="419">
        <v>0</v>
      </c>
      <c r="H1398" s="420"/>
      <c r="I1398" s="420" t="s">
        <v>377</v>
      </c>
      <c r="J1398" s="418"/>
      <c r="K1398" s="419">
        <v>402.55</v>
      </c>
    </row>
    <row r="1399" spans="1:11" s="206" customFormat="1" ht="15.75" thickTop="1" x14ac:dyDescent="0.25">
      <c r="A1399" s="421"/>
      <c r="B1399" s="421"/>
      <c r="C1399" s="421"/>
      <c r="D1399" s="421"/>
      <c r="E1399" s="421"/>
      <c r="F1399" s="421"/>
      <c r="G1399" s="421"/>
      <c r="H1399" s="421"/>
      <c r="I1399" s="421"/>
      <c r="J1399" s="421"/>
      <c r="K1399" s="421"/>
    </row>
    <row r="1400" spans="1:11" s="206" customFormat="1" x14ac:dyDescent="0.25">
      <c r="A1400" s="402" t="s">
        <v>304</v>
      </c>
      <c r="B1400" s="403" t="s">
        <v>34</v>
      </c>
      <c r="C1400" s="402" t="s">
        <v>103</v>
      </c>
      <c r="D1400" s="402" t="s">
        <v>65</v>
      </c>
      <c r="E1400" s="404" t="s">
        <v>35</v>
      </c>
      <c r="F1400" s="404"/>
      <c r="G1400" s="405" t="s">
        <v>56</v>
      </c>
      <c r="H1400" s="403" t="s">
        <v>61</v>
      </c>
      <c r="I1400" s="403" t="s">
        <v>370</v>
      </c>
      <c r="J1400" s="403" t="s">
        <v>203</v>
      </c>
      <c r="K1400" s="403" t="s">
        <v>57</v>
      </c>
    </row>
    <row r="1401" spans="1:11" s="206" customFormat="1" ht="25.5" x14ac:dyDescent="0.25">
      <c r="A1401" s="406" t="s">
        <v>37</v>
      </c>
      <c r="B1401" s="407" t="s">
        <v>1328</v>
      </c>
      <c r="C1401" s="406" t="s">
        <v>105</v>
      </c>
      <c r="D1401" s="406" t="s">
        <v>2077</v>
      </c>
      <c r="E1401" s="408">
        <v>8</v>
      </c>
      <c r="F1401" s="408"/>
      <c r="G1401" s="409" t="s">
        <v>28</v>
      </c>
      <c r="H1401" s="410">
        <v>1</v>
      </c>
      <c r="I1401" s="411"/>
      <c r="J1401" s="411">
        <v>491.07</v>
      </c>
      <c r="K1401" s="411">
        <v>491.07</v>
      </c>
    </row>
    <row r="1402" spans="1:11" s="206" customFormat="1" ht="25.5" x14ac:dyDescent="0.25">
      <c r="A1402" s="412" t="s">
        <v>371</v>
      </c>
      <c r="B1402" s="413" t="s">
        <v>645</v>
      </c>
      <c r="C1402" s="412" t="s">
        <v>105</v>
      </c>
      <c r="D1402" s="412" t="s">
        <v>646</v>
      </c>
      <c r="E1402" s="414" t="s">
        <v>384</v>
      </c>
      <c r="F1402" s="414"/>
      <c r="G1402" s="415" t="s">
        <v>23</v>
      </c>
      <c r="H1402" s="416">
        <v>1.88</v>
      </c>
      <c r="I1402" s="416">
        <v>0</v>
      </c>
      <c r="J1402" s="417">
        <v>0.35</v>
      </c>
      <c r="K1402" s="417">
        <v>0.65</v>
      </c>
    </row>
    <row r="1403" spans="1:11" s="206" customFormat="1" ht="25.5" x14ac:dyDescent="0.25">
      <c r="A1403" s="412" t="s">
        <v>371</v>
      </c>
      <c r="B1403" s="413" t="s">
        <v>2078</v>
      </c>
      <c r="C1403" s="412" t="s">
        <v>105</v>
      </c>
      <c r="D1403" s="412" t="s">
        <v>2079</v>
      </c>
      <c r="E1403" s="414" t="s">
        <v>384</v>
      </c>
      <c r="F1403" s="414"/>
      <c r="G1403" s="415" t="s">
        <v>28</v>
      </c>
      <c r="H1403" s="416">
        <v>1</v>
      </c>
      <c r="I1403" s="416">
        <v>0</v>
      </c>
      <c r="J1403" s="417">
        <v>425</v>
      </c>
      <c r="K1403" s="417">
        <v>425</v>
      </c>
    </row>
    <row r="1404" spans="1:11" s="206" customFormat="1" ht="25.5" x14ac:dyDescent="0.25">
      <c r="A1404" s="412" t="s">
        <v>371</v>
      </c>
      <c r="B1404" s="413" t="s">
        <v>109</v>
      </c>
      <c r="C1404" s="412" t="s">
        <v>105</v>
      </c>
      <c r="D1404" s="412" t="s">
        <v>110</v>
      </c>
      <c r="E1404" s="414" t="s">
        <v>101</v>
      </c>
      <c r="F1404" s="414"/>
      <c r="G1404" s="415" t="s">
        <v>38</v>
      </c>
      <c r="H1404" s="416">
        <v>1.6279999999999999</v>
      </c>
      <c r="I1404" s="416">
        <v>0</v>
      </c>
      <c r="J1404" s="417">
        <v>16.78</v>
      </c>
      <c r="K1404" s="417">
        <v>27.31</v>
      </c>
    </row>
    <row r="1405" spans="1:11" s="206" customFormat="1" ht="25.5" x14ac:dyDescent="0.25">
      <c r="A1405" s="412" t="s">
        <v>371</v>
      </c>
      <c r="B1405" s="413" t="s">
        <v>119</v>
      </c>
      <c r="C1405" s="412" t="s">
        <v>105</v>
      </c>
      <c r="D1405" s="412" t="s">
        <v>120</v>
      </c>
      <c r="E1405" s="414" t="s">
        <v>101</v>
      </c>
      <c r="F1405" s="414"/>
      <c r="G1405" s="415" t="s">
        <v>38</v>
      </c>
      <c r="H1405" s="416">
        <v>1.6279999999999999</v>
      </c>
      <c r="I1405" s="416">
        <v>0</v>
      </c>
      <c r="J1405" s="417">
        <v>23.41</v>
      </c>
      <c r="K1405" s="417">
        <v>38.11</v>
      </c>
    </row>
    <row r="1406" spans="1:11" s="206" customFormat="1" ht="25.5" x14ac:dyDescent="0.25">
      <c r="A1406" s="418"/>
      <c r="B1406" s="418"/>
      <c r="C1406" s="418"/>
      <c r="D1406" s="418"/>
      <c r="E1406" s="418"/>
      <c r="F1406" s="418" t="s">
        <v>373</v>
      </c>
      <c r="G1406" s="419">
        <v>65.42</v>
      </c>
      <c r="H1406" s="418" t="s">
        <v>374</v>
      </c>
      <c r="I1406" s="419">
        <v>0</v>
      </c>
      <c r="J1406" s="418" t="s">
        <v>375</v>
      </c>
      <c r="K1406" s="419">
        <v>65.42</v>
      </c>
    </row>
    <row r="1407" spans="1:11" s="206" customFormat="1" ht="26.25" thickBot="1" x14ac:dyDescent="0.3">
      <c r="A1407" s="418"/>
      <c r="B1407" s="418"/>
      <c r="C1407" s="418"/>
      <c r="D1407" s="418"/>
      <c r="E1407" s="418"/>
      <c r="F1407" s="418" t="s">
        <v>376</v>
      </c>
      <c r="G1407" s="419">
        <v>0</v>
      </c>
      <c r="H1407" s="420"/>
      <c r="I1407" s="420" t="s">
        <v>377</v>
      </c>
      <c r="J1407" s="418"/>
      <c r="K1407" s="419">
        <v>491.07</v>
      </c>
    </row>
    <row r="1408" spans="1:11" s="206" customFormat="1" ht="15.75" thickTop="1" x14ac:dyDescent="0.25">
      <c r="A1408" s="421"/>
      <c r="B1408" s="421"/>
      <c r="C1408" s="421"/>
      <c r="D1408" s="421"/>
      <c r="E1408" s="421"/>
      <c r="F1408" s="421"/>
      <c r="G1408" s="421"/>
      <c r="H1408" s="421"/>
      <c r="I1408" s="421"/>
      <c r="J1408" s="421"/>
      <c r="K1408" s="421"/>
    </row>
    <row r="1409" spans="1:11" s="206" customFormat="1" x14ac:dyDescent="0.25">
      <c r="A1409" s="402" t="s">
        <v>305</v>
      </c>
      <c r="B1409" s="403" t="s">
        <v>34</v>
      </c>
      <c r="C1409" s="402" t="s">
        <v>103</v>
      </c>
      <c r="D1409" s="402" t="s">
        <v>65</v>
      </c>
      <c r="E1409" s="404" t="s">
        <v>35</v>
      </c>
      <c r="F1409" s="404"/>
      <c r="G1409" s="405" t="s">
        <v>56</v>
      </c>
      <c r="H1409" s="403" t="s">
        <v>61</v>
      </c>
      <c r="I1409" s="403" t="s">
        <v>370</v>
      </c>
      <c r="J1409" s="403" t="s">
        <v>203</v>
      </c>
      <c r="K1409" s="403" t="s">
        <v>57</v>
      </c>
    </row>
    <row r="1410" spans="1:11" s="206" customFormat="1" ht="25.5" x14ac:dyDescent="0.25">
      <c r="A1410" s="406" t="s">
        <v>37</v>
      </c>
      <c r="B1410" s="407" t="s">
        <v>1330</v>
      </c>
      <c r="C1410" s="406" t="s">
        <v>105</v>
      </c>
      <c r="D1410" s="406" t="s">
        <v>2080</v>
      </c>
      <c r="E1410" s="408">
        <v>8</v>
      </c>
      <c r="F1410" s="408"/>
      <c r="G1410" s="409" t="s">
        <v>221</v>
      </c>
      <c r="H1410" s="410">
        <v>1</v>
      </c>
      <c r="I1410" s="411"/>
      <c r="J1410" s="411">
        <v>86.96</v>
      </c>
      <c r="K1410" s="411">
        <v>86.96</v>
      </c>
    </row>
    <row r="1411" spans="1:11" s="206" customFormat="1" ht="25.5" x14ac:dyDescent="0.25">
      <c r="A1411" s="412" t="s">
        <v>371</v>
      </c>
      <c r="B1411" s="413" t="s">
        <v>2081</v>
      </c>
      <c r="C1411" s="412" t="s">
        <v>105</v>
      </c>
      <c r="D1411" s="412" t="s">
        <v>2080</v>
      </c>
      <c r="E1411" s="414" t="s">
        <v>384</v>
      </c>
      <c r="F1411" s="414"/>
      <c r="G1411" s="415" t="s">
        <v>28</v>
      </c>
      <c r="H1411" s="416">
        <v>1</v>
      </c>
      <c r="I1411" s="416">
        <v>0</v>
      </c>
      <c r="J1411" s="417">
        <v>80.94</v>
      </c>
      <c r="K1411" s="417">
        <v>80.94</v>
      </c>
    </row>
    <row r="1412" spans="1:11" s="206" customFormat="1" ht="25.5" x14ac:dyDescent="0.25">
      <c r="A1412" s="412" t="s">
        <v>371</v>
      </c>
      <c r="B1412" s="413" t="s">
        <v>109</v>
      </c>
      <c r="C1412" s="412" t="s">
        <v>105</v>
      </c>
      <c r="D1412" s="412" t="s">
        <v>110</v>
      </c>
      <c r="E1412" s="414" t="s">
        <v>101</v>
      </c>
      <c r="F1412" s="414"/>
      <c r="G1412" s="415" t="s">
        <v>38</v>
      </c>
      <c r="H1412" s="416">
        <v>0.15</v>
      </c>
      <c r="I1412" s="416">
        <v>0</v>
      </c>
      <c r="J1412" s="417">
        <v>16.78</v>
      </c>
      <c r="K1412" s="417">
        <v>2.5099999999999998</v>
      </c>
    </row>
    <row r="1413" spans="1:11" s="206" customFormat="1" ht="25.5" x14ac:dyDescent="0.25">
      <c r="A1413" s="412" t="s">
        <v>371</v>
      </c>
      <c r="B1413" s="413" t="s">
        <v>119</v>
      </c>
      <c r="C1413" s="412" t="s">
        <v>105</v>
      </c>
      <c r="D1413" s="412" t="s">
        <v>120</v>
      </c>
      <c r="E1413" s="414" t="s">
        <v>101</v>
      </c>
      <c r="F1413" s="414"/>
      <c r="G1413" s="415" t="s">
        <v>38</v>
      </c>
      <c r="H1413" s="416">
        <v>0.15</v>
      </c>
      <c r="I1413" s="416">
        <v>0</v>
      </c>
      <c r="J1413" s="417">
        <v>23.41</v>
      </c>
      <c r="K1413" s="417">
        <v>3.51</v>
      </c>
    </row>
    <row r="1414" spans="1:11" s="206" customFormat="1" ht="25.5" x14ac:dyDescent="0.25">
      <c r="A1414" s="418"/>
      <c r="B1414" s="418"/>
      <c r="C1414" s="418"/>
      <c r="D1414" s="418"/>
      <c r="E1414" s="418"/>
      <c r="F1414" s="418" t="s">
        <v>373</v>
      </c>
      <c r="G1414" s="419">
        <v>6.02</v>
      </c>
      <c r="H1414" s="418" t="s">
        <v>374</v>
      </c>
      <c r="I1414" s="419">
        <v>0</v>
      </c>
      <c r="J1414" s="418" t="s">
        <v>375</v>
      </c>
      <c r="K1414" s="419">
        <v>6.02</v>
      </c>
    </row>
    <row r="1415" spans="1:11" s="206" customFormat="1" ht="26.25" thickBot="1" x14ac:dyDescent="0.3">
      <c r="A1415" s="418"/>
      <c r="B1415" s="418"/>
      <c r="C1415" s="418"/>
      <c r="D1415" s="418"/>
      <c r="E1415" s="418"/>
      <c r="F1415" s="418" t="s">
        <v>376</v>
      </c>
      <c r="G1415" s="419">
        <v>0</v>
      </c>
      <c r="H1415" s="420"/>
      <c r="I1415" s="420" t="s">
        <v>377</v>
      </c>
      <c r="J1415" s="418"/>
      <c r="K1415" s="419">
        <v>86.96</v>
      </c>
    </row>
    <row r="1416" spans="1:11" s="206" customFormat="1" ht="15.75" thickTop="1" x14ac:dyDescent="0.25">
      <c r="A1416" s="421"/>
      <c r="B1416" s="421"/>
      <c r="C1416" s="421"/>
      <c r="D1416" s="421"/>
      <c r="E1416" s="421"/>
      <c r="F1416" s="421"/>
      <c r="G1416" s="421"/>
      <c r="H1416" s="421"/>
      <c r="I1416" s="421"/>
      <c r="J1416" s="421"/>
      <c r="K1416" s="421"/>
    </row>
    <row r="1417" spans="1:11" s="206" customFormat="1" x14ac:dyDescent="0.25">
      <c r="A1417" s="402" t="s">
        <v>306</v>
      </c>
      <c r="B1417" s="403" t="s">
        <v>34</v>
      </c>
      <c r="C1417" s="402" t="s">
        <v>103</v>
      </c>
      <c r="D1417" s="402" t="s">
        <v>65</v>
      </c>
      <c r="E1417" s="404" t="s">
        <v>35</v>
      </c>
      <c r="F1417" s="404"/>
      <c r="G1417" s="405" t="s">
        <v>56</v>
      </c>
      <c r="H1417" s="403" t="s">
        <v>61</v>
      </c>
      <c r="I1417" s="403" t="s">
        <v>370</v>
      </c>
      <c r="J1417" s="403" t="s">
        <v>203</v>
      </c>
      <c r="K1417" s="403" t="s">
        <v>57</v>
      </c>
    </row>
    <row r="1418" spans="1:11" s="206" customFormat="1" ht="25.5" x14ac:dyDescent="0.25">
      <c r="A1418" s="406" t="s">
        <v>37</v>
      </c>
      <c r="B1418" s="407" t="s">
        <v>1332</v>
      </c>
      <c r="C1418" s="406" t="s">
        <v>105</v>
      </c>
      <c r="D1418" s="406" t="s">
        <v>2082</v>
      </c>
      <c r="E1418" s="408">
        <v>8</v>
      </c>
      <c r="F1418" s="408"/>
      <c r="G1418" s="409" t="s">
        <v>221</v>
      </c>
      <c r="H1418" s="410">
        <v>1</v>
      </c>
      <c r="I1418" s="411"/>
      <c r="J1418" s="411">
        <v>329.83</v>
      </c>
      <c r="K1418" s="411">
        <v>329.83</v>
      </c>
    </row>
    <row r="1419" spans="1:11" s="206" customFormat="1" ht="25.5" x14ac:dyDescent="0.25">
      <c r="A1419" s="412" t="s">
        <v>371</v>
      </c>
      <c r="B1419" s="413" t="s">
        <v>2083</v>
      </c>
      <c r="C1419" s="412" t="s">
        <v>105</v>
      </c>
      <c r="D1419" s="412" t="s">
        <v>2082</v>
      </c>
      <c r="E1419" s="414" t="s">
        <v>384</v>
      </c>
      <c r="F1419" s="414"/>
      <c r="G1419" s="415" t="s">
        <v>28</v>
      </c>
      <c r="H1419" s="416">
        <v>1</v>
      </c>
      <c r="I1419" s="416">
        <v>0</v>
      </c>
      <c r="J1419" s="417">
        <v>305</v>
      </c>
      <c r="K1419" s="417">
        <v>305</v>
      </c>
    </row>
    <row r="1420" spans="1:11" s="206" customFormat="1" ht="25.5" x14ac:dyDescent="0.25">
      <c r="A1420" s="412" t="s">
        <v>371</v>
      </c>
      <c r="B1420" s="413" t="s">
        <v>109</v>
      </c>
      <c r="C1420" s="412" t="s">
        <v>105</v>
      </c>
      <c r="D1420" s="412" t="s">
        <v>110</v>
      </c>
      <c r="E1420" s="414" t="s">
        <v>101</v>
      </c>
      <c r="F1420" s="414"/>
      <c r="G1420" s="415" t="s">
        <v>38</v>
      </c>
      <c r="H1420" s="416">
        <v>0.61</v>
      </c>
      <c r="I1420" s="416">
        <v>0</v>
      </c>
      <c r="J1420" s="417">
        <v>16.78</v>
      </c>
      <c r="K1420" s="417">
        <v>10.23</v>
      </c>
    </row>
    <row r="1421" spans="1:11" s="206" customFormat="1" ht="25.5" x14ac:dyDescent="0.25">
      <c r="A1421" s="412" t="s">
        <v>371</v>
      </c>
      <c r="B1421" s="413" t="s">
        <v>119</v>
      </c>
      <c r="C1421" s="412" t="s">
        <v>105</v>
      </c>
      <c r="D1421" s="412" t="s">
        <v>120</v>
      </c>
      <c r="E1421" s="414" t="s">
        <v>101</v>
      </c>
      <c r="F1421" s="414"/>
      <c r="G1421" s="415" t="s">
        <v>38</v>
      </c>
      <c r="H1421" s="416">
        <v>0.61</v>
      </c>
      <c r="I1421" s="416">
        <v>0</v>
      </c>
      <c r="J1421" s="417">
        <v>23.41</v>
      </c>
      <c r="K1421" s="417">
        <v>14.28</v>
      </c>
    </row>
    <row r="1422" spans="1:11" s="206" customFormat="1" ht="25.5" x14ac:dyDescent="0.25">
      <c r="A1422" s="412" t="s">
        <v>371</v>
      </c>
      <c r="B1422" s="413" t="s">
        <v>645</v>
      </c>
      <c r="C1422" s="412" t="s">
        <v>105</v>
      </c>
      <c r="D1422" s="412" t="s">
        <v>646</v>
      </c>
      <c r="E1422" s="414" t="s">
        <v>384</v>
      </c>
      <c r="F1422" s="414"/>
      <c r="G1422" s="415" t="s">
        <v>23</v>
      </c>
      <c r="H1422" s="416">
        <v>0.94</v>
      </c>
      <c r="I1422" s="416">
        <v>0</v>
      </c>
      <c r="J1422" s="417">
        <v>0.35</v>
      </c>
      <c r="K1422" s="417">
        <v>0.32</v>
      </c>
    </row>
    <row r="1423" spans="1:11" s="206" customFormat="1" ht="25.5" x14ac:dyDescent="0.25">
      <c r="A1423" s="418"/>
      <c r="B1423" s="418"/>
      <c r="C1423" s="418"/>
      <c r="D1423" s="418"/>
      <c r="E1423" s="418"/>
      <c r="F1423" s="418" t="s">
        <v>373</v>
      </c>
      <c r="G1423" s="419">
        <v>24.51</v>
      </c>
      <c r="H1423" s="418" t="s">
        <v>374</v>
      </c>
      <c r="I1423" s="419">
        <v>0</v>
      </c>
      <c r="J1423" s="418" t="s">
        <v>375</v>
      </c>
      <c r="K1423" s="419">
        <v>24.51</v>
      </c>
    </row>
    <row r="1424" spans="1:11" s="206" customFormat="1" ht="26.25" thickBot="1" x14ac:dyDescent="0.3">
      <c r="A1424" s="418"/>
      <c r="B1424" s="418"/>
      <c r="C1424" s="418"/>
      <c r="D1424" s="418"/>
      <c r="E1424" s="418"/>
      <c r="F1424" s="418" t="s">
        <v>376</v>
      </c>
      <c r="G1424" s="419">
        <v>0</v>
      </c>
      <c r="H1424" s="420"/>
      <c r="I1424" s="420" t="s">
        <v>377</v>
      </c>
      <c r="J1424" s="418"/>
      <c r="K1424" s="419">
        <v>329.83</v>
      </c>
    </row>
    <row r="1425" spans="1:11" s="206" customFormat="1" ht="15.75" thickTop="1" x14ac:dyDescent="0.25">
      <c r="A1425" s="421"/>
      <c r="B1425" s="421"/>
      <c r="C1425" s="421"/>
      <c r="D1425" s="421"/>
      <c r="E1425" s="421"/>
      <c r="F1425" s="421"/>
      <c r="G1425" s="421"/>
      <c r="H1425" s="421"/>
      <c r="I1425" s="421"/>
      <c r="J1425" s="421"/>
      <c r="K1425" s="421"/>
    </row>
    <row r="1426" spans="1:11" s="206" customFormat="1" x14ac:dyDescent="0.25">
      <c r="A1426" s="402" t="s">
        <v>307</v>
      </c>
      <c r="B1426" s="403" t="s">
        <v>34</v>
      </c>
      <c r="C1426" s="402" t="s">
        <v>103</v>
      </c>
      <c r="D1426" s="402" t="s">
        <v>65</v>
      </c>
      <c r="E1426" s="404" t="s">
        <v>35</v>
      </c>
      <c r="F1426" s="404"/>
      <c r="G1426" s="405" t="s">
        <v>56</v>
      </c>
      <c r="H1426" s="403" t="s">
        <v>61</v>
      </c>
      <c r="I1426" s="403" t="s">
        <v>370</v>
      </c>
      <c r="J1426" s="403" t="s">
        <v>203</v>
      </c>
      <c r="K1426" s="403" t="s">
        <v>57</v>
      </c>
    </row>
    <row r="1427" spans="1:11" s="206" customFormat="1" ht="25.5" x14ac:dyDescent="0.25">
      <c r="A1427" s="406" t="s">
        <v>37</v>
      </c>
      <c r="B1427" s="407" t="s">
        <v>1334</v>
      </c>
      <c r="C1427" s="406" t="s">
        <v>105</v>
      </c>
      <c r="D1427" s="406" t="s">
        <v>2084</v>
      </c>
      <c r="E1427" s="408">
        <v>8</v>
      </c>
      <c r="F1427" s="408"/>
      <c r="G1427" s="409" t="s">
        <v>221</v>
      </c>
      <c r="H1427" s="410">
        <v>1</v>
      </c>
      <c r="I1427" s="411"/>
      <c r="J1427" s="411">
        <v>197.5</v>
      </c>
      <c r="K1427" s="411">
        <v>197.5</v>
      </c>
    </row>
    <row r="1428" spans="1:11" s="206" customFormat="1" ht="25.5" x14ac:dyDescent="0.25">
      <c r="A1428" s="412" t="s">
        <v>371</v>
      </c>
      <c r="B1428" s="413" t="s">
        <v>109</v>
      </c>
      <c r="C1428" s="412" t="s">
        <v>105</v>
      </c>
      <c r="D1428" s="412" t="s">
        <v>110</v>
      </c>
      <c r="E1428" s="414" t="s">
        <v>101</v>
      </c>
      <c r="F1428" s="414"/>
      <c r="G1428" s="415" t="s">
        <v>38</v>
      </c>
      <c r="H1428" s="416">
        <v>0.36</v>
      </c>
      <c r="I1428" s="416">
        <v>0</v>
      </c>
      <c r="J1428" s="417">
        <v>16.78</v>
      </c>
      <c r="K1428" s="417">
        <v>6.04</v>
      </c>
    </row>
    <row r="1429" spans="1:11" s="206" customFormat="1" ht="25.5" x14ac:dyDescent="0.25">
      <c r="A1429" s="412" t="s">
        <v>371</v>
      </c>
      <c r="B1429" s="413" t="s">
        <v>2085</v>
      </c>
      <c r="C1429" s="412" t="s">
        <v>105</v>
      </c>
      <c r="D1429" s="412" t="s">
        <v>2086</v>
      </c>
      <c r="E1429" s="414" t="s">
        <v>384</v>
      </c>
      <c r="F1429" s="414"/>
      <c r="G1429" s="415" t="s">
        <v>28</v>
      </c>
      <c r="H1429" s="416">
        <v>1</v>
      </c>
      <c r="I1429" s="416">
        <v>0</v>
      </c>
      <c r="J1429" s="417">
        <v>182.95</v>
      </c>
      <c r="K1429" s="417">
        <v>182.95</v>
      </c>
    </row>
    <row r="1430" spans="1:11" s="206" customFormat="1" ht="25.5" x14ac:dyDescent="0.25">
      <c r="A1430" s="412" t="s">
        <v>371</v>
      </c>
      <c r="B1430" s="413" t="s">
        <v>645</v>
      </c>
      <c r="C1430" s="412" t="s">
        <v>105</v>
      </c>
      <c r="D1430" s="412" t="s">
        <v>646</v>
      </c>
      <c r="E1430" s="414" t="s">
        <v>384</v>
      </c>
      <c r="F1430" s="414"/>
      <c r="G1430" s="415" t="s">
        <v>23</v>
      </c>
      <c r="H1430" s="416">
        <v>0.28000000000000003</v>
      </c>
      <c r="I1430" s="416">
        <v>0</v>
      </c>
      <c r="J1430" s="417">
        <v>0.35</v>
      </c>
      <c r="K1430" s="417">
        <v>0.09</v>
      </c>
    </row>
    <row r="1431" spans="1:11" s="206" customFormat="1" ht="25.5" x14ac:dyDescent="0.25">
      <c r="A1431" s="412" t="s">
        <v>371</v>
      </c>
      <c r="B1431" s="413" t="s">
        <v>119</v>
      </c>
      <c r="C1431" s="412" t="s">
        <v>105</v>
      </c>
      <c r="D1431" s="412" t="s">
        <v>120</v>
      </c>
      <c r="E1431" s="414" t="s">
        <v>101</v>
      </c>
      <c r="F1431" s="414"/>
      <c r="G1431" s="415" t="s">
        <v>38</v>
      </c>
      <c r="H1431" s="416">
        <v>0.36</v>
      </c>
      <c r="I1431" s="416">
        <v>0</v>
      </c>
      <c r="J1431" s="417">
        <v>23.41</v>
      </c>
      <c r="K1431" s="417">
        <v>8.42</v>
      </c>
    </row>
    <row r="1432" spans="1:11" s="206" customFormat="1" ht="25.5" x14ac:dyDescent="0.25">
      <c r="A1432" s="418"/>
      <c r="B1432" s="418"/>
      <c r="C1432" s="418"/>
      <c r="D1432" s="418"/>
      <c r="E1432" s="418"/>
      <c r="F1432" s="418" t="s">
        <v>373</v>
      </c>
      <c r="G1432" s="419">
        <v>14.46</v>
      </c>
      <c r="H1432" s="418" t="s">
        <v>374</v>
      </c>
      <c r="I1432" s="419">
        <v>0</v>
      </c>
      <c r="J1432" s="418" t="s">
        <v>375</v>
      </c>
      <c r="K1432" s="419">
        <v>14.46</v>
      </c>
    </row>
    <row r="1433" spans="1:11" s="206" customFormat="1" ht="26.25" thickBot="1" x14ac:dyDescent="0.3">
      <c r="A1433" s="418"/>
      <c r="B1433" s="418"/>
      <c r="C1433" s="418"/>
      <c r="D1433" s="418"/>
      <c r="E1433" s="418"/>
      <c r="F1433" s="418" t="s">
        <v>376</v>
      </c>
      <c r="G1433" s="419">
        <v>0</v>
      </c>
      <c r="H1433" s="420"/>
      <c r="I1433" s="420" t="s">
        <v>377</v>
      </c>
      <c r="J1433" s="418"/>
      <c r="K1433" s="419">
        <v>197.5</v>
      </c>
    </row>
    <row r="1434" spans="1:11" s="206" customFormat="1" ht="15.75" thickTop="1" x14ac:dyDescent="0.25">
      <c r="A1434" s="421"/>
      <c r="B1434" s="421"/>
      <c r="C1434" s="421"/>
      <c r="D1434" s="421"/>
      <c r="E1434" s="421"/>
      <c r="F1434" s="421"/>
      <c r="G1434" s="421"/>
      <c r="H1434" s="421"/>
      <c r="I1434" s="421"/>
      <c r="J1434" s="421"/>
      <c r="K1434" s="421"/>
    </row>
    <row r="1435" spans="1:11" s="206" customFormat="1" x14ac:dyDescent="0.25">
      <c r="A1435" s="402" t="s">
        <v>308</v>
      </c>
      <c r="B1435" s="403" t="s">
        <v>34</v>
      </c>
      <c r="C1435" s="402" t="s">
        <v>103</v>
      </c>
      <c r="D1435" s="402" t="s">
        <v>65</v>
      </c>
      <c r="E1435" s="404" t="s">
        <v>35</v>
      </c>
      <c r="F1435" s="404"/>
      <c r="G1435" s="405" t="s">
        <v>56</v>
      </c>
      <c r="H1435" s="403" t="s">
        <v>61</v>
      </c>
      <c r="I1435" s="403" t="s">
        <v>370</v>
      </c>
      <c r="J1435" s="403" t="s">
        <v>203</v>
      </c>
      <c r="K1435" s="403" t="s">
        <v>57</v>
      </c>
    </row>
    <row r="1436" spans="1:11" s="206" customFormat="1" ht="25.5" x14ac:dyDescent="0.25">
      <c r="A1436" s="406" t="s">
        <v>37</v>
      </c>
      <c r="B1436" s="407" t="s">
        <v>1336</v>
      </c>
      <c r="C1436" s="406" t="s">
        <v>105</v>
      </c>
      <c r="D1436" s="406" t="s">
        <v>1337</v>
      </c>
      <c r="E1436" s="408">
        <v>23</v>
      </c>
      <c r="F1436" s="408"/>
      <c r="G1436" s="409" t="s">
        <v>28</v>
      </c>
      <c r="H1436" s="410">
        <v>1</v>
      </c>
      <c r="I1436" s="411"/>
      <c r="J1436" s="411">
        <v>154.38</v>
      </c>
      <c r="K1436" s="411">
        <v>154.38</v>
      </c>
    </row>
    <row r="1437" spans="1:11" s="206" customFormat="1" ht="25.5" x14ac:dyDescent="0.25">
      <c r="A1437" s="412" t="s">
        <v>371</v>
      </c>
      <c r="B1437" s="413" t="s">
        <v>119</v>
      </c>
      <c r="C1437" s="412" t="s">
        <v>105</v>
      </c>
      <c r="D1437" s="412" t="s">
        <v>120</v>
      </c>
      <c r="E1437" s="414" t="s">
        <v>101</v>
      </c>
      <c r="F1437" s="414"/>
      <c r="G1437" s="415" t="s">
        <v>38</v>
      </c>
      <c r="H1437" s="416">
        <v>0.35</v>
      </c>
      <c r="I1437" s="416">
        <v>0</v>
      </c>
      <c r="J1437" s="417">
        <v>23.41</v>
      </c>
      <c r="K1437" s="417">
        <v>8.19</v>
      </c>
    </row>
    <row r="1438" spans="1:11" s="206" customFormat="1" ht="25.5" x14ac:dyDescent="0.25">
      <c r="A1438" s="412" t="s">
        <v>371</v>
      </c>
      <c r="B1438" s="413" t="s">
        <v>2087</v>
      </c>
      <c r="C1438" s="412" t="s">
        <v>105</v>
      </c>
      <c r="D1438" s="412" t="s">
        <v>2088</v>
      </c>
      <c r="E1438" s="414" t="s">
        <v>384</v>
      </c>
      <c r="F1438" s="414"/>
      <c r="G1438" s="415" t="s">
        <v>28</v>
      </c>
      <c r="H1438" s="416">
        <v>1</v>
      </c>
      <c r="I1438" s="416">
        <v>0</v>
      </c>
      <c r="J1438" s="417">
        <v>140.32</v>
      </c>
      <c r="K1438" s="417">
        <v>140.32</v>
      </c>
    </row>
    <row r="1439" spans="1:11" s="206" customFormat="1" ht="25.5" x14ac:dyDescent="0.25">
      <c r="A1439" s="412" t="s">
        <v>371</v>
      </c>
      <c r="B1439" s="413" t="s">
        <v>109</v>
      </c>
      <c r="C1439" s="412" t="s">
        <v>105</v>
      </c>
      <c r="D1439" s="412" t="s">
        <v>110</v>
      </c>
      <c r="E1439" s="414" t="s">
        <v>101</v>
      </c>
      <c r="F1439" s="414"/>
      <c r="G1439" s="415" t="s">
        <v>38</v>
      </c>
      <c r="H1439" s="416">
        <v>0.35</v>
      </c>
      <c r="I1439" s="416">
        <v>0</v>
      </c>
      <c r="J1439" s="417">
        <v>16.78</v>
      </c>
      <c r="K1439" s="417">
        <v>5.87</v>
      </c>
    </row>
    <row r="1440" spans="1:11" s="206" customFormat="1" ht="25.5" x14ac:dyDescent="0.25">
      <c r="A1440" s="418"/>
      <c r="B1440" s="418"/>
      <c r="C1440" s="418"/>
      <c r="D1440" s="418"/>
      <c r="E1440" s="418"/>
      <c r="F1440" s="418" t="s">
        <v>373</v>
      </c>
      <c r="G1440" s="419">
        <v>14.06</v>
      </c>
      <c r="H1440" s="418" t="s">
        <v>374</v>
      </c>
      <c r="I1440" s="419">
        <v>0</v>
      </c>
      <c r="J1440" s="418" t="s">
        <v>375</v>
      </c>
      <c r="K1440" s="419">
        <v>14.06</v>
      </c>
    </row>
    <row r="1441" spans="1:11" s="206" customFormat="1" ht="26.25" thickBot="1" x14ac:dyDescent="0.3">
      <c r="A1441" s="418"/>
      <c r="B1441" s="418"/>
      <c r="C1441" s="418"/>
      <c r="D1441" s="418"/>
      <c r="E1441" s="418"/>
      <c r="F1441" s="418" t="s">
        <v>376</v>
      </c>
      <c r="G1441" s="419">
        <v>0</v>
      </c>
      <c r="H1441" s="420"/>
      <c r="I1441" s="420" t="s">
        <v>377</v>
      </c>
      <c r="J1441" s="418"/>
      <c r="K1441" s="419">
        <v>154.38</v>
      </c>
    </row>
    <row r="1442" spans="1:11" s="206" customFormat="1" ht="15.75" thickTop="1" x14ac:dyDescent="0.25">
      <c r="A1442" s="421"/>
      <c r="B1442" s="421"/>
      <c r="C1442" s="421"/>
      <c r="D1442" s="421"/>
      <c r="E1442" s="421"/>
      <c r="F1442" s="421"/>
      <c r="G1442" s="421"/>
      <c r="H1442" s="421"/>
      <c r="I1442" s="421"/>
      <c r="J1442" s="421"/>
      <c r="K1442" s="421"/>
    </row>
    <row r="1443" spans="1:11" s="206" customFormat="1" x14ac:dyDescent="0.25">
      <c r="A1443" s="402" t="s">
        <v>309</v>
      </c>
      <c r="B1443" s="403" t="s">
        <v>34</v>
      </c>
      <c r="C1443" s="402" t="s">
        <v>103</v>
      </c>
      <c r="D1443" s="402" t="s">
        <v>65</v>
      </c>
      <c r="E1443" s="404" t="s">
        <v>35</v>
      </c>
      <c r="F1443" s="404"/>
      <c r="G1443" s="405" t="s">
        <v>56</v>
      </c>
      <c r="H1443" s="403" t="s">
        <v>61</v>
      </c>
      <c r="I1443" s="403" t="s">
        <v>370</v>
      </c>
      <c r="J1443" s="403" t="s">
        <v>203</v>
      </c>
      <c r="K1443" s="403" t="s">
        <v>57</v>
      </c>
    </row>
    <row r="1444" spans="1:11" s="206" customFormat="1" ht="25.5" x14ac:dyDescent="0.25">
      <c r="A1444" s="406" t="s">
        <v>37</v>
      </c>
      <c r="B1444" s="407" t="s">
        <v>1338</v>
      </c>
      <c r="C1444" s="406" t="s">
        <v>105</v>
      </c>
      <c r="D1444" s="406" t="s">
        <v>2089</v>
      </c>
      <c r="E1444" s="408">
        <v>23</v>
      </c>
      <c r="F1444" s="408"/>
      <c r="G1444" s="409" t="s">
        <v>28</v>
      </c>
      <c r="H1444" s="410">
        <v>1</v>
      </c>
      <c r="I1444" s="411"/>
      <c r="J1444" s="411">
        <v>164.06</v>
      </c>
      <c r="K1444" s="411">
        <v>164.06</v>
      </c>
    </row>
    <row r="1445" spans="1:11" s="206" customFormat="1" ht="25.5" x14ac:dyDescent="0.25">
      <c r="A1445" s="412" t="s">
        <v>371</v>
      </c>
      <c r="B1445" s="413" t="s">
        <v>109</v>
      </c>
      <c r="C1445" s="412" t="s">
        <v>105</v>
      </c>
      <c r="D1445" s="412" t="s">
        <v>110</v>
      </c>
      <c r="E1445" s="414" t="s">
        <v>101</v>
      </c>
      <c r="F1445" s="414"/>
      <c r="G1445" s="415" t="s">
        <v>38</v>
      </c>
      <c r="H1445" s="416">
        <v>0.35</v>
      </c>
      <c r="I1445" s="416">
        <v>0</v>
      </c>
      <c r="J1445" s="417">
        <v>16.78</v>
      </c>
      <c r="K1445" s="417">
        <v>5.87</v>
      </c>
    </row>
    <row r="1446" spans="1:11" s="206" customFormat="1" ht="25.5" x14ac:dyDescent="0.25">
      <c r="A1446" s="412" t="s">
        <v>371</v>
      </c>
      <c r="B1446" s="413" t="s">
        <v>2090</v>
      </c>
      <c r="C1446" s="412" t="s">
        <v>105</v>
      </c>
      <c r="D1446" s="412" t="s">
        <v>2091</v>
      </c>
      <c r="E1446" s="414" t="s">
        <v>384</v>
      </c>
      <c r="F1446" s="414"/>
      <c r="G1446" s="415" t="s">
        <v>28</v>
      </c>
      <c r="H1446" s="416">
        <v>1</v>
      </c>
      <c r="I1446" s="416">
        <v>0</v>
      </c>
      <c r="J1446" s="417">
        <v>150</v>
      </c>
      <c r="K1446" s="417">
        <v>150</v>
      </c>
    </row>
    <row r="1447" spans="1:11" s="206" customFormat="1" ht="25.5" x14ac:dyDescent="0.25">
      <c r="A1447" s="412" t="s">
        <v>371</v>
      </c>
      <c r="B1447" s="413" t="s">
        <v>119</v>
      </c>
      <c r="C1447" s="412" t="s">
        <v>105</v>
      </c>
      <c r="D1447" s="412" t="s">
        <v>120</v>
      </c>
      <c r="E1447" s="414" t="s">
        <v>101</v>
      </c>
      <c r="F1447" s="414"/>
      <c r="G1447" s="415" t="s">
        <v>38</v>
      </c>
      <c r="H1447" s="416">
        <v>0.35</v>
      </c>
      <c r="I1447" s="416">
        <v>0</v>
      </c>
      <c r="J1447" s="417">
        <v>23.41</v>
      </c>
      <c r="K1447" s="417">
        <v>8.19</v>
      </c>
    </row>
    <row r="1448" spans="1:11" s="206" customFormat="1" ht="25.5" x14ac:dyDescent="0.25">
      <c r="A1448" s="418"/>
      <c r="B1448" s="418"/>
      <c r="C1448" s="418"/>
      <c r="D1448" s="418"/>
      <c r="E1448" s="418"/>
      <c r="F1448" s="418" t="s">
        <v>373</v>
      </c>
      <c r="G1448" s="419">
        <v>14.06</v>
      </c>
      <c r="H1448" s="418" t="s">
        <v>374</v>
      </c>
      <c r="I1448" s="419">
        <v>0</v>
      </c>
      <c r="J1448" s="418" t="s">
        <v>375</v>
      </c>
      <c r="K1448" s="419">
        <v>14.06</v>
      </c>
    </row>
    <row r="1449" spans="1:11" s="206" customFormat="1" ht="26.25" thickBot="1" x14ac:dyDescent="0.3">
      <c r="A1449" s="418"/>
      <c r="B1449" s="418"/>
      <c r="C1449" s="418"/>
      <c r="D1449" s="418"/>
      <c r="E1449" s="418"/>
      <c r="F1449" s="418" t="s">
        <v>376</v>
      </c>
      <c r="G1449" s="419">
        <v>0</v>
      </c>
      <c r="H1449" s="420"/>
      <c r="I1449" s="420" t="s">
        <v>377</v>
      </c>
      <c r="J1449" s="418"/>
      <c r="K1449" s="419">
        <v>164.06</v>
      </c>
    </row>
    <row r="1450" spans="1:11" s="206" customFormat="1" ht="15.75" thickTop="1" x14ac:dyDescent="0.25">
      <c r="A1450" s="421"/>
      <c r="B1450" s="421"/>
      <c r="C1450" s="421"/>
      <c r="D1450" s="421"/>
      <c r="E1450" s="421"/>
      <c r="F1450" s="421"/>
      <c r="G1450" s="421"/>
      <c r="H1450" s="421"/>
      <c r="I1450" s="421"/>
      <c r="J1450" s="421"/>
      <c r="K1450" s="421"/>
    </row>
    <row r="1451" spans="1:11" s="206" customFormat="1" x14ac:dyDescent="0.25">
      <c r="A1451" s="402" t="s">
        <v>310</v>
      </c>
      <c r="B1451" s="403" t="s">
        <v>34</v>
      </c>
      <c r="C1451" s="402" t="s">
        <v>103</v>
      </c>
      <c r="D1451" s="402" t="s">
        <v>65</v>
      </c>
      <c r="E1451" s="404" t="s">
        <v>35</v>
      </c>
      <c r="F1451" s="404"/>
      <c r="G1451" s="405" t="s">
        <v>56</v>
      </c>
      <c r="H1451" s="403" t="s">
        <v>61</v>
      </c>
      <c r="I1451" s="403" t="s">
        <v>370</v>
      </c>
      <c r="J1451" s="403" t="s">
        <v>203</v>
      </c>
      <c r="K1451" s="403" t="s">
        <v>57</v>
      </c>
    </row>
    <row r="1452" spans="1:11" s="206" customFormat="1" ht="25.5" x14ac:dyDescent="0.25">
      <c r="A1452" s="406" t="s">
        <v>37</v>
      </c>
      <c r="B1452" s="407" t="s">
        <v>1340</v>
      </c>
      <c r="C1452" s="406" t="s">
        <v>105</v>
      </c>
      <c r="D1452" s="406" t="s">
        <v>1341</v>
      </c>
      <c r="E1452" s="408">
        <v>8</v>
      </c>
      <c r="F1452" s="408"/>
      <c r="G1452" s="409" t="s">
        <v>221</v>
      </c>
      <c r="H1452" s="410">
        <v>1</v>
      </c>
      <c r="I1452" s="411"/>
      <c r="J1452" s="411">
        <v>177.66</v>
      </c>
      <c r="K1452" s="411">
        <v>177.66</v>
      </c>
    </row>
    <row r="1453" spans="1:11" s="206" customFormat="1" ht="25.5" x14ac:dyDescent="0.25">
      <c r="A1453" s="412" t="s">
        <v>371</v>
      </c>
      <c r="B1453" s="413" t="s">
        <v>119</v>
      </c>
      <c r="C1453" s="412" t="s">
        <v>105</v>
      </c>
      <c r="D1453" s="412" t="s">
        <v>120</v>
      </c>
      <c r="E1453" s="414" t="s">
        <v>101</v>
      </c>
      <c r="F1453" s="414"/>
      <c r="G1453" s="415" t="s">
        <v>38</v>
      </c>
      <c r="H1453" s="416">
        <v>0.39</v>
      </c>
      <c r="I1453" s="416">
        <v>0</v>
      </c>
      <c r="J1453" s="417">
        <v>23.41</v>
      </c>
      <c r="K1453" s="417">
        <v>9.1199999999999992</v>
      </c>
    </row>
    <row r="1454" spans="1:11" s="206" customFormat="1" ht="25.5" x14ac:dyDescent="0.25">
      <c r="A1454" s="412" t="s">
        <v>371</v>
      </c>
      <c r="B1454" s="413" t="s">
        <v>109</v>
      </c>
      <c r="C1454" s="412" t="s">
        <v>105</v>
      </c>
      <c r="D1454" s="412" t="s">
        <v>110</v>
      </c>
      <c r="E1454" s="414" t="s">
        <v>101</v>
      </c>
      <c r="F1454" s="414"/>
      <c r="G1454" s="415" t="s">
        <v>38</v>
      </c>
      <c r="H1454" s="416">
        <v>0.39</v>
      </c>
      <c r="I1454" s="416">
        <v>0</v>
      </c>
      <c r="J1454" s="417">
        <v>16.78</v>
      </c>
      <c r="K1454" s="417">
        <v>6.54</v>
      </c>
    </row>
    <row r="1455" spans="1:11" s="206" customFormat="1" ht="25.5" x14ac:dyDescent="0.25">
      <c r="A1455" s="412" t="s">
        <v>371</v>
      </c>
      <c r="B1455" s="413" t="s">
        <v>2092</v>
      </c>
      <c r="C1455" s="412" t="s">
        <v>105</v>
      </c>
      <c r="D1455" s="412" t="s">
        <v>2093</v>
      </c>
      <c r="E1455" s="414" t="s">
        <v>384</v>
      </c>
      <c r="F1455" s="414"/>
      <c r="G1455" s="415" t="s">
        <v>28</v>
      </c>
      <c r="H1455" s="416">
        <v>1</v>
      </c>
      <c r="I1455" s="416">
        <v>0</v>
      </c>
      <c r="J1455" s="417">
        <v>162</v>
      </c>
      <c r="K1455" s="417">
        <v>162</v>
      </c>
    </row>
    <row r="1456" spans="1:11" s="206" customFormat="1" ht="25.5" x14ac:dyDescent="0.25">
      <c r="A1456" s="418"/>
      <c r="B1456" s="418"/>
      <c r="C1456" s="418"/>
      <c r="D1456" s="418"/>
      <c r="E1456" s="418"/>
      <c r="F1456" s="418" t="s">
        <v>373</v>
      </c>
      <c r="G1456" s="419">
        <v>15.66</v>
      </c>
      <c r="H1456" s="418" t="s">
        <v>374</v>
      </c>
      <c r="I1456" s="419">
        <v>0</v>
      </c>
      <c r="J1456" s="418" t="s">
        <v>375</v>
      </c>
      <c r="K1456" s="419">
        <v>15.66</v>
      </c>
    </row>
    <row r="1457" spans="1:11" s="206" customFormat="1" ht="26.25" thickBot="1" x14ac:dyDescent="0.3">
      <c r="A1457" s="418"/>
      <c r="B1457" s="418"/>
      <c r="C1457" s="418"/>
      <c r="D1457" s="418"/>
      <c r="E1457" s="418"/>
      <c r="F1457" s="418" t="s">
        <v>376</v>
      </c>
      <c r="G1457" s="419">
        <v>0</v>
      </c>
      <c r="H1457" s="420"/>
      <c r="I1457" s="420" t="s">
        <v>377</v>
      </c>
      <c r="J1457" s="418"/>
      <c r="K1457" s="419">
        <v>177.66</v>
      </c>
    </row>
    <row r="1458" spans="1:11" s="206" customFormat="1" ht="15.75" thickTop="1" x14ac:dyDescent="0.25">
      <c r="A1458" s="421"/>
      <c r="B1458" s="421"/>
      <c r="C1458" s="421"/>
      <c r="D1458" s="421"/>
      <c r="E1458" s="421"/>
      <c r="F1458" s="421"/>
      <c r="G1458" s="421"/>
      <c r="H1458" s="421"/>
      <c r="I1458" s="421"/>
      <c r="J1458" s="421"/>
      <c r="K1458" s="421"/>
    </row>
    <row r="1459" spans="1:11" s="206" customFormat="1" x14ac:dyDescent="0.25">
      <c r="A1459" s="402" t="s">
        <v>311</v>
      </c>
      <c r="B1459" s="403" t="s">
        <v>34</v>
      </c>
      <c r="C1459" s="402" t="s">
        <v>103</v>
      </c>
      <c r="D1459" s="402" t="s">
        <v>65</v>
      </c>
      <c r="E1459" s="404" t="s">
        <v>35</v>
      </c>
      <c r="F1459" s="404"/>
      <c r="G1459" s="405" t="s">
        <v>56</v>
      </c>
      <c r="H1459" s="403" t="s">
        <v>61</v>
      </c>
      <c r="I1459" s="403" t="s">
        <v>370</v>
      </c>
      <c r="J1459" s="403" t="s">
        <v>203</v>
      </c>
      <c r="K1459" s="403" t="s">
        <v>57</v>
      </c>
    </row>
    <row r="1460" spans="1:11" s="206" customFormat="1" ht="25.5" x14ac:dyDescent="0.25">
      <c r="A1460" s="406" t="s">
        <v>37</v>
      </c>
      <c r="B1460" s="407" t="s">
        <v>1342</v>
      </c>
      <c r="C1460" s="406" t="s">
        <v>105</v>
      </c>
      <c r="D1460" s="406" t="s">
        <v>2094</v>
      </c>
      <c r="E1460" s="408">
        <v>8</v>
      </c>
      <c r="F1460" s="408"/>
      <c r="G1460" s="409" t="s">
        <v>28</v>
      </c>
      <c r="H1460" s="410">
        <v>1</v>
      </c>
      <c r="I1460" s="411"/>
      <c r="J1460" s="411">
        <v>151.77000000000001</v>
      </c>
      <c r="K1460" s="411">
        <v>151.77000000000001</v>
      </c>
    </row>
    <row r="1461" spans="1:11" s="206" customFormat="1" ht="25.5" x14ac:dyDescent="0.25">
      <c r="A1461" s="412" t="s">
        <v>371</v>
      </c>
      <c r="B1461" s="413" t="s">
        <v>109</v>
      </c>
      <c r="C1461" s="412" t="s">
        <v>105</v>
      </c>
      <c r="D1461" s="412" t="s">
        <v>110</v>
      </c>
      <c r="E1461" s="414" t="s">
        <v>101</v>
      </c>
      <c r="F1461" s="414"/>
      <c r="G1461" s="415" t="s">
        <v>38</v>
      </c>
      <c r="H1461" s="416">
        <v>0.2</v>
      </c>
      <c r="I1461" s="416">
        <v>0</v>
      </c>
      <c r="J1461" s="417">
        <v>16.78</v>
      </c>
      <c r="K1461" s="417">
        <v>3.35</v>
      </c>
    </row>
    <row r="1462" spans="1:11" s="206" customFormat="1" ht="25.5" x14ac:dyDescent="0.25">
      <c r="A1462" s="412" t="s">
        <v>371</v>
      </c>
      <c r="B1462" s="413" t="s">
        <v>2095</v>
      </c>
      <c r="C1462" s="412" t="s">
        <v>105</v>
      </c>
      <c r="D1462" s="412" t="s">
        <v>2096</v>
      </c>
      <c r="E1462" s="414" t="s">
        <v>384</v>
      </c>
      <c r="F1462" s="414"/>
      <c r="G1462" s="415" t="s">
        <v>28</v>
      </c>
      <c r="H1462" s="416">
        <v>1</v>
      </c>
      <c r="I1462" s="416">
        <v>0</v>
      </c>
      <c r="J1462" s="417">
        <v>143.65</v>
      </c>
      <c r="K1462" s="417">
        <v>143.65</v>
      </c>
    </row>
    <row r="1463" spans="1:11" s="206" customFormat="1" ht="25.5" x14ac:dyDescent="0.25">
      <c r="A1463" s="412" t="s">
        <v>371</v>
      </c>
      <c r="B1463" s="413" t="s">
        <v>645</v>
      </c>
      <c r="C1463" s="412" t="s">
        <v>105</v>
      </c>
      <c r="D1463" s="412" t="s">
        <v>646</v>
      </c>
      <c r="E1463" s="414" t="s">
        <v>384</v>
      </c>
      <c r="F1463" s="414"/>
      <c r="G1463" s="415" t="s">
        <v>23</v>
      </c>
      <c r="H1463" s="416">
        <v>0.28000000000000003</v>
      </c>
      <c r="I1463" s="416">
        <v>0</v>
      </c>
      <c r="J1463" s="417">
        <v>0.35</v>
      </c>
      <c r="K1463" s="417">
        <v>0.09</v>
      </c>
    </row>
    <row r="1464" spans="1:11" s="206" customFormat="1" ht="25.5" x14ac:dyDescent="0.25">
      <c r="A1464" s="412" t="s">
        <v>371</v>
      </c>
      <c r="B1464" s="413" t="s">
        <v>119</v>
      </c>
      <c r="C1464" s="412" t="s">
        <v>105</v>
      </c>
      <c r="D1464" s="412" t="s">
        <v>120</v>
      </c>
      <c r="E1464" s="414" t="s">
        <v>101</v>
      </c>
      <c r="F1464" s="414"/>
      <c r="G1464" s="415" t="s">
        <v>38</v>
      </c>
      <c r="H1464" s="416">
        <v>0.2</v>
      </c>
      <c r="I1464" s="416">
        <v>0</v>
      </c>
      <c r="J1464" s="417">
        <v>23.41</v>
      </c>
      <c r="K1464" s="417">
        <v>4.68</v>
      </c>
    </row>
    <row r="1465" spans="1:11" s="206" customFormat="1" ht="25.5" x14ac:dyDescent="0.25">
      <c r="A1465" s="418"/>
      <c r="B1465" s="418"/>
      <c r="C1465" s="418"/>
      <c r="D1465" s="418"/>
      <c r="E1465" s="418"/>
      <c r="F1465" s="418" t="s">
        <v>373</v>
      </c>
      <c r="G1465" s="419">
        <v>8.0299999999999994</v>
      </c>
      <c r="H1465" s="418" t="s">
        <v>374</v>
      </c>
      <c r="I1465" s="419">
        <v>0</v>
      </c>
      <c r="J1465" s="418" t="s">
        <v>375</v>
      </c>
      <c r="K1465" s="419">
        <v>8.0299999999999994</v>
      </c>
    </row>
    <row r="1466" spans="1:11" s="206" customFormat="1" ht="26.25" thickBot="1" x14ac:dyDescent="0.3">
      <c r="A1466" s="418"/>
      <c r="B1466" s="418"/>
      <c r="C1466" s="418"/>
      <c r="D1466" s="418"/>
      <c r="E1466" s="418"/>
      <c r="F1466" s="418" t="s">
        <v>376</v>
      </c>
      <c r="G1466" s="419">
        <v>0</v>
      </c>
      <c r="H1466" s="420"/>
      <c r="I1466" s="420" t="s">
        <v>377</v>
      </c>
      <c r="J1466" s="418"/>
      <c r="K1466" s="419">
        <v>151.77000000000001</v>
      </c>
    </row>
    <row r="1467" spans="1:11" s="206" customFormat="1" ht="15.75" thickTop="1" x14ac:dyDescent="0.25">
      <c r="A1467" s="421"/>
      <c r="B1467" s="421"/>
      <c r="C1467" s="421"/>
      <c r="D1467" s="421"/>
      <c r="E1467" s="421"/>
      <c r="F1467" s="421"/>
      <c r="G1467" s="421"/>
      <c r="H1467" s="421"/>
      <c r="I1467" s="421"/>
      <c r="J1467" s="421"/>
      <c r="K1467" s="421"/>
    </row>
    <row r="1468" spans="1:11" s="206" customFormat="1" x14ac:dyDescent="0.25">
      <c r="A1468" s="402" t="s">
        <v>312</v>
      </c>
      <c r="B1468" s="403" t="s">
        <v>34</v>
      </c>
      <c r="C1468" s="402" t="s">
        <v>103</v>
      </c>
      <c r="D1468" s="402" t="s">
        <v>65</v>
      </c>
      <c r="E1468" s="404" t="s">
        <v>35</v>
      </c>
      <c r="F1468" s="404"/>
      <c r="G1468" s="405" t="s">
        <v>56</v>
      </c>
      <c r="H1468" s="403" t="s">
        <v>61</v>
      </c>
      <c r="I1468" s="403" t="s">
        <v>370</v>
      </c>
      <c r="J1468" s="403" t="s">
        <v>203</v>
      </c>
      <c r="K1468" s="403" t="s">
        <v>57</v>
      </c>
    </row>
    <row r="1469" spans="1:11" s="206" customFormat="1" ht="25.5" x14ac:dyDescent="0.25">
      <c r="A1469" s="406" t="s">
        <v>37</v>
      </c>
      <c r="B1469" s="407" t="s">
        <v>1344</v>
      </c>
      <c r="C1469" s="406" t="s">
        <v>105</v>
      </c>
      <c r="D1469" s="406" t="s">
        <v>530</v>
      </c>
      <c r="E1469" s="408">
        <v>8</v>
      </c>
      <c r="F1469" s="408"/>
      <c r="G1469" s="409" t="s">
        <v>221</v>
      </c>
      <c r="H1469" s="410">
        <v>1</v>
      </c>
      <c r="I1469" s="411"/>
      <c r="J1469" s="411">
        <v>67.14</v>
      </c>
      <c r="K1469" s="411">
        <v>67.14</v>
      </c>
    </row>
    <row r="1470" spans="1:11" s="206" customFormat="1" ht="25.5" x14ac:dyDescent="0.25">
      <c r="A1470" s="412" t="s">
        <v>371</v>
      </c>
      <c r="B1470" s="413" t="s">
        <v>529</v>
      </c>
      <c r="C1470" s="412" t="s">
        <v>105</v>
      </c>
      <c r="D1470" s="412" t="s">
        <v>530</v>
      </c>
      <c r="E1470" s="414" t="s">
        <v>384</v>
      </c>
      <c r="F1470" s="414"/>
      <c r="G1470" s="415" t="s">
        <v>28</v>
      </c>
      <c r="H1470" s="416">
        <v>1</v>
      </c>
      <c r="I1470" s="416">
        <v>0</v>
      </c>
      <c r="J1470" s="417">
        <v>58.16</v>
      </c>
      <c r="K1470" s="417">
        <v>58.16</v>
      </c>
    </row>
    <row r="1471" spans="1:11" s="206" customFormat="1" ht="25.5" x14ac:dyDescent="0.25">
      <c r="A1471" s="412" t="s">
        <v>371</v>
      </c>
      <c r="B1471" s="413" t="s">
        <v>109</v>
      </c>
      <c r="C1471" s="412" t="s">
        <v>105</v>
      </c>
      <c r="D1471" s="412" t="s">
        <v>110</v>
      </c>
      <c r="E1471" s="414" t="s">
        <v>101</v>
      </c>
      <c r="F1471" s="414"/>
      <c r="G1471" s="415" t="s">
        <v>38</v>
      </c>
      <c r="H1471" s="416">
        <v>0.22</v>
      </c>
      <c r="I1471" s="416">
        <v>0</v>
      </c>
      <c r="J1471" s="417">
        <v>16.78</v>
      </c>
      <c r="K1471" s="417">
        <v>3.69</v>
      </c>
    </row>
    <row r="1472" spans="1:11" s="206" customFormat="1" ht="25.5" x14ac:dyDescent="0.25">
      <c r="A1472" s="412" t="s">
        <v>371</v>
      </c>
      <c r="B1472" s="413" t="s">
        <v>119</v>
      </c>
      <c r="C1472" s="412" t="s">
        <v>105</v>
      </c>
      <c r="D1472" s="412" t="s">
        <v>120</v>
      </c>
      <c r="E1472" s="414" t="s">
        <v>101</v>
      </c>
      <c r="F1472" s="414"/>
      <c r="G1472" s="415" t="s">
        <v>38</v>
      </c>
      <c r="H1472" s="416">
        <v>0.22</v>
      </c>
      <c r="I1472" s="416">
        <v>0</v>
      </c>
      <c r="J1472" s="417">
        <v>23.41</v>
      </c>
      <c r="K1472" s="417">
        <v>5.15</v>
      </c>
    </row>
    <row r="1473" spans="1:11" s="206" customFormat="1" ht="25.5" x14ac:dyDescent="0.25">
      <c r="A1473" s="412" t="s">
        <v>371</v>
      </c>
      <c r="B1473" s="413" t="s">
        <v>645</v>
      </c>
      <c r="C1473" s="412" t="s">
        <v>105</v>
      </c>
      <c r="D1473" s="412" t="s">
        <v>646</v>
      </c>
      <c r="E1473" s="414" t="s">
        <v>384</v>
      </c>
      <c r="F1473" s="414"/>
      <c r="G1473" s="415" t="s">
        <v>23</v>
      </c>
      <c r="H1473" s="416">
        <v>0.42</v>
      </c>
      <c r="I1473" s="416">
        <v>0</v>
      </c>
      <c r="J1473" s="417">
        <v>0.35</v>
      </c>
      <c r="K1473" s="417">
        <v>0.14000000000000001</v>
      </c>
    </row>
    <row r="1474" spans="1:11" s="206" customFormat="1" ht="25.5" x14ac:dyDescent="0.25">
      <c r="A1474" s="418"/>
      <c r="B1474" s="418"/>
      <c r="C1474" s="418"/>
      <c r="D1474" s="418"/>
      <c r="E1474" s="418"/>
      <c r="F1474" s="418" t="s">
        <v>373</v>
      </c>
      <c r="G1474" s="419">
        <v>8.84</v>
      </c>
      <c r="H1474" s="418" t="s">
        <v>374</v>
      </c>
      <c r="I1474" s="419">
        <v>0</v>
      </c>
      <c r="J1474" s="418" t="s">
        <v>375</v>
      </c>
      <c r="K1474" s="419">
        <v>8.84</v>
      </c>
    </row>
    <row r="1475" spans="1:11" s="206" customFormat="1" ht="26.25" thickBot="1" x14ac:dyDescent="0.3">
      <c r="A1475" s="418"/>
      <c r="B1475" s="418"/>
      <c r="C1475" s="418"/>
      <c r="D1475" s="418"/>
      <c r="E1475" s="418"/>
      <c r="F1475" s="418" t="s">
        <v>376</v>
      </c>
      <c r="G1475" s="419">
        <v>0</v>
      </c>
      <c r="H1475" s="420"/>
      <c r="I1475" s="420" t="s">
        <v>377</v>
      </c>
      <c r="J1475" s="418"/>
      <c r="K1475" s="419">
        <v>67.14</v>
      </c>
    </row>
    <row r="1476" spans="1:11" s="206" customFormat="1" ht="15.75" thickTop="1" x14ac:dyDescent="0.25">
      <c r="A1476" s="421"/>
      <c r="B1476" s="421"/>
      <c r="C1476" s="421"/>
      <c r="D1476" s="421"/>
      <c r="E1476" s="421"/>
      <c r="F1476" s="421"/>
      <c r="G1476" s="421"/>
      <c r="H1476" s="421"/>
      <c r="I1476" s="421"/>
      <c r="J1476" s="421"/>
      <c r="K1476" s="421"/>
    </row>
    <row r="1477" spans="1:11" s="206" customFormat="1" x14ac:dyDescent="0.25">
      <c r="A1477" s="402" t="s">
        <v>313</v>
      </c>
      <c r="B1477" s="403" t="s">
        <v>34</v>
      </c>
      <c r="C1477" s="402" t="s">
        <v>103</v>
      </c>
      <c r="D1477" s="402" t="s">
        <v>65</v>
      </c>
      <c r="E1477" s="404" t="s">
        <v>35</v>
      </c>
      <c r="F1477" s="404"/>
      <c r="G1477" s="405" t="s">
        <v>56</v>
      </c>
      <c r="H1477" s="403" t="s">
        <v>61</v>
      </c>
      <c r="I1477" s="403" t="s">
        <v>370</v>
      </c>
      <c r="J1477" s="403" t="s">
        <v>203</v>
      </c>
      <c r="K1477" s="403" t="s">
        <v>57</v>
      </c>
    </row>
    <row r="1478" spans="1:11" s="206" customFormat="1" ht="25.5" x14ac:dyDescent="0.25">
      <c r="A1478" s="406" t="s">
        <v>37</v>
      </c>
      <c r="B1478" s="407" t="s">
        <v>1346</v>
      </c>
      <c r="C1478" s="406" t="s">
        <v>105</v>
      </c>
      <c r="D1478" s="406" t="s">
        <v>2097</v>
      </c>
      <c r="E1478" s="408">
        <v>8</v>
      </c>
      <c r="F1478" s="408"/>
      <c r="G1478" s="409" t="s">
        <v>221</v>
      </c>
      <c r="H1478" s="410">
        <v>1</v>
      </c>
      <c r="I1478" s="411"/>
      <c r="J1478" s="411">
        <v>233.15</v>
      </c>
      <c r="K1478" s="411">
        <v>233.15</v>
      </c>
    </row>
    <row r="1479" spans="1:11" s="206" customFormat="1" ht="25.5" x14ac:dyDescent="0.25">
      <c r="A1479" s="412" t="s">
        <v>371</v>
      </c>
      <c r="B1479" s="413" t="s">
        <v>109</v>
      </c>
      <c r="C1479" s="412" t="s">
        <v>105</v>
      </c>
      <c r="D1479" s="412" t="s">
        <v>110</v>
      </c>
      <c r="E1479" s="414" t="s">
        <v>101</v>
      </c>
      <c r="F1479" s="414"/>
      <c r="G1479" s="415" t="s">
        <v>38</v>
      </c>
      <c r="H1479" s="416">
        <v>0.36</v>
      </c>
      <c r="I1479" s="416">
        <v>0</v>
      </c>
      <c r="J1479" s="417">
        <v>16.78</v>
      </c>
      <c r="K1479" s="417">
        <v>6.04</v>
      </c>
    </row>
    <row r="1480" spans="1:11" s="206" customFormat="1" ht="25.5" x14ac:dyDescent="0.25">
      <c r="A1480" s="412" t="s">
        <v>371</v>
      </c>
      <c r="B1480" s="413" t="s">
        <v>119</v>
      </c>
      <c r="C1480" s="412" t="s">
        <v>105</v>
      </c>
      <c r="D1480" s="412" t="s">
        <v>120</v>
      </c>
      <c r="E1480" s="414" t="s">
        <v>101</v>
      </c>
      <c r="F1480" s="414"/>
      <c r="G1480" s="415" t="s">
        <v>38</v>
      </c>
      <c r="H1480" s="416">
        <v>0.36</v>
      </c>
      <c r="I1480" s="416">
        <v>0</v>
      </c>
      <c r="J1480" s="417">
        <v>23.41</v>
      </c>
      <c r="K1480" s="417">
        <v>8.42</v>
      </c>
    </row>
    <row r="1481" spans="1:11" s="206" customFormat="1" ht="25.5" x14ac:dyDescent="0.25">
      <c r="A1481" s="412" t="s">
        <v>371</v>
      </c>
      <c r="B1481" s="413" t="s">
        <v>645</v>
      </c>
      <c r="C1481" s="412" t="s">
        <v>105</v>
      </c>
      <c r="D1481" s="412" t="s">
        <v>646</v>
      </c>
      <c r="E1481" s="414" t="s">
        <v>384</v>
      </c>
      <c r="F1481" s="414"/>
      <c r="G1481" s="415" t="s">
        <v>23</v>
      </c>
      <c r="H1481" s="416">
        <v>0.42</v>
      </c>
      <c r="I1481" s="416">
        <v>0</v>
      </c>
      <c r="J1481" s="417">
        <v>0.35</v>
      </c>
      <c r="K1481" s="417">
        <v>0.14000000000000001</v>
      </c>
    </row>
    <row r="1482" spans="1:11" s="206" customFormat="1" ht="25.5" x14ac:dyDescent="0.25">
      <c r="A1482" s="412" t="s">
        <v>371</v>
      </c>
      <c r="B1482" s="413" t="s">
        <v>575</v>
      </c>
      <c r="C1482" s="412" t="s">
        <v>105</v>
      </c>
      <c r="D1482" s="412" t="s">
        <v>576</v>
      </c>
      <c r="E1482" s="414" t="s">
        <v>384</v>
      </c>
      <c r="F1482" s="414"/>
      <c r="G1482" s="415" t="s">
        <v>28</v>
      </c>
      <c r="H1482" s="416">
        <v>1</v>
      </c>
      <c r="I1482" s="416">
        <v>0</v>
      </c>
      <c r="J1482" s="417">
        <v>218.55</v>
      </c>
      <c r="K1482" s="417">
        <v>218.55</v>
      </c>
    </row>
    <row r="1483" spans="1:11" s="206" customFormat="1" ht="25.5" x14ac:dyDescent="0.25">
      <c r="A1483" s="418"/>
      <c r="B1483" s="418"/>
      <c r="C1483" s="418"/>
      <c r="D1483" s="418"/>
      <c r="E1483" s="418"/>
      <c r="F1483" s="418" t="s">
        <v>373</v>
      </c>
      <c r="G1483" s="419">
        <v>14.46</v>
      </c>
      <c r="H1483" s="418" t="s">
        <v>374</v>
      </c>
      <c r="I1483" s="419">
        <v>0</v>
      </c>
      <c r="J1483" s="418" t="s">
        <v>375</v>
      </c>
      <c r="K1483" s="419">
        <v>14.46</v>
      </c>
    </row>
    <row r="1484" spans="1:11" s="206" customFormat="1" ht="26.25" thickBot="1" x14ac:dyDescent="0.3">
      <c r="A1484" s="418"/>
      <c r="B1484" s="418"/>
      <c r="C1484" s="418"/>
      <c r="D1484" s="418"/>
      <c r="E1484" s="418"/>
      <c r="F1484" s="418" t="s">
        <v>376</v>
      </c>
      <c r="G1484" s="419">
        <v>0</v>
      </c>
      <c r="H1484" s="420"/>
      <c r="I1484" s="420" t="s">
        <v>377</v>
      </c>
      <c r="J1484" s="418"/>
      <c r="K1484" s="419">
        <v>233.15</v>
      </c>
    </row>
    <row r="1485" spans="1:11" s="206" customFormat="1" ht="15.75" thickTop="1" x14ac:dyDescent="0.25">
      <c r="A1485" s="421"/>
      <c r="B1485" s="421"/>
      <c r="C1485" s="421"/>
      <c r="D1485" s="421"/>
      <c r="E1485" s="421"/>
      <c r="F1485" s="421"/>
      <c r="G1485" s="421"/>
      <c r="H1485" s="421"/>
      <c r="I1485" s="421"/>
      <c r="J1485" s="421"/>
      <c r="K1485" s="421"/>
    </row>
    <row r="1486" spans="1:11" s="206" customFormat="1" x14ac:dyDescent="0.25">
      <c r="A1486" s="402" t="s">
        <v>1350</v>
      </c>
      <c r="B1486" s="403" t="s">
        <v>34</v>
      </c>
      <c r="C1486" s="402" t="s">
        <v>103</v>
      </c>
      <c r="D1486" s="402" t="s">
        <v>65</v>
      </c>
      <c r="E1486" s="404" t="s">
        <v>35</v>
      </c>
      <c r="F1486" s="404"/>
      <c r="G1486" s="405" t="s">
        <v>56</v>
      </c>
      <c r="H1486" s="403" t="s">
        <v>61</v>
      </c>
      <c r="I1486" s="403" t="s">
        <v>370</v>
      </c>
      <c r="J1486" s="403" t="s">
        <v>203</v>
      </c>
      <c r="K1486" s="403" t="s">
        <v>57</v>
      </c>
    </row>
    <row r="1487" spans="1:11" s="206" customFormat="1" ht="25.5" x14ac:dyDescent="0.25">
      <c r="A1487" s="406" t="s">
        <v>37</v>
      </c>
      <c r="B1487" s="407" t="s">
        <v>1351</v>
      </c>
      <c r="C1487" s="406" t="s">
        <v>240</v>
      </c>
      <c r="D1487" s="406" t="s">
        <v>1352</v>
      </c>
      <c r="E1487" s="408">
        <v>2716</v>
      </c>
      <c r="F1487" s="408"/>
      <c r="G1487" s="409" t="s">
        <v>19</v>
      </c>
      <c r="H1487" s="410">
        <v>1</v>
      </c>
      <c r="I1487" s="411"/>
      <c r="J1487" s="411">
        <v>934.88</v>
      </c>
      <c r="K1487" s="411">
        <v>934.88</v>
      </c>
    </row>
    <row r="1488" spans="1:11" s="206" customFormat="1" ht="25.5" x14ac:dyDescent="0.25">
      <c r="A1488" s="412" t="s">
        <v>371</v>
      </c>
      <c r="B1488" s="413" t="s">
        <v>111</v>
      </c>
      <c r="C1488" s="412" t="s">
        <v>105</v>
      </c>
      <c r="D1488" s="412" t="s">
        <v>112</v>
      </c>
      <c r="E1488" s="414" t="s">
        <v>101</v>
      </c>
      <c r="F1488" s="414"/>
      <c r="G1488" s="415" t="s">
        <v>38</v>
      </c>
      <c r="H1488" s="416">
        <v>1.5371999999999999</v>
      </c>
      <c r="I1488" s="416">
        <v>0</v>
      </c>
      <c r="J1488" s="417">
        <v>23.41</v>
      </c>
      <c r="K1488" s="417">
        <v>35.979999999999997</v>
      </c>
    </row>
    <row r="1489" spans="1:11" s="206" customFormat="1" ht="25.5" x14ac:dyDescent="0.25">
      <c r="A1489" s="412" t="s">
        <v>371</v>
      </c>
      <c r="B1489" s="413" t="s">
        <v>104</v>
      </c>
      <c r="C1489" s="412" t="s">
        <v>105</v>
      </c>
      <c r="D1489" s="412" t="s">
        <v>106</v>
      </c>
      <c r="E1489" s="414" t="s">
        <v>101</v>
      </c>
      <c r="F1489" s="414"/>
      <c r="G1489" s="415" t="s">
        <v>38</v>
      </c>
      <c r="H1489" s="416">
        <v>1.2844</v>
      </c>
      <c r="I1489" s="416">
        <v>0</v>
      </c>
      <c r="J1489" s="417">
        <v>15.3</v>
      </c>
      <c r="K1489" s="417">
        <v>19.649999999999999</v>
      </c>
    </row>
    <row r="1490" spans="1:11" s="206" customFormat="1" ht="25.5" x14ac:dyDescent="0.25">
      <c r="A1490" s="412" t="s">
        <v>371</v>
      </c>
      <c r="B1490" s="413" t="s">
        <v>602</v>
      </c>
      <c r="C1490" s="412" t="s">
        <v>105</v>
      </c>
      <c r="D1490" s="412" t="s">
        <v>603</v>
      </c>
      <c r="E1490" s="414" t="s">
        <v>384</v>
      </c>
      <c r="F1490" s="414"/>
      <c r="G1490" s="415" t="s">
        <v>25</v>
      </c>
      <c r="H1490" s="416">
        <v>1.04E-2</v>
      </c>
      <c r="I1490" s="416">
        <v>0</v>
      </c>
      <c r="J1490" s="417">
        <v>180.8</v>
      </c>
      <c r="K1490" s="417">
        <v>1.88</v>
      </c>
    </row>
    <row r="1491" spans="1:11" s="206" customFormat="1" x14ac:dyDescent="0.25">
      <c r="A1491" s="412" t="s">
        <v>371</v>
      </c>
      <c r="B1491" s="413" t="s">
        <v>2098</v>
      </c>
      <c r="C1491" s="412" t="s">
        <v>86</v>
      </c>
      <c r="D1491" s="412" t="s">
        <v>2099</v>
      </c>
      <c r="E1491" s="414" t="s">
        <v>384</v>
      </c>
      <c r="F1491" s="414"/>
      <c r="G1491" s="415" t="s">
        <v>19</v>
      </c>
      <c r="H1491" s="416">
        <v>1.2</v>
      </c>
      <c r="I1491" s="416">
        <v>0</v>
      </c>
      <c r="J1491" s="417">
        <v>728.73</v>
      </c>
      <c r="K1491" s="417">
        <v>874.47</v>
      </c>
    </row>
    <row r="1492" spans="1:11" s="206" customFormat="1" ht="25.5" x14ac:dyDescent="0.25">
      <c r="A1492" s="412" t="s">
        <v>371</v>
      </c>
      <c r="B1492" s="413" t="s">
        <v>487</v>
      </c>
      <c r="C1492" s="412" t="s">
        <v>105</v>
      </c>
      <c r="D1492" s="412" t="s">
        <v>488</v>
      </c>
      <c r="E1492" s="414" t="s">
        <v>384</v>
      </c>
      <c r="F1492" s="414"/>
      <c r="G1492" s="415" t="s">
        <v>265</v>
      </c>
      <c r="H1492" s="416">
        <v>4.54</v>
      </c>
      <c r="I1492" s="416">
        <v>0</v>
      </c>
      <c r="J1492" s="417">
        <v>0.64</v>
      </c>
      <c r="K1492" s="417">
        <v>2.9</v>
      </c>
    </row>
    <row r="1493" spans="1:11" s="206" customFormat="1" ht="25.5" x14ac:dyDescent="0.25">
      <c r="A1493" s="418"/>
      <c r="B1493" s="418"/>
      <c r="C1493" s="418"/>
      <c r="D1493" s="418"/>
      <c r="E1493" s="418"/>
      <c r="F1493" s="418" t="s">
        <v>373</v>
      </c>
      <c r="G1493" s="419">
        <v>55.63</v>
      </c>
      <c r="H1493" s="418" t="s">
        <v>374</v>
      </c>
      <c r="I1493" s="419">
        <v>0</v>
      </c>
      <c r="J1493" s="418" t="s">
        <v>375</v>
      </c>
      <c r="K1493" s="419">
        <v>55.63</v>
      </c>
    </row>
    <row r="1494" spans="1:11" s="206" customFormat="1" ht="26.25" thickBot="1" x14ac:dyDescent="0.3">
      <c r="A1494" s="418"/>
      <c r="B1494" s="418"/>
      <c r="C1494" s="418"/>
      <c r="D1494" s="418"/>
      <c r="E1494" s="418"/>
      <c r="F1494" s="418" t="s">
        <v>376</v>
      </c>
      <c r="G1494" s="419">
        <v>0</v>
      </c>
      <c r="H1494" s="420"/>
      <c r="I1494" s="420" t="s">
        <v>377</v>
      </c>
      <c r="J1494" s="418"/>
      <c r="K1494" s="419">
        <v>934.88</v>
      </c>
    </row>
    <row r="1495" spans="1:11" s="206" customFormat="1" ht="15.75" thickTop="1" x14ac:dyDescent="0.25">
      <c r="A1495" s="421"/>
      <c r="B1495" s="421"/>
      <c r="C1495" s="421"/>
      <c r="D1495" s="421"/>
      <c r="E1495" s="421"/>
      <c r="F1495" s="421"/>
      <c r="G1495" s="421"/>
      <c r="H1495" s="421"/>
      <c r="I1495" s="421"/>
      <c r="J1495" s="421"/>
      <c r="K1495" s="421"/>
    </row>
    <row r="1496" spans="1:11" s="206" customFormat="1" x14ac:dyDescent="0.25">
      <c r="A1496" s="402" t="s">
        <v>1357</v>
      </c>
      <c r="B1496" s="403" t="s">
        <v>34</v>
      </c>
      <c r="C1496" s="402" t="s">
        <v>103</v>
      </c>
      <c r="D1496" s="402" t="s">
        <v>65</v>
      </c>
      <c r="E1496" s="404" t="s">
        <v>35</v>
      </c>
      <c r="F1496" s="404"/>
      <c r="G1496" s="405" t="s">
        <v>56</v>
      </c>
      <c r="H1496" s="403" t="s">
        <v>61</v>
      </c>
      <c r="I1496" s="403" t="s">
        <v>370</v>
      </c>
      <c r="J1496" s="403" t="s">
        <v>203</v>
      </c>
      <c r="K1496" s="403" t="s">
        <v>57</v>
      </c>
    </row>
    <row r="1497" spans="1:11" s="206" customFormat="1" ht="25.5" x14ac:dyDescent="0.25">
      <c r="A1497" s="406" t="s">
        <v>37</v>
      </c>
      <c r="B1497" s="407" t="s">
        <v>1358</v>
      </c>
      <c r="C1497" s="406" t="s">
        <v>105</v>
      </c>
      <c r="D1497" s="406" t="s">
        <v>1359</v>
      </c>
      <c r="E1497" s="408">
        <v>7</v>
      </c>
      <c r="F1497" s="408"/>
      <c r="G1497" s="409" t="s">
        <v>23</v>
      </c>
      <c r="H1497" s="410">
        <v>1</v>
      </c>
      <c r="I1497" s="411"/>
      <c r="J1497" s="411">
        <v>5</v>
      </c>
      <c r="K1497" s="411">
        <v>5</v>
      </c>
    </row>
    <row r="1498" spans="1:11" s="206" customFormat="1" ht="25.5" x14ac:dyDescent="0.25">
      <c r="A1498" s="412" t="s">
        <v>371</v>
      </c>
      <c r="B1498" s="413" t="s">
        <v>109</v>
      </c>
      <c r="C1498" s="412" t="s">
        <v>105</v>
      </c>
      <c r="D1498" s="412" t="s">
        <v>110</v>
      </c>
      <c r="E1498" s="414" t="s">
        <v>101</v>
      </c>
      <c r="F1498" s="414"/>
      <c r="G1498" s="415" t="s">
        <v>38</v>
      </c>
      <c r="H1498" s="416">
        <v>5.5E-2</v>
      </c>
      <c r="I1498" s="416">
        <v>0</v>
      </c>
      <c r="J1498" s="417">
        <v>16.78</v>
      </c>
      <c r="K1498" s="417">
        <v>0.92</v>
      </c>
    </row>
    <row r="1499" spans="1:11" s="206" customFormat="1" ht="25.5" x14ac:dyDescent="0.25">
      <c r="A1499" s="412" t="s">
        <v>371</v>
      </c>
      <c r="B1499" s="413" t="s">
        <v>2100</v>
      </c>
      <c r="C1499" s="412" t="s">
        <v>105</v>
      </c>
      <c r="D1499" s="412" t="s">
        <v>1359</v>
      </c>
      <c r="E1499" s="414" t="s">
        <v>384</v>
      </c>
      <c r="F1499" s="414"/>
      <c r="G1499" s="415" t="s">
        <v>23</v>
      </c>
      <c r="H1499" s="416">
        <v>1.02</v>
      </c>
      <c r="I1499" s="416">
        <v>0</v>
      </c>
      <c r="J1499" s="417">
        <v>2.75</v>
      </c>
      <c r="K1499" s="417">
        <v>2.8</v>
      </c>
    </row>
    <row r="1500" spans="1:11" s="206" customFormat="1" ht="25.5" x14ac:dyDescent="0.25">
      <c r="A1500" s="412" t="s">
        <v>371</v>
      </c>
      <c r="B1500" s="413" t="s">
        <v>123</v>
      </c>
      <c r="C1500" s="412" t="s">
        <v>105</v>
      </c>
      <c r="D1500" s="412" t="s">
        <v>124</v>
      </c>
      <c r="E1500" s="414" t="s">
        <v>101</v>
      </c>
      <c r="F1500" s="414"/>
      <c r="G1500" s="415" t="s">
        <v>38</v>
      </c>
      <c r="H1500" s="416">
        <v>5.5E-2</v>
      </c>
      <c r="I1500" s="416">
        <v>0</v>
      </c>
      <c r="J1500" s="417">
        <v>23.41</v>
      </c>
      <c r="K1500" s="417">
        <v>1.28</v>
      </c>
    </row>
    <row r="1501" spans="1:11" s="206" customFormat="1" ht="25.5" x14ac:dyDescent="0.25">
      <c r="A1501" s="418"/>
      <c r="B1501" s="418"/>
      <c r="C1501" s="418"/>
      <c r="D1501" s="418"/>
      <c r="E1501" s="418"/>
      <c r="F1501" s="418" t="s">
        <v>373</v>
      </c>
      <c r="G1501" s="419">
        <v>2.2000000000000002</v>
      </c>
      <c r="H1501" s="418" t="s">
        <v>374</v>
      </c>
      <c r="I1501" s="419">
        <v>0</v>
      </c>
      <c r="J1501" s="418" t="s">
        <v>375</v>
      </c>
      <c r="K1501" s="419">
        <v>2.2000000000000002</v>
      </c>
    </row>
    <row r="1502" spans="1:11" s="206" customFormat="1" ht="26.25" thickBot="1" x14ac:dyDescent="0.3">
      <c r="A1502" s="418"/>
      <c r="B1502" s="418"/>
      <c r="C1502" s="418"/>
      <c r="D1502" s="418"/>
      <c r="E1502" s="418"/>
      <c r="F1502" s="418" t="s">
        <v>376</v>
      </c>
      <c r="G1502" s="419">
        <v>0</v>
      </c>
      <c r="H1502" s="420"/>
      <c r="I1502" s="420" t="s">
        <v>377</v>
      </c>
      <c r="J1502" s="418"/>
      <c r="K1502" s="419">
        <v>5</v>
      </c>
    </row>
    <row r="1503" spans="1:11" s="206" customFormat="1" ht="15.75" thickTop="1" x14ac:dyDescent="0.25">
      <c r="A1503" s="421"/>
      <c r="B1503" s="421"/>
      <c r="C1503" s="421"/>
      <c r="D1503" s="421"/>
      <c r="E1503" s="421"/>
      <c r="F1503" s="421"/>
      <c r="G1503" s="421"/>
      <c r="H1503" s="421"/>
      <c r="I1503" s="421"/>
      <c r="J1503" s="421"/>
      <c r="K1503" s="421"/>
    </row>
    <row r="1504" spans="1:11" s="206" customFormat="1" x14ac:dyDescent="0.25">
      <c r="A1504" s="402" t="s">
        <v>1360</v>
      </c>
      <c r="B1504" s="403" t="s">
        <v>34</v>
      </c>
      <c r="C1504" s="402" t="s">
        <v>103</v>
      </c>
      <c r="D1504" s="402" t="s">
        <v>65</v>
      </c>
      <c r="E1504" s="404" t="s">
        <v>35</v>
      </c>
      <c r="F1504" s="404"/>
      <c r="G1504" s="405" t="s">
        <v>56</v>
      </c>
      <c r="H1504" s="403" t="s">
        <v>61</v>
      </c>
      <c r="I1504" s="403" t="s">
        <v>370</v>
      </c>
      <c r="J1504" s="403" t="s">
        <v>203</v>
      </c>
      <c r="K1504" s="403" t="s">
        <v>57</v>
      </c>
    </row>
    <row r="1505" spans="1:11" s="206" customFormat="1" ht="25.5" x14ac:dyDescent="0.25">
      <c r="A1505" s="406" t="s">
        <v>37</v>
      </c>
      <c r="B1505" s="407" t="s">
        <v>1361</v>
      </c>
      <c r="C1505" s="406" t="s">
        <v>105</v>
      </c>
      <c r="D1505" s="406" t="s">
        <v>1362</v>
      </c>
      <c r="E1505" s="408">
        <v>7</v>
      </c>
      <c r="F1505" s="408"/>
      <c r="G1505" s="409" t="s">
        <v>58</v>
      </c>
      <c r="H1505" s="410">
        <v>1</v>
      </c>
      <c r="I1505" s="411"/>
      <c r="J1505" s="411">
        <v>12.35</v>
      </c>
      <c r="K1505" s="411">
        <v>12.35</v>
      </c>
    </row>
    <row r="1506" spans="1:11" s="206" customFormat="1" ht="25.5" x14ac:dyDescent="0.25">
      <c r="A1506" s="412" t="s">
        <v>371</v>
      </c>
      <c r="B1506" s="413" t="s">
        <v>109</v>
      </c>
      <c r="C1506" s="412" t="s">
        <v>105</v>
      </c>
      <c r="D1506" s="412" t="s">
        <v>110</v>
      </c>
      <c r="E1506" s="414" t="s">
        <v>101</v>
      </c>
      <c r="F1506" s="414"/>
      <c r="G1506" s="415" t="s">
        <v>38</v>
      </c>
      <c r="H1506" s="416">
        <v>7.0000000000000007E-2</v>
      </c>
      <c r="I1506" s="416">
        <v>0</v>
      </c>
      <c r="J1506" s="417">
        <v>16.78</v>
      </c>
      <c r="K1506" s="417">
        <v>1.17</v>
      </c>
    </row>
    <row r="1507" spans="1:11" s="206" customFormat="1" ht="25.5" x14ac:dyDescent="0.25">
      <c r="A1507" s="412" t="s">
        <v>371</v>
      </c>
      <c r="B1507" s="413" t="s">
        <v>123</v>
      </c>
      <c r="C1507" s="412" t="s">
        <v>105</v>
      </c>
      <c r="D1507" s="412" t="s">
        <v>124</v>
      </c>
      <c r="E1507" s="414" t="s">
        <v>101</v>
      </c>
      <c r="F1507" s="414"/>
      <c r="G1507" s="415" t="s">
        <v>38</v>
      </c>
      <c r="H1507" s="416">
        <v>7.0000000000000007E-2</v>
      </c>
      <c r="I1507" s="416">
        <v>0</v>
      </c>
      <c r="J1507" s="417">
        <v>23.41</v>
      </c>
      <c r="K1507" s="417">
        <v>1.63</v>
      </c>
    </row>
    <row r="1508" spans="1:11" s="206" customFormat="1" ht="25.5" x14ac:dyDescent="0.25">
      <c r="A1508" s="412" t="s">
        <v>371</v>
      </c>
      <c r="B1508" s="413" t="s">
        <v>2101</v>
      </c>
      <c r="C1508" s="412" t="s">
        <v>105</v>
      </c>
      <c r="D1508" s="412" t="s">
        <v>1362</v>
      </c>
      <c r="E1508" s="414" t="s">
        <v>384</v>
      </c>
      <c r="F1508" s="414"/>
      <c r="G1508" s="415" t="s">
        <v>23</v>
      </c>
      <c r="H1508" s="416">
        <v>1.02</v>
      </c>
      <c r="I1508" s="416">
        <v>0</v>
      </c>
      <c r="J1508" s="417">
        <v>9.3699999999999992</v>
      </c>
      <c r="K1508" s="417">
        <v>9.5500000000000007</v>
      </c>
    </row>
    <row r="1509" spans="1:11" s="206" customFormat="1" ht="25.5" x14ac:dyDescent="0.25">
      <c r="A1509" s="418"/>
      <c r="B1509" s="418"/>
      <c r="C1509" s="418"/>
      <c r="D1509" s="418"/>
      <c r="E1509" s="418"/>
      <c r="F1509" s="418" t="s">
        <v>373</v>
      </c>
      <c r="G1509" s="419">
        <v>2.8</v>
      </c>
      <c r="H1509" s="418" t="s">
        <v>374</v>
      </c>
      <c r="I1509" s="419">
        <v>0</v>
      </c>
      <c r="J1509" s="418" t="s">
        <v>375</v>
      </c>
      <c r="K1509" s="419">
        <v>2.8</v>
      </c>
    </row>
    <row r="1510" spans="1:11" s="206" customFormat="1" ht="26.25" thickBot="1" x14ac:dyDescent="0.3">
      <c r="A1510" s="418"/>
      <c r="B1510" s="418"/>
      <c r="C1510" s="418"/>
      <c r="D1510" s="418"/>
      <c r="E1510" s="418"/>
      <c r="F1510" s="418" t="s">
        <v>376</v>
      </c>
      <c r="G1510" s="419">
        <v>0</v>
      </c>
      <c r="H1510" s="420"/>
      <c r="I1510" s="420" t="s">
        <v>377</v>
      </c>
      <c r="J1510" s="418"/>
      <c r="K1510" s="419">
        <v>12.35</v>
      </c>
    </row>
    <row r="1511" spans="1:11" s="206" customFormat="1" ht="15.75" thickTop="1" x14ac:dyDescent="0.25">
      <c r="A1511" s="421"/>
      <c r="B1511" s="421"/>
      <c r="C1511" s="421"/>
      <c r="D1511" s="421"/>
      <c r="E1511" s="421"/>
      <c r="F1511" s="421"/>
      <c r="G1511" s="421"/>
      <c r="H1511" s="421"/>
      <c r="I1511" s="421"/>
      <c r="J1511" s="421"/>
      <c r="K1511" s="421"/>
    </row>
    <row r="1512" spans="1:11" s="206" customFormat="1" x14ac:dyDescent="0.25">
      <c r="A1512" s="402" t="s">
        <v>1363</v>
      </c>
      <c r="B1512" s="403" t="s">
        <v>34</v>
      </c>
      <c r="C1512" s="402" t="s">
        <v>103</v>
      </c>
      <c r="D1512" s="402" t="s">
        <v>65</v>
      </c>
      <c r="E1512" s="404" t="s">
        <v>35</v>
      </c>
      <c r="F1512" s="404"/>
      <c r="G1512" s="405" t="s">
        <v>56</v>
      </c>
      <c r="H1512" s="403" t="s">
        <v>61</v>
      </c>
      <c r="I1512" s="403" t="s">
        <v>370</v>
      </c>
      <c r="J1512" s="403" t="s">
        <v>203</v>
      </c>
      <c r="K1512" s="403" t="s">
        <v>57</v>
      </c>
    </row>
    <row r="1513" spans="1:11" s="206" customFormat="1" ht="25.5" x14ac:dyDescent="0.25">
      <c r="A1513" s="406" t="s">
        <v>37</v>
      </c>
      <c r="B1513" s="407" t="s">
        <v>1364</v>
      </c>
      <c r="C1513" s="406" t="s">
        <v>105</v>
      </c>
      <c r="D1513" s="406" t="s">
        <v>677</v>
      </c>
      <c r="E1513" s="408">
        <v>7</v>
      </c>
      <c r="F1513" s="408"/>
      <c r="G1513" s="409" t="s">
        <v>58</v>
      </c>
      <c r="H1513" s="410">
        <v>1</v>
      </c>
      <c r="I1513" s="411"/>
      <c r="J1513" s="411">
        <v>18.63</v>
      </c>
      <c r="K1513" s="411">
        <v>18.63</v>
      </c>
    </row>
    <row r="1514" spans="1:11" s="206" customFormat="1" ht="25.5" x14ac:dyDescent="0.25">
      <c r="A1514" s="412" t="s">
        <v>371</v>
      </c>
      <c r="B1514" s="413" t="s">
        <v>676</v>
      </c>
      <c r="C1514" s="412" t="s">
        <v>105</v>
      </c>
      <c r="D1514" s="412" t="s">
        <v>677</v>
      </c>
      <c r="E1514" s="414" t="s">
        <v>384</v>
      </c>
      <c r="F1514" s="414"/>
      <c r="G1514" s="415" t="s">
        <v>23</v>
      </c>
      <c r="H1514" s="416">
        <v>1.02</v>
      </c>
      <c r="I1514" s="416">
        <v>0</v>
      </c>
      <c r="J1514" s="417">
        <v>15.12</v>
      </c>
      <c r="K1514" s="417">
        <v>15.42</v>
      </c>
    </row>
    <row r="1515" spans="1:11" s="206" customFormat="1" ht="25.5" x14ac:dyDescent="0.25">
      <c r="A1515" s="412" t="s">
        <v>371</v>
      </c>
      <c r="B1515" s="413" t="s">
        <v>109</v>
      </c>
      <c r="C1515" s="412" t="s">
        <v>105</v>
      </c>
      <c r="D1515" s="412" t="s">
        <v>110</v>
      </c>
      <c r="E1515" s="414" t="s">
        <v>101</v>
      </c>
      <c r="F1515" s="414"/>
      <c r="G1515" s="415" t="s">
        <v>38</v>
      </c>
      <c r="H1515" s="416">
        <v>0.08</v>
      </c>
      <c r="I1515" s="416">
        <v>0</v>
      </c>
      <c r="J1515" s="417">
        <v>16.78</v>
      </c>
      <c r="K1515" s="417">
        <v>1.34</v>
      </c>
    </row>
    <row r="1516" spans="1:11" s="206" customFormat="1" ht="25.5" x14ac:dyDescent="0.25">
      <c r="A1516" s="412" t="s">
        <v>371</v>
      </c>
      <c r="B1516" s="413" t="s">
        <v>123</v>
      </c>
      <c r="C1516" s="412" t="s">
        <v>105</v>
      </c>
      <c r="D1516" s="412" t="s">
        <v>124</v>
      </c>
      <c r="E1516" s="414" t="s">
        <v>101</v>
      </c>
      <c r="F1516" s="414"/>
      <c r="G1516" s="415" t="s">
        <v>38</v>
      </c>
      <c r="H1516" s="416">
        <v>0.08</v>
      </c>
      <c r="I1516" s="416">
        <v>0</v>
      </c>
      <c r="J1516" s="417">
        <v>23.41</v>
      </c>
      <c r="K1516" s="417">
        <v>1.87</v>
      </c>
    </row>
    <row r="1517" spans="1:11" s="206" customFormat="1" ht="25.5" x14ac:dyDescent="0.25">
      <c r="A1517" s="418"/>
      <c r="B1517" s="418"/>
      <c r="C1517" s="418"/>
      <c r="D1517" s="418"/>
      <c r="E1517" s="418"/>
      <c r="F1517" s="418" t="s">
        <v>373</v>
      </c>
      <c r="G1517" s="419">
        <v>3.21</v>
      </c>
      <c r="H1517" s="418" t="s">
        <v>374</v>
      </c>
      <c r="I1517" s="419">
        <v>0</v>
      </c>
      <c r="J1517" s="418" t="s">
        <v>375</v>
      </c>
      <c r="K1517" s="419">
        <v>3.21</v>
      </c>
    </row>
    <row r="1518" spans="1:11" s="206" customFormat="1" ht="26.25" thickBot="1" x14ac:dyDescent="0.3">
      <c r="A1518" s="418"/>
      <c r="B1518" s="418"/>
      <c r="C1518" s="418"/>
      <c r="D1518" s="418"/>
      <c r="E1518" s="418"/>
      <c r="F1518" s="418" t="s">
        <v>376</v>
      </c>
      <c r="G1518" s="419">
        <v>0</v>
      </c>
      <c r="H1518" s="420"/>
      <c r="I1518" s="420" t="s">
        <v>377</v>
      </c>
      <c r="J1518" s="418"/>
      <c r="K1518" s="419">
        <v>18.63</v>
      </c>
    </row>
    <row r="1519" spans="1:11" s="206" customFormat="1" ht="15.75" thickTop="1" x14ac:dyDescent="0.25">
      <c r="A1519" s="421"/>
      <c r="B1519" s="421"/>
      <c r="C1519" s="421"/>
      <c r="D1519" s="421"/>
      <c r="E1519" s="421"/>
      <c r="F1519" s="421"/>
      <c r="G1519" s="421"/>
      <c r="H1519" s="421"/>
      <c r="I1519" s="421"/>
      <c r="J1519" s="421"/>
      <c r="K1519" s="421"/>
    </row>
    <row r="1520" spans="1:11" s="206" customFormat="1" x14ac:dyDescent="0.25">
      <c r="A1520" s="402" t="s">
        <v>1365</v>
      </c>
      <c r="B1520" s="403" t="s">
        <v>34</v>
      </c>
      <c r="C1520" s="402" t="s">
        <v>103</v>
      </c>
      <c r="D1520" s="402" t="s">
        <v>65</v>
      </c>
      <c r="E1520" s="404" t="s">
        <v>35</v>
      </c>
      <c r="F1520" s="404"/>
      <c r="G1520" s="405" t="s">
        <v>56</v>
      </c>
      <c r="H1520" s="403" t="s">
        <v>61</v>
      </c>
      <c r="I1520" s="403" t="s">
        <v>370</v>
      </c>
      <c r="J1520" s="403" t="s">
        <v>203</v>
      </c>
      <c r="K1520" s="403" t="s">
        <v>57</v>
      </c>
    </row>
    <row r="1521" spans="1:11" s="206" customFormat="1" ht="25.5" x14ac:dyDescent="0.25">
      <c r="A1521" s="406" t="s">
        <v>37</v>
      </c>
      <c r="B1521" s="407" t="s">
        <v>1366</v>
      </c>
      <c r="C1521" s="406" t="s">
        <v>105</v>
      </c>
      <c r="D1521" s="406" t="s">
        <v>1367</v>
      </c>
      <c r="E1521" s="408">
        <v>7</v>
      </c>
      <c r="F1521" s="408"/>
      <c r="G1521" s="409" t="s">
        <v>58</v>
      </c>
      <c r="H1521" s="410">
        <v>1</v>
      </c>
      <c r="I1521" s="411"/>
      <c r="J1521" s="411">
        <v>36.92</v>
      </c>
      <c r="K1521" s="411">
        <v>36.92</v>
      </c>
    </row>
    <row r="1522" spans="1:11" s="206" customFormat="1" ht="25.5" x14ac:dyDescent="0.25">
      <c r="A1522" s="412" t="s">
        <v>371</v>
      </c>
      <c r="B1522" s="413" t="s">
        <v>123</v>
      </c>
      <c r="C1522" s="412" t="s">
        <v>105</v>
      </c>
      <c r="D1522" s="412" t="s">
        <v>124</v>
      </c>
      <c r="E1522" s="414" t="s">
        <v>101</v>
      </c>
      <c r="F1522" s="414"/>
      <c r="G1522" s="415" t="s">
        <v>38</v>
      </c>
      <c r="H1522" s="416">
        <v>0.105</v>
      </c>
      <c r="I1522" s="416">
        <v>0</v>
      </c>
      <c r="J1522" s="417">
        <v>23.41</v>
      </c>
      <c r="K1522" s="417">
        <v>2.4500000000000002</v>
      </c>
    </row>
    <row r="1523" spans="1:11" s="206" customFormat="1" ht="25.5" x14ac:dyDescent="0.25">
      <c r="A1523" s="412" t="s">
        <v>371</v>
      </c>
      <c r="B1523" s="413" t="s">
        <v>2102</v>
      </c>
      <c r="C1523" s="412" t="s">
        <v>105</v>
      </c>
      <c r="D1523" s="412" t="s">
        <v>1367</v>
      </c>
      <c r="E1523" s="414" t="s">
        <v>384</v>
      </c>
      <c r="F1523" s="414"/>
      <c r="G1523" s="415" t="s">
        <v>23</v>
      </c>
      <c r="H1523" s="416">
        <v>1.02</v>
      </c>
      <c r="I1523" s="416">
        <v>0</v>
      </c>
      <c r="J1523" s="417">
        <v>32.07</v>
      </c>
      <c r="K1523" s="417">
        <v>32.71</v>
      </c>
    </row>
    <row r="1524" spans="1:11" s="206" customFormat="1" ht="25.5" x14ac:dyDescent="0.25">
      <c r="A1524" s="412" t="s">
        <v>371</v>
      </c>
      <c r="B1524" s="413" t="s">
        <v>109</v>
      </c>
      <c r="C1524" s="412" t="s">
        <v>105</v>
      </c>
      <c r="D1524" s="412" t="s">
        <v>110</v>
      </c>
      <c r="E1524" s="414" t="s">
        <v>101</v>
      </c>
      <c r="F1524" s="414"/>
      <c r="G1524" s="415" t="s">
        <v>38</v>
      </c>
      <c r="H1524" s="416">
        <v>0.105</v>
      </c>
      <c r="I1524" s="416">
        <v>0</v>
      </c>
      <c r="J1524" s="417">
        <v>16.78</v>
      </c>
      <c r="K1524" s="417">
        <v>1.76</v>
      </c>
    </row>
    <row r="1525" spans="1:11" s="206" customFormat="1" ht="25.5" x14ac:dyDescent="0.25">
      <c r="A1525" s="418"/>
      <c r="B1525" s="418"/>
      <c r="C1525" s="418"/>
      <c r="D1525" s="418"/>
      <c r="E1525" s="418"/>
      <c r="F1525" s="418" t="s">
        <v>373</v>
      </c>
      <c r="G1525" s="419">
        <v>4.21</v>
      </c>
      <c r="H1525" s="418" t="s">
        <v>374</v>
      </c>
      <c r="I1525" s="419">
        <v>0</v>
      </c>
      <c r="J1525" s="418" t="s">
        <v>375</v>
      </c>
      <c r="K1525" s="419">
        <v>4.21</v>
      </c>
    </row>
    <row r="1526" spans="1:11" s="206" customFormat="1" ht="26.25" thickBot="1" x14ac:dyDescent="0.3">
      <c r="A1526" s="418"/>
      <c r="B1526" s="418"/>
      <c r="C1526" s="418"/>
      <c r="D1526" s="418"/>
      <c r="E1526" s="418"/>
      <c r="F1526" s="418" t="s">
        <v>376</v>
      </c>
      <c r="G1526" s="419">
        <v>0</v>
      </c>
      <c r="H1526" s="420"/>
      <c r="I1526" s="420" t="s">
        <v>377</v>
      </c>
      <c r="J1526" s="418"/>
      <c r="K1526" s="419">
        <v>36.92</v>
      </c>
    </row>
    <row r="1527" spans="1:11" s="206" customFormat="1" ht="15.75" thickTop="1" x14ac:dyDescent="0.25">
      <c r="A1527" s="421"/>
      <c r="B1527" s="421"/>
      <c r="C1527" s="421"/>
      <c r="D1527" s="421"/>
      <c r="E1527" s="421"/>
      <c r="F1527" s="421"/>
      <c r="G1527" s="421"/>
      <c r="H1527" s="421"/>
      <c r="I1527" s="421"/>
      <c r="J1527" s="421"/>
      <c r="K1527" s="421"/>
    </row>
    <row r="1528" spans="1:11" s="206" customFormat="1" x14ac:dyDescent="0.25">
      <c r="A1528" s="402" t="s">
        <v>1368</v>
      </c>
      <c r="B1528" s="403" t="s">
        <v>34</v>
      </c>
      <c r="C1528" s="402" t="s">
        <v>103</v>
      </c>
      <c r="D1528" s="402" t="s">
        <v>65</v>
      </c>
      <c r="E1528" s="404" t="s">
        <v>35</v>
      </c>
      <c r="F1528" s="404"/>
      <c r="G1528" s="405" t="s">
        <v>56</v>
      </c>
      <c r="H1528" s="403" t="s">
        <v>61</v>
      </c>
      <c r="I1528" s="403" t="s">
        <v>370</v>
      </c>
      <c r="J1528" s="403" t="s">
        <v>203</v>
      </c>
      <c r="K1528" s="403" t="s">
        <v>57</v>
      </c>
    </row>
    <row r="1529" spans="1:11" s="206" customFormat="1" ht="25.5" x14ac:dyDescent="0.25">
      <c r="A1529" s="406" t="s">
        <v>37</v>
      </c>
      <c r="B1529" s="407" t="s">
        <v>1369</v>
      </c>
      <c r="C1529" s="406" t="s">
        <v>105</v>
      </c>
      <c r="D1529" s="406" t="s">
        <v>1370</v>
      </c>
      <c r="E1529" s="408">
        <v>7</v>
      </c>
      <c r="F1529" s="408"/>
      <c r="G1529" s="409" t="s">
        <v>58</v>
      </c>
      <c r="H1529" s="410">
        <v>1</v>
      </c>
      <c r="I1529" s="411"/>
      <c r="J1529" s="411">
        <v>76.03</v>
      </c>
      <c r="K1529" s="411">
        <v>76.03</v>
      </c>
    </row>
    <row r="1530" spans="1:11" s="206" customFormat="1" ht="25.5" x14ac:dyDescent="0.25">
      <c r="A1530" s="412" t="s">
        <v>371</v>
      </c>
      <c r="B1530" s="413" t="s">
        <v>109</v>
      </c>
      <c r="C1530" s="412" t="s">
        <v>105</v>
      </c>
      <c r="D1530" s="412" t="s">
        <v>110</v>
      </c>
      <c r="E1530" s="414" t="s">
        <v>101</v>
      </c>
      <c r="F1530" s="414"/>
      <c r="G1530" s="415" t="s">
        <v>38</v>
      </c>
      <c r="H1530" s="416">
        <v>0.17</v>
      </c>
      <c r="I1530" s="416">
        <v>0</v>
      </c>
      <c r="J1530" s="417">
        <v>16.78</v>
      </c>
      <c r="K1530" s="417">
        <v>2.85</v>
      </c>
    </row>
    <row r="1531" spans="1:11" s="206" customFormat="1" ht="25.5" x14ac:dyDescent="0.25">
      <c r="A1531" s="412" t="s">
        <v>371</v>
      </c>
      <c r="B1531" s="413" t="s">
        <v>123</v>
      </c>
      <c r="C1531" s="412" t="s">
        <v>105</v>
      </c>
      <c r="D1531" s="412" t="s">
        <v>124</v>
      </c>
      <c r="E1531" s="414" t="s">
        <v>101</v>
      </c>
      <c r="F1531" s="414"/>
      <c r="G1531" s="415" t="s">
        <v>38</v>
      </c>
      <c r="H1531" s="416">
        <v>0.17</v>
      </c>
      <c r="I1531" s="416">
        <v>0</v>
      </c>
      <c r="J1531" s="417">
        <v>23.41</v>
      </c>
      <c r="K1531" s="417">
        <v>3.97</v>
      </c>
    </row>
    <row r="1532" spans="1:11" s="206" customFormat="1" ht="25.5" x14ac:dyDescent="0.25">
      <c r="A1532" s="412" t="s">
        <v>371</v>
      </c>
      <c r="B1532" s="413" t="s">
        <v>2103</v>
      </c>
      <c r="C1532" s="412" t="s">
        <v>105</v>
      </c>
      <c r="D1532" s="412" t="s">
        <v>2104</v>
      </c>
      <c r="E1532" s="414" t="s">
        <v>384</v>
      </c>
      <c r="F1532" s="414"/>
      <c r="G1532" s="415" t="s">
        <v>23</v>
      </c>
      <c r="H1532" s="416">
        <v>1.02</v>
      </c>
      <c r="I1532" s="416">
        <v>0</v>
      </c>
      <c r="J1532" s="417">
        <v>67.86</v>
      </c>
      <c r="K1532" s="417">
        <v>69.209999999999994</v>
      </c>
    </row>
    <row r="1533" spans="1:11" s="206" customFormat="1" ht="25.5" x14ac:dyDescent="0.25">
      <c r="A1533" s="418"/>
      <c r="B1533" s="418"/>
      <c r="C1533" s="418"/>
      <c r="D1533" s="418"/>
      <c r="E1533" s="418"/>
      <c r="F1533" s="418" t="s">
        <v>373</v>
      </c>
      <c r="G1533" s="419">
        <v>6.82</v>
      </c>
      <c r="H1533" s="418" t="s">
        <v>374</v>
      </c>
      <c r="I1533" s="419">
        <v>0</v>
      </c>
      <c r="J1533" s="418" t="s">
        <v>375</v>
      </c>
      <c r="K1533" s="419">
        <v>6.82</v>
      </c>
    </row>
    <row r="1534" spans="1:11" s="206" customFormat="1" ht="26.25" thickBot="1" x14ac:dyDescent="0.3">
      <c r="A1534" s="418"/>
      <c r="B1534" s="418"/>
      <c r="C1534" s="418"/>
      <c r="D1534" s="418"/>
      <c r="E1534" s="418"/>
      <c r="F1534" s="418" t="s">
        <v>376</v>
      </c>
      <c r="G1534" s="419">
        <v>0</v>
      </c>
      <c r="H1534" s="420"/>
      <c r="I1534" s="420" t="s">
        <v>377</v>
      </c>
      <c r="J1534" s="418"/>
      <c r="K1534" s="419">
        <v>76.03</v>
      </c>
    </row>
    <row r="1535" spans="1:11" s="206" customFormat="1" ht="15.75" thickTop="1" x14ac:dyDescent="0.25">
      <c r="A1535" s="421"/>
      <c r="B1535" s="421"/>
      <c r="C1535" s="421"/>
      <c r="D1535" s="421"/>
      <c r="E1535" s="421"/>
      <c r="F1535" s="421"/>
      <c r="G1535" s="421"/>
      <c r="H1535" s="421"/>
      <c r="I1535" s="421"/>
      <c r="J1535" s="421"/>
      <c r="K1535" s="421"/>
    </row>
    <row r="1536" spans="1:11" s="206" customFormat="1" x14ac:dyDescent="0.25">
      <c r="A1536" s="402" t="s">
        <v>1371</v>
      </c>
      <c r="B1536" s="403" t="s">
        <v>34</v>
      </c>
      <c r="C1536" s="402" t="s">
        <v>103</v>
      </c>
      <c r="D1536" s="402" t="s">
        <v>65</v>
      </c>
      <c r="E1536" s="404" t="s">
        <v>35</v>
      </c>
      <c r="F1536" s="404"/>
      <c r="G1536" s="405" t="s">
        <v>56</v>
      </c>
      <c r="H1536" s="403" t="s">
        <v>61</v>
      </c>
      <c r="I1536" s="403" t="s">
        <v>370</v>
      </c>
      <c r="J1536" s="403" t="s">
        <v>203</v>
      </c>
      <c r="K1536" s="403" t="s">
        <v>57</v>
      </c>
    </row>
    <row r="1537" spans="1:11" s="206" customFormat="1" ht="25.5" x14ac:dyDescent="0.25">
      <c r="A1537" s="406" t="s">
        <v>37</v>
      </c>
      <c r="B1537" s="407" t="s">
        <v>1372</v>
      </c>
      <c r="C1537" s="406" t="s">
        <v>105</v>
      </c>
      <c r="D1537" s="406" t="s">
        <v>1373</v>
      </c>
      <c r="E1537" s="408">
        <v>7</v>
      </c>
      <c r="F1537" s="408"/>
      <c r="G1537" s="409" t="s">
        <v>58</v>
      </c>
      <c r="H1537" s="410">
        <v>1</v>
      </c>
      <c r="I1537" s="411"/>
      <c r="J1537" s="411">
        <v>15.98</v>
      </c>
      <c r="K1537" s="411">
        <v>15.98</v>
      </c>
    </row>
    <row r="1538" spans="1:11" s="206" customFormat="1" ht="25.5" x14ac:dyDescent="0.25">
      <c r="A1538" s="412" t="s">
        <v>371</v>
      </c>
      <c r="B1538" s="413" t="s">
        <v>123</v>
      </c>
      <c r="C1538" s="412" t="s">
        <v>105</v>
      </c>
      <c r="D1538" s="412" t="s">
        <v>124</v>
      </c>
      <c r="E1538" s="414" t="s">
        <v>101</v>
      </c>
      <c r="F1538" s="414"/>
      <c r="G1538" s="415" t="s">
        <v>38</v>
      </c>
      <c r="H1538" s="416">
        <v>0.13600000000000001</v>
      </c>
      <c r="I1538" s="416">
        <v>0</v>
      </c>
      <c r="J1538" s="417">
        <v>23.41</v>
      </c>
      <c r="K1538" s="417">
        <v>3.18</v>
      </c>
    </row>
    <row r="1539" spans="1:11" s="206" customFormat="1" ht="25.5" x14ac:dyDescent="0.25">
      <c r="A1539" s="412" t="s">
        <v>371</v>
      </c>
      <c r="B1539" s="413" t="s">
        <v>109</v>
      </c>
      <c r="C1539" s="412" t="s">
        <v>105</v>
      </c>
      <c r="D1539" s="412" t="s">
        <v>110</v>
      </c>
      <c r="E1539" s="414" t="s">
        <v>101</v>
      </c>
      <c r="F1539" s="414"/>
      <c r="G1539" s="415" t="s">
        <v>38</v>
      </c>
      <c r="H1539" s="416">
        <v>0.13600000000000001</v>
      </c>
      <c r="I1539" s="416">
        <v>0</v>
      </c>
      <c r="J1539" s="417">
        <v>16.78</v>
      </c>
      <c r="K1539" s="417">
        <v>2.2799999999999998</v>
      </c>
    </row>
    <row r="1540" spans="1:11" s="206" customFormat="1" ht="25.5" x14ac:dyDescent="0.25">
      <c r="A1540" s="412" t="s">
        <v>371</v>
      </c>
      <c r="B1540" s="413" t="s">
        <v>2105</v>
      </c>
      <c r="C1540" s="412" t="s">
        <v>105</v>
      </c>
      <c r="D1540" s="412" t="s">
        <v>1373</v>
      </c>
      <c r="E1540" s="414" t="s">
        <v>384</v>
      </c>
      <c r="F1540" s="414"/>
      <c r="G1540" s="415" t="s">
        <v>23</v>
      </c>
      <c r="H1540" s="416">
        <v>1.02</v>
      </c>
      <c r="I1540" s="416">
        <v>0</v>
      </c>
      <c r="J1540" s="417">
        <v>10.32</v>
      </c>
      <c r="K1540" s="417">
        <v>10.52</v>
      </c>
    </row>
    <row r="1541" spans="1:11" s="206" customFormat="1" ht="25.5" x14ac:dyDescent="0.25">
      <c r="A1541" s="418"/>
      <c r="B1541" s="418"/>
      <c r="C1541" s="418"/>
      <c r="D1541" s="418"/>
      <c r="E1541" s="418"/>
      <c r="F1541" s="418" t="s">
        <v>373</v>
      </c>
      <c r="G1541" s="419">
        <v>5.46</v>
      </c>
      <c r="H1541" s="418" t="s">
        <v>374</v>
      </c>
      <c r="I1541" s="419">
        <v>0</v>
      </c>
      <c r="J1541" s="418" t="s">
        <v>375</v>
      </c>
      <c r="K1541" s="419">
        <v>5.46</v>
      </c>
    </row>
    <row r="1542" spans="1:11" s="206" customFormat="1" ht="26.25" thickBot="1" x14ac:dyDescent="0.3">
      <c r="A1542" s="418"/>
      <c r="B1542" s="418"/>
      <c r="C1542" s="418"/>
      <c r="D1542" s="418"/>
      <c r="E1542" s="418"/>
      <c r="F1542" s="418" t="s">
        <v>376</v>
      </c>
      <c r="G1542" s="419">
        <v>0</v>
      </c>
      <c r="H1542" s="420"/>
      <c r="I1542" s="420" t="s">
        <v>377</v>
      </c>
      <c r="J1542" s="418"/>
      <c r="K1542" s="419">
        <v>15.98</v>
      </c>
    </row>
    <row r="1543" spans="1:11" s="206" customFormat="1" ht="15.75" thickTop="1" x14ac:dyDescent="0.25">
      <c r="A1543" s="421"/>
      <c r="B1543" s="421"/>
      <c r="C1543" s="421"/>
      <c r="D1543" s="421"/>
      <c r="E1543" s="421"/>
      <c r="F1543" s="421"/>
      <c r="G1543" s="421"/>
      <c r="H1543" s="421"/>
      <c r="I1543" s="421"/>
      <c r="J1543" s="421"/>
      <c r="K1543" s="421"/>
    </row>
    <row r="1544" spans="1:11" s="206" customFormat="1" x14ac:dyDescent="0.25">
      <c r="A1544" s="402" t="s">
        <v>1374</v>
      </c>
      <c r="B1544" s="403" t="s">
        <v>34</v>
      </c>
      <c r="C1544" s="402" t="s">
        <v>103</v>
      </c>
      <c r="D1544" s="402" t="s">
        <v>65</v>
      </c>
      <c r="E1544" s="404" t="s">
        <v>35</v>
      </c>
      <c r="F1544" s="404"/>
      <c r="G1544" s="405" t="s">
        <v>56</v>
      </c>
      <c r="H1544" s="403" t="s">
        <v>61</v>
      </c>
      <c r="I1544" s="403" t="s">
        <v>370</v>
      </c>
      <c r="J1544" s="403" t="s">
        <v>203</v>
      </c>
      <c r="K1544" s="403" t="s">
        <v>57</v>
      </c>
    </row>
    <row r="1545" spans="1:11" s="206" customFormat="1" ht="25.5" x14ac:dyDescent="0.25">
      <c r="A1545" s="406" t="s">
        <v>37</v>
      </c>
      <c r="B1545" s="407" t="s">
        <v>333</v>
      </c>
      <c r="C1545" s="406" t="s">
        <v>105</v>
      </c>
      <c r="D1545" s="406" t="s">
        <v>1375</v>
      </c>
      <c r="E1545" s="408">
        <v>7</v>
      </c>
      <c r="F1545" s="408"/>
      <c r="G1545" s="409" t="s">
        <v>58</v>
      </c>
      <c r="H1545" s="410">
        <v>1</v>
      </c>
      <c r="I1545" s="411"/>
      <c r="J1545" s="411">
        <v>48.88</v>
      </c>
      <c r="K1545" s="411">
        <v>48.88</v>
      </c>
    </row>
    <row r="1546" spans="1:11" s="206" customFormat="1" ht="25.5" x14ac:dyDescent="0.25">
      <c r="A1546" s="412" t="s">
        <v>371</v>
      </c>
      <c r="B1546" s="413" t="s">
        <v>785</v>
      </c>
      <c r="C1546" s="412" t="s">
        <v>105</v>
      </c>
      <c r="D1546" s="412" t="s">
        <v>334</v>
      </c>
      <c r="E1546" s="414" t="s">
        <v>384</v>
      </c>
      <c r="F1546" s="414"/>
      <c r="G1546" s="415" t="s">
        <v>23</v>
      </c>
      <c r="H1546" s="416">
        <v>1.02</v>
      </c>
      <c r="I1546" s="416">
        <v>0</v>
      </c>
      <c r="J1546" s="417">
        <v>41.24</v>
      </c>
      <c r="K1546" s="417">
        <v>42.06</v>
      </c>
    </row>
    <row r="1547" spans="1:11" s="206" customFormat="1" ht="25.5" x14ac:dyDescent="0.25">
      <c r="A1547" s="412" t="s">
        <v>371</v>
      </c>
      <c r="B1547" s="413" t="s">
        <v>109</v>
      </c>
      <c r="C1547" s="412" t="s">
        <v>105</v>
      </c>
      <c r="D1547" s="412" t="s">
        <v>110</v>
      </c>
      <c r="E1547" s="414" t="s">
        <v>101</v>
      </c>
      <c r="F1547" s="414"/>
      <c r="G1547" s="415" t="s">
        <v>38</v>
      </c>
      <c r="H1547" s="416">
        <v>0.17</v>
      </c>
      <c r="I1547" s="416">
        <v>0</v>
      </c>
      <c r="J1547" s="417">
        <v>16.78</v>
      </c>
      <c r="K1547" s="417">
        <v>2.85</v>
      </c>
    </row>
    <row r="1548" spans="1:11" s="206" customFormat="1" ht="25.5" x14ac:dyDescent="0.25">
      <c r="A1548" s="412" t="s">
        <v>371</v>
      </c>
      <c r="B1548" s="413" t="s">
        <v>123</v>
      </c>
      <c r="C1548" s="412" t="s">
        <v>105</v>
      </c>
      <c r="D1548" s="412" t="s">
        <v>124</v>
      </c>
      <c r="E1548" s="414" t="s">
        <v>101</v>
      </c>
      <c r="F1548" s="414"/>
      <c r="G1548" s="415" t="s">
        <v>38</v>
      </c>
      <c r="H1548" s="416">
        <v>0.17</v>
      </c>
      <c r="I1548" s="416">
        <v>0</v>
      </c>
      <c r="J1548" s="417">
        <v>23.41</v>
      </c>
      <c r="K1548" s="417">
        <v>3.97</v>
      </c>
    </row>
    <row r="1549" spans="1:11" s="206" customFormat="1" ht="25.5" x14ac:dyDescent="0.25">
      <c r="A1549" s="418"/>
      <c r="B1549" s="418"/>
      <c r="C1549" s="418"/>
      <c r="D1549" s="418"/>
      <c r="E1549" s="418"/>
      <c r="F1549" s="418" t="s">
        <v>373</v>
      </c>
      <c r="G1549" s="419">
        <v>6.82</v>
      </c>
      <c r="H1549" s="418" t="s">
        <v>374</v>
      </c>
      <c r="I1549" s="419">
        <v>0</v>
      </c>
      <c r="J1549" s="418" t="s">
        <v>375</v>
      </c>
      <c r="K1549" s="419">
        <v>6.82</v>
      </c>
    </row>
    <row r="1550" spans="1:11" s="206" customFormat="1" ht="26.25" thickBot="1" x14ac:dyDescent="0.3">
      <c r="A1550" s="418"/>
      <c r="B1550" s="418"/>
      <c r="C1550" s="418"/>
      <c r="D1550" s="418"/>
      <c r="E1550" s="418"/>
      <c r="F1550" s="418" t="s">
        <v>376</v>
      </c>
      <c r="G1550" s="419">
        <v>0</v>
      </c>
      <c r="H1550" s="420"/>
      <c r="I1550" s="420" t="s">
        <v>377</v>
      </c>
      <c r="J1550" s="418"/>
      <c r="K1550" s="419">
        <v>48.88</v>
      </c>
    </row>
    <row r="1551" spans="1:11" s="206" customFormat="1" ht="15.75" thickTop="1" x14ac:dyDescent="0.25">
      <c r="A1551" s="421"/>
      <c r="B1551" s="421"/>
      <c r="C1551" s="421"/>
      <c r="D1551" s="421"/>
      <c r="E1551" s="421"/>
      <c r="F1551" s="421"/>
      <c r="G1551" s="421"/>
      <c r="H1551" s="421"/>
      <c r="I1551" s="421"/>
      <c r="J1551" s="421"/>
      <c r="K1551" s="421"/>
    </row>
    <row r="1552" spans="1:11" s="206" customFormat="1" x14ac:dyDescent="0.25">
      <c r="A1552" s="402" t="s">
        <v>1376</v>
      </c>
      <c r="B1552" s="403" t="s">
        <v>34</v>
      </c>
      <c r="C1552" s="402" t="s">
        <v>103</v>
      </c>
      <c r="D1552" s="402" t="s">
        <v>65</v>
      </c>
      <c r="E1552" s="404" t="s">
        <v>35</v>
      </c>
      <c r="F1552" s="404"/>
      <c r="G1552" s="405" t="s">
        <v>56</v>
      </c>
      <c r="H1552" s="403" t="s">
        <v>61</v>
      </c>
      <c r="I1552" s="403" t="s">
        <v>370</v>
      </c>
      <c r="J1552" s="403" t="s">
        <v>203</v>
      </c>
      <c r="K1552" s="403" t="s">
        <v>57</v>
      </c>
    </row>
    <row r="1553" spans="1:11" s="206" customFormat="1" ht="25.5" x14ac:dyDescent="0.25">
      <c r="A1553" s="406" t="s">
        <v>37</v>
      </c>
      <c r="B1553" s="407" t="s">
        <v>1377</v>
      </c>
      <c r="C1553" s="406" t="s">
        <v>105</v>
      </c>
      <c r="D1553" s="406" t="s">
        <v>1378</v>
      </c>
      <c r="E1553" s="408">
        <v>7</v>
      </c>
      <c r="F1553" s="408"/>
      <c r="G1553" s="409" t="s">
        <v>221</v>
      </c>
      <c r="H1553" s="410">
        <v>1</v>
      </c>
      <c r="I1553" s="411"/>
      <c r="J1553" s="411">
        <v>501.64</v>
      </c>
      <c r="K1553" s="411">
        <v>501.64</v>
      </c>
    </row>
    <row r="1554" spans="1:11" s="206" customFormat="1" ht="25.5" x14ac:dyDescent="0.25">
      <c r="A1554" s="412" t="s">
        <v>371</v>
      </c>
      <c r="B1554" s="413" t="s">
        <v>109</v>
      </c>
      <c r="C1554" s="412" t="s">
        <v>105</v>
      </c>
      <c r="D1554" s="412" t="s">
        <v>110</v>
      </c>
      <c r="E1554" s="414" t="s">
        <v>101</v>
      </c>
      <c r="F1554" s="414"/>
      <c r="G1554" s="415" t="s">
        <v>38</v>
      </c>
      <c r="H1554" s="416">
        <v>1.5</v>
      </c>
      <c r="I1554" s="416">
        <v>0</v>
      </c>
      <c r="J1554" s="417">
        <v>16.78</v>
      </c>
      <c r="K1554" s="417">
        <v>25.17</v>
      </c>
    </row>
    <row r="1555" spans="1:11" s="206" customFormat="1" ht="25.5" x14ac:dyDescent="0.25">
      <c r="A1555" s="412" t="s">
        <v>371</v>
      </c>
      <c r="B1555" s="413" t="s">
        <v>2106</v>
      </c>
      <c r="C1555" s="412" t="s">
        <v>105</v>
      </c>
      <c r="D1555" s="412" t="s">
        <v>2107</v>
      </c>
      <c r="E1555" s="414" t="s">
        <v>384</v>
      </c>
      <c r="F1555" s="414"/>
      <c r="G1555" s="415" t="s">
        <v>28</v>
      </c>
      <c r="H1555" s="416">
        <v>1</v>
      </c>
      <c r="I1555" s="416">
        <v>0</v>
      </c>
      <c r="J1555" s="417">
        <v>441.36</v>
      </c>
      <c r="K1555" s="417">
        <v>441.36</v>
      </c>
    </row>
    <row r="1556" spans="1:11" s="206" customFormat="1" ht="25.5" x14ac:dyDescent="0.25">
      <c r="A1556" s="412" t="s">
        <v>371</v>
      </c>
      <c r="B1556" s="413" t="s">
        <v>123</v>
      </c>
      <c r="C1556" s="412" t="s">
        <v>105</v>
      </c>
      <c r="D1556" s="412" t="s">
        <v>124</v>
      </c>
      <c r="E1556" s="414" t="s">
        <v>101</v>
      </c>
      <c r="F1556" s="414"/>
      <c r="G1556" s="415" t="s">
        <v>38</v>
      </c>
      <c r="H1556" s="416">
        <v>1.5</v>
      </c>
      <c r="I1556" s="416">
        <v>0</v>
      </c>
      <c r="J1556" s="417">
        <v>23.41</v>
      </c>
      <c r="K1556" s="417">
        <v>35.11</v>
      </c>
    </row>
    <row r="1557" spans="1:11" s="206" customFormat="1" ht="25.5" x14ac:dyDescent="0.25">
      <c r="A1557" s="418"/>
      <c r="B1557" s="418"/>
      <c r="C1557" s="418"/>
      <c r="D1557" s="418"/>
      <c r="E1557" s="418"/>
      <c r="F1557" s="418" t="s">
        <v>373</v>
      </c>
      <c r="G1557" s="419">
        <v>60.28</v>
      </c>
      <c r="H1557" s="418" t="s">
        <v>374</v>
      </c>
      <c r="I1557" s="419">
        <v>0</v>
      </c>
      <c r="J1557" s="418" t="s">
        <v>375</v>
      </c>
      <c r="K1557" s="419">
        <v>60.28</v>
      </c>
    </row>
    <row r="1558" spans="1:11" s="206" customFormat="1" ht="26.25" thickBot="1" x14ac:dyDescent="0.3">
      <c r="A1558" s="418"/>
      <c r="B1558" s="418"/>
      <c r="C1558" s="418"/>
      <c r="D1558" s="418"/>
      <c r="E1558" s="418"/>
      <c r="F1558" s="418" t="s">
        <v>376</v>
      </c>
      <c r="G1558" s="419">
        <v>0</v>
      </c>
      <c r="H1558" s="420"/>
      <c r="I1558" s="420" t="s">
        <v>377</v>
      </c>
      <c r="J1558" s="418"/>
      <c r="K1558" s="419">
        <v>501.64</v>
      </c>
    </row>
    <row r="1559" spans="1:11" s="206" customFormat="1" ht="15.75" thickTop="1" x14ac:dyDescent="0.25">
      <c r="A1559" s="421"/>
      <c r="B1559" s="421"/>
      <c r="C1559" s="421"/>
      <c r="D1559" s="421"/>
      <c r="E1559" s="421"/>
      <c r="F1559" s="421"/>
      <c r="G1559" s="421"/>
      <c r="H1559" s="421"/>
      <c r="I1559" s="421"/>
      <c r="J1559" s="421"/>
      <c r="K1559" s="421"/>
    </row>
    <row r="1560" spans="1:11" s="206" customFormat="1" x14ac:dyDescent="0.25">
      <c r="A1560" s="402" t="s">
        <v>1379</v>
      </c>
      <c r="B1560" s="403" t="s">
        <v>34</v>
      </c>
      <c r="C1560" s="402" t="s">
        <v>103</v>
      </c>
      <c r="D1560" s="402" t="s">
        <v>65</v>
      </c>
      <c r="E1560" s="404" t="s">
        <v>35</v>
      </c>
      <c r="F1560" s="404"/>
      <c r="G1560" s="405" t="s">
        <v>56</v>
      </c>
      <c r="H1560" s="403" t="s">
        <v>61</v>
      </c>
      <c r="I1560" s="403" t="s">
        <v>370</v>
      </c>
      <c r="J1560" s="403" t="s">
        <v>203</v>
      </c>
      <c r="K1560" s="403" t="s">
        <v>57</v>
      </c>
    </row>
    <row r="1561" spans="1:11" s="206" customFormat="1" ht="25.5" x14ac:dyDescent="0.25">
      <c r="A1561" s="406" t="s">
        <v>37</v>
      </c>
      <c r="B1561" s="407" t="s">
        <v>315</v>
      </c>
      <c r="C1561" s="406" t="s">
        <v>105</v>
      </c>
      <c r="D1561" s="406" t="s">
        <v>316</v>
      </c>
      <c r="E1561" s="408">
        <v>7</v>
      </c>
      <c r="F1561" s="408"/>
      <c r="G1561" s="409" t="s">
        <v>221</v>
      </c>
      <c r="H1561" s="410">
        <v>1</v>
      </c>
      <c r="I1561" s="411"/>
      <c r="J1561" s="411">
        <v>23.59</v>
      </c>
      <c r="K1561" s="411">
        <v>23.59</v>
      </c>
    </row>
    <row r="1562" spans="1:11" s="206" customFormat="1" ht="25.5" x14ac:dyDescent="0.25">
      <c r="A1562" s="412" t="s">
        <v>371</v>
      </c>
      <c r="B1562" s="413" t="s">
        <v>109</v>
      </c>
      <c r="C1562" s="412" t="s">
        <v>105</v>
      </c>
      <c r="D1562" s="412" t="s">
        <v>110</v>
      </c>
      <c r="E1562" s="414" t="s">
        <v>101</v>
      </c>
      <c r="F1562" s="414"/>
      <c r="G1562" s="415" t="s">
        <v>38</v>
      </c>
      <c r="H1562" s="416">
        <v>0.3</v>
      </c>
      <c r="I1562" s="416">
        <v>0</v>
      </c>
      <c r="J1562" s="417">
        <v>16.78</v>
      </c>
      <c r="K1562" s="417">
        <v>5.03</v>
      </c>
    </row>
    <row r="1563" spans="1:11" s="206" customFormat="1" ht="25.5" x14ac:dyDescent="0.25">
      <c r="A1563" s="412" t="s">
        <v>371</v>
      </c>
      <c r="B1563" s="413" t="s">
        <v>123</v>
      </c>
      <c r="C1563" s="412" t="s">
        <v>105</v>
      </c>
      <c r="D1563" s="412" t="s">
        <v>124</v>
      </c>
      <c r="E1563" s="414" t="s">
        <v>101</v>
      </c>
      <c r="F1563" s="414"/>
      <c r="G1563" s="415" t="s">
        <v>38</v>
      </c>
      <c r="H1563" s="416">
        <v>0.3</v>
      </c>
      <c r="I1563" s="416">
        <v>0</v>
      </c>
      <c r="J1563" s="417">
        <v>23.41</v>
      </c>
      <c r="K1563" s="417">
        <v>7.02</v>
      </c>
    </row>
    <row r="1564" spans="1:11" s="206" customFormat="1" ht="25.5" x14ac:dyDescent="0.25">
      <c r="A1564" s="412" t="s">
        <v>371</v>
      </c>
      <c r="B1564" s="413" t="s">
        <v>472</v>
      </c>
      <c r="C1564" s="412" t="s">
        <v>105</v>
      </c>
      <c r="D1564" s="412" t="s">
        <v>316</v>
      </c>
      <c r="E1564" s="414" t="s">
        <v>384</v>
      </c>
      <c r="F1564" s="414"/>
      <c r="G1564" s="415" t="s">
        <v>28</v>
      </c>
      <c r="H1564" s="416">
        <v>1</v>
      </c>
      <c r="I1564" s="416">
        <v>0</v>
      </c>
      <c r="J1564" s="417">
        <v>11.54</v>
      </c>
      <c r="K1564" s="417">
        <v>11.54</v>
      </c>
    </row>
    <row r="1565" spans="1:11" s="206" customFormat="1" ht="25.5" x14ac:dyDescent="0.25">
      <c r="A1565" s="418"/>
      <c r="B1565" s="418"/>
      <c r="C1565" s="418"/>
      <c r="D1565" s="418"/>
      <c r="E1565" s="418"/>
      <c r="F1565" s="418" t="s">
        <v>373</v>
      </c>
      <c r="G1565" s="419">
        <v>12.05</v>
      </c>
      <c r="H1565" s="418" t="s">
        <v>374</v>
      </c>
      <c r="I1565" s="419">
        <v>0</v>
      </c>
      <c r="J1565" s="418" t="s">
        <v>375</v>
      </c>
      <c r="K1565" s="419">
        <v>12.05</v>
      </c>
    </row>
    <row r="1566" spans="1:11" s="206" customFormat="1" ht="26.25" thickBot="1" x14ac:dyDescent="0.3">
      <c r="A1566" s="418"/>
      <c r="B1566" s="418"/>
      <c r="C1566" s="418"/>
      <c r="D1566" s="418"/>
      <c r="E1566" s="418"/>
      <c r="F1566" s="418" t="s">
        <v>376</v>
      </c>
      <c r="G1566" s="419">
        <v>0</v>
      </c>
      <c r="H1566" s="420"/>
      <c r="I1566" s="420" t="s">
        <v>377</v>
      </c>
      <c r="J1566" s="418"/>
      <c r="K1566" s="419">
        <v>23.59</v>
      </c>
    </row>
    <row r="1567" spans="1:11" s="206" customFormat="1" ht="15.75" thickTop="1" x14ac:dyDescent="0.25">
      <c r="A1567" s="421"/>
      <c r="B1567" s="421"/>
      <c r="C1567" s="421"/>
      <c r="D1567" s="421"/>
      <c r="E1567" s="421"/>
      <c r="F1567" s="421"/>
      <c r="G1567" s="421"/>
      <c r="H1567" s="421"/>
      <c r="I1567" s="421"/>
      <c r="J1567" s="421"/>
      <c r="K1567" s="421"/>
    </row>
    <row r="1568" spans="1:11" s="206" customFormat="1" x14ac:dyDescent="0.25">
      <c r="A1568" s="402" t="s">
        <v>1380</v>
      </c>
      <c r="B1568" s="403" t="s">
        <v>34</v>
      </c>
      <c r="C1568" s="402" t="s">
        <v>103</v>
      </c>
      <c r="D1568" s="402" t="s">
        <v>65</v>
      </c>
      <c r="E1568" s="404" t="s">
        <v>35</v>
      </c>
      <c r="F1568" s="404"/>
      <c r="G1568" s="405" t="s">
        <v>56</v>
      </c>
      <c r="H1568" s="403" t="s">
        <v>61</v>
      </c>
      <c r="I1568" s="403" t="s">
        <v>370</v>
      </c>
      <c r="J1568" s="403" t="s">
        <v>203</v>
      </c>
      <c r="K1568" s="403" t="s">
        <v>57</v>
      </c>
    </row>
    <row r="1569" spans="1:11" s="206" customFormat="1" ht="25.5" x14ac:dyDescent="0.25">
      <c r="A1569" s="406" t="s">
        <v>37</v>
      </c>
      <c r="B1569" s="407" t="s">
        <v>317</v>
      </c>
      <c r="C1569" s="406" t="s">
        <v>105</v>
      </c>
      <c r="D1569" s="406" t="s">
        <v>318</v>
      </c>
      <c r="E1569" s="408">
        <v>7</v>
      </c>
      <c r="F1569" s="408"/>
      <c r="G1569" s="409" t="s">
        <v>221</v>
      </c>
      <c r="H1569" s="410">
        <v>1</v>
      </c>
      <c r="I1569" s="411"/>
      <c r="J1569" s="411">
        <v>25.95</v>
      </c>
      <c r="K1569" s="411">
        <v>25.95</v>
      </c>
    </row>
    <row r="1570" spans="1:11" s="206" customFormat="1" ht="25.5" x14ac:dyDescent="0.25">
      <c r="A1570" s="412" t="s">
        <v>371</v>
      </c>
      <c r="B1570" s="413" t="s">
        <v>109</v>
      </c>
      <c r="C1570" s="412" t="s">
        <v>105</v>
      </c>
      <c r="D1570" s="412" t="s">
        <v>110</v>
      </c>
      <c r="E1570" s="414" t="s">
        <v>101</v>
      </c>
      <c r="F1570" s="414"/>
      <c r="G1570" s="415" t="s">
        <v>38</v>
      </c>
      <c r="H1570" s="416">
        <v>0.3</v>
      </c>
      <c r="I1570" s="416">
        <v>0</v>
      </c>
      <c r="J1570" s="417">
        <v>16.78</v>
      </c>
      <c r="K1570" s="417">
        <v>5.03</v>
      </c>
    </row>
    <row r="1571" spans="1:11" s="206" customFormat="1" ht="25.5" x14ac:dyDescent="0.25">
      <c r="A1571" s="412" t="s">
        <v>371</v>
      </c>
      <c r="B1571" s="413" t="s">
        <v>782</v>
      </c>
      <c r="C1571" s="412" t="s">
        <v>105</v>
      </c>
      <c r="D1571" s="412" t="s">
        <v>318</v>
      </c>
      <c r="E1571" s="414" t="s">
        <v>384</v>
      </c>
      <c r="F1571" s="414"/>
      <c r="G1571" s="415" t="s">
        <v>28</v>
      </c>
      <c r="H1571" s="416">
        <v>1</v>
      </c>
      <c r="I1571" s="416">
        <v>0</v>
      </c>
      <c r="J1571" s="417">
        <v>13.9</v>
      </c>
      <c r="K1571" s="417">
        <v>13.9</v>
      </c>
    </row>
    <row r="1572" spans="1:11" s="206" customFormat="1" ht="25.5" x14ac:dyDescent="0.25">
      <c r="A1572" s="412" t="s">
        <v>371</v>
      </c>
      <c r="B1572" s="413" t="s">
        <v>123</v>
      </c>
      <c r="C1572" s="412" t="s">
        <v>105</v>
      </c>
      <c r="D1572" s="412" t="s">
        <v>124</v>
      </c>
      <c r="E1572" s="414" t="s">
        <v>101</v>
      </c>
      <c r="F1572" s="414"/>
      <c r="G1572" s="415" t="s">
        <v>38</v>
      </c>
      <c r="H1572" s="416">
        <v>0.3</v>
      </c>
      <c r="I1572" s="416">
        <v>0</v>
      </c>
      <c r="J1572" s="417">
        <v>23.41</v>
      </c>
      <c r="K1572" s="417">
        <v>7.02</v>
      </c>
    </row>
    <row r="1573" spans="1:11" s="206" customFormat="1" ht="25.5" x14ac:dyDescent="0.25">
      <c r="A1573" s="418"/>
      <c r="B1573" s="418"/>
      <c r="C1573" s="418"/>
      <c r="D1573" s="418"/>
      <c r="E1573" s="418"/>
      <c r="F1573" s="418" t="s">
        <v>373</v>
      </c>
      <c r="G1573" s="419">
        <v>12.05</v>
      </c>
      <c r="H1573" s="418" t="s">
        <v>374</v>
      </c>
      <c r="I1573" s="419">
        <v>0</v>
      </c>
      <c r="J1573" s="418" t="s">
        <v>375</v>
      </c>
      <c r="K1573" s="419">
        <v>12.05</v>
      </c>
    </row>
    <row r="1574" spans="1:11" s="206" customFormat="1" ht="26.25" thickBot="1" x14ac:dyDescent="0.3">
      <c r="A1574" s="418"/>
      <c r="B1574" s="418"/>
      <c r="C1574" s="418"/>
      <c r="D1574" s="418"/>
      <c r="E1574" s="418"/>
      <c r="F1574" s="418" t="s">
        <v>376</v>
      </c>
      <c r="G1574" s="419">
        <v>0</v>
      </c>
      <c r="H1574" s="420"/>
      <c r="I1574" s="420" t="s">
        <v>377</v>
      </c>
      <c r="J1574" s="418"/>
      <c r="K1574" s="419">
        <v>25.95</v>
      </c>
    </row>
    <row r="1575" spans="1:11" s="206" customFormat="1" ht="15.75" thickTop="1" x14ac:dyDescent="0.25">
      <c r="A1575" s="421"/>
      <c r="B1575" s="421"/>
      <c r="C1575" s="421"/>
      <c r="D1575" s="421"/>
      <c r="E1575" s="421"/>
      <c r="F1575" s="421"/>
      <c r="G1575" s="421"/>
      <c r="H1575" s="421"/>
      <c r="I1575" s="421"/>
      <c r="J1575" s="421"/>
      <c r="K1575" s="421"/>
    </row>
    <row r="1576" spans="1:11" s="206" customFormat="1" x14ac:dyDescent="0.25">
      <c r="A1576" s="402" t="s">
        <v>1381</v>
      </c>
      <c r="B1576" s="403" t="s">
        <v>34</v>
      </c>
      <c r="C1576" s="402" t="s">
        <v>103</v>
      </c>
      <c r="D1576" s="402" t="s">
        <v>65</v>
      </c>
      <c r="E1576" s="404" t="s">
        <v>35</v>
      </c>
      <c r="F1576" s="404"/>
      <c r="G1576" s="405" t="s">
        <v>56</v>
      </c>
      <c r="H1576" s="403" t="s">
        <v>61</v>
      </c>
      <c r="I1576" s="403" t="s">
        <v>370</v>
      </c>
      <c r="J1576" s="403" t="s">
        <v>203</v>
      </c>
      <c r="K1576" s="403" t="s">
        <v>57</v>
      </c>
    </row>
    <row r="1577" spans="1:11" s="206" customFormat="1" ht="25.5" x14ac:dyDescent="0.25">
      <c r="A1577" s="406" t="s">
        <v>37</v>
      </c>
      <c r="B1577" s="407" t="s">
        <v>1382</v>
      </c>
      <c r="C1577" s="406" t="s">
        <v>105</v>
      </c>
      <c r="D1577" s="406" t="s">
        <v>689</v>
      </c>
      <c r="E1577" s="408">
        <v>7</v>
      </c>
      <c r="F1577" s="408"/>
      <c r="G1577" s="409" t="s">
        <v>221</v>
      </c>
      <c r="H1577" s="410">
        <v>1</v>
      </c>
      <c r="I1577" s="411"/>
      <c r="J1577" s="411">
        <v>91.56</v>
      </c>
      <c r="K1577" s="411">
        <v>91.56</v>
      </c>
    </row>
    <row r="1578" spans="1:11" s="206" customFormat="1" ht="25.5" x14ac:dyDescent="0.25">
      <c r="A1578" s="412" t="s">
        <v>371</v>
      </c>
      <c r="B1578" s="413" t="s">
        <v>109</v>
      </c>
      <c r="C1578" s="412" t="s">
        <v>105</v>
      </c>
      <c r="D1578" s="412" t="s">
        <v>110</v>
      </c>
      <c r="E1578" s="414" t="s">
        <v>101</v>
      </c>
      <c r="F1578" s="414"/>
      <c r="G1578" s="415" t="s">
        <v>38</v>
      </c>
      <c r="H1578" s="416">
        <v>0.9</v>
      </c>
      <c r="I1578" s="416">
        <v>0</v>
      </c>
      <c r="J1578" s="417">
        <v>16.78</v>
      </c>
      <c r="K1578" s="417">
        <v>15.1</v>
      </c>
    </row>
    <row r="1579" spans="1:11" s="206" customFormat="1" ht="25.5" x14ac:dyDescent="0.25">
      <c r="A1579" s="412" t="s">
        <v>371</v>
      </c>
      <c r="B1579" s="413" t="s">
        <v>688</v>
      </c>
      <c r="C1579" s="412" t="s">
        <v>105</v>
      </c>
      <c r="D1579" s="412" t="s">
        <v>689</v>
      </c>
      <c r="E1579" s="414" t="s">
        <v>384</v>
      </c>
      <c r="F1579" s="414"/>
      <c r="G1579" s="415" t="s">
        <v>28</v>
      </c>
      <c r="H1579" s="416">
        <v>1</v>
      </c>
      <c r="I1579" s="416">
        <v>0</v>
      </c>
      <c r="J1579" s="417">
        <v>55.4</v>
      </c>
      <c r="K1579" s="417">
        <v>55.4</v>
      </c>
    </row>
    <row r="1580" spans="1:11" s="206" customFormat="1" ht="25.5" x14ac:dyDescent="0.25">
      <c r="A1580" s="412" t="s">
        <v>371</v>
      </c>
      <c r="B1580" s="413" t="s">
        <v>123</v>
      </c>
      <c r="C1580" s="412" t="s">
        <v>105</v>
      </c>
      <c r="D1580" s="412" t="s">
        <v>124</v>
      </c>
      <c r="E1580" s="414" t="s">
        <v>101</v>
      </c>
      <c r="F1580" s="414"/>
      <c r="G1580" s="415" t="s">
        <v>38</v>
      </c>
      <c r="H1580" s="416">
        <v>0.9</v>
      </c>
      <c r="I1580" s="416">
        <v>0</v>
      </c>
      <c r="J1580" s="417">
        <v>23.41</v>
      </c>
      <c r="K1580" s="417">
        <v>21.06</v>
      </c>
    </row>
    <row r="1581" spans="1:11" s="206" customFormat="1" ht="25.5" x14ac:dyDescent="0.25">
      <c r="A1581" s="418"/>
      <c r="B1581" s="418"/>
      <c r="C1581" s="418"/>
      <c r="D1581" s="418"/>
      <c r="E1581" s="418"/>
      <c r="F1581" s="418" t="s">
        <v>373</v>
      </c>
      <c r="G1581" s="419">
        <v>36.159999999999997</v>
      </c>
      <c r="H1581" s="418" t="s">
        <v>374</v>
      </c>
      <c r="I1581" s="419">
        <v>0</v>
      </c>
      <c r="J1581" s="418" t="s">
        <v>375</v>
      </c>
      <c r="K1581" s="419">
        <v>36.159999999999997</v>
      </c>
    </row>
    <row r="1582" spans="1:11" s="206" customFormat="1" ht="26.25" thickBot="1" x14ac:dyDescent="0.3">
      <c r="A1582" s="418"/>
      <c r="B1582" s="418"/>
      <c r="C1582" s="418"/>
      <c r="D1582" s="418"/>
      <c r="E1582" s="418"/>
      <c r="F1582" s="418" t="s">
        <v>376</v>
      </c>
      <c r="G1582" s="419">
        <v>0</v>
      </c>
      <c r="H1582" s="420"/>
      <c r="I1582" s="420" t="s">
        <v>377</v>
      </c>
      <c r="J1582" s="418"/>
      <c r="K1582" s="419">
        <v>91.56</v>
      </c>
    </row>
    <row r="1583" spans="1:11" s="206" customFormat="1" ht="15.75" thickTop="1" x14ac:dyDescent="0.25">
      <c r="A1583" s="421"/>
      <c r="B1583" s="421"/>
      <c r="C1583" s="421"/>
      <c r="D1583" s="421"/>
      <c r="E1583" s="421"/>
      <c r="F1583" s="421"/>
      <c r="G1583" s="421"/>
      <c r="H1583" s="421"/>
      <c r="I1583" s="421"/>
      <c r="J1583" s="421"/>
      <c r="K1583" s="421"/>
    </row>
    <row r="1584" spans="1:11" s="206" customFormat="1" x14ac:dyDescent="0.25">
      <c r="A1584" s="402" t="s">
        <v>1383</v>
      </c>
      <c r="B1584" s="403" t="s">
        <v>34</v>
      </c>
      <c r="C1584" s="402" t="s">
        <v>103</v>
      </c>
      <c r="D1584" s="402" t="s">
        <v>65</v>
      </c>
      <c r="E1584" s="404" t="s">
        <v>35</v>
      </c>
      <c r="F1584" s="404"/>
      <c r="G1584" s="405" t="s">
        <v>56</v>
      </c>
      <c r="H1584" s="403" t="s">
        <v>61</v>
      </c>
      <c r="I1584" s="403" t="s">
        <v>370</v>
      </c>
      <c r="J1584" s="403" t="s">
        <v>203</v>
      </c>
      <c r="K1584" s="403" t="s">
        <v>57</v>
      </c>
    </row>
    <row r="1585" spans="1:11" s="206" customFormat="1" ht="25.5" x14ac:dyDescent="0.25">
      <c r="A1585" s="406" t="s">
        <v>37</v>
      </c>
      <c r="B1585" s="407" t="s">
        <v>1384</v>
      </c>
      <c r="C1585" s="406" t="s">
        <v>105</v>
      </c>
      <c r="D1585" s="406" t="s">
        <v>687</v>
      </c>
      <c r="E1585" s="408">
        <v>7</v>
      </c>
      <c r="F1585" s="408"/>
      <c r="G1585" s="409" t="s">
        <v>221</v>
      </c>
      <c r="H1585" s="410">
        <v>1</v>
      </c>
      <c r="I1585" s="411"/>
      <c r="J1585" s="411">
        <v>96.6</v>
      </c>
      <c r="K1585" s="411">
        <v>96.6</v>
      </c>
    </row>
    <row r="1586" spans="1:11" s="206" customFormat="1" ht="25.5" x14ac:dyDescent="0.25">
      <c r="A1586" s="412" t="s">
        <v>371</v>
      </c>
      <c r="B1586" s="413" t="s">
        <v>109</v>
      </c>
      <c r="C1586" s="412" t="s">
        <v>105</v>
      </c>
      <c r="D1586" s="412" t="s">
        <v>110</v>
      </c>
      <c r="E1586" s="414" t="s">
        <v>101</v>
      </c>
      <c r="F1586" s="414"/>
      <c r="G1586" s="415" t="s">
        <v>38</v>
      </c>
      <c r="H1586" s="416">
        <v>0.9</v>
      </c>
      <c r="I1586" s="416">
        <v>0</v>
      </c>
      <c r="J1586" s="417">
        <v>16.78</v>
      </c>
      <c r="K1586" s="417">
        <v>15.1</v>
      </c>
    </row>
    <row r="1587" spans="1:11" s="206" customFormat="1" ht="25.5" x14ac:dyDescent="0.25">
      <c r="A1587" s="412" t="s">
        <v>371</v>
      </c>
      <c r="B1587" s="413" t="s">
        <v>123</v>
      </c>
      <c r="C1587" s="412" t="s">
        <v>105</v>
      </c>
      <c r="D1587" s="412" t="s">
        <v>124</v>
      </c>
      <c r="E1587" s="414" t="s">
        <v>101</v>
      </c>
      <c r="F1587" s="414"/>
      <c r="G1587" s="415" t="s">
        <v>38</v>
      </c>
      <c r="H1587" s="416">
        <v>0.9</v>
      </c>
      <c r="I1587" s="416">
        <v>0</v>
      </c>
      <c r="J1587" s="417">
        <v>23.41</v>
      </c>
      <c r="K1587" s="417">
        <v>21.06</v>
      </c>
    </row>
    <row r="1588" spans="1:11" s="206" customFormat="1" ht="25.5" x14ac:dyDescent="0.25">
      <c r="A1588" s="412" t="s">
        <v>371</v>
      </c>
      <c r="B1588" s="413" t="s">
        <v>686</v>
      </c>
      <c r="C1588" s="412" t="s">
        <v>105</v>
      </c>
      <c r="D1588" s="412" t="s">
        <v>687</v>
      </c>
      <c r="E1588" s="414" t="s">
        <v>384</v>
      </c>
      <c r="F1588" s="414"/>
      <c r="G1588" s="415" t="s">
        <v>28</v>
      </c>
      <c r="H1588" s="416">
        <v>1</v>
      </c>
      <c r="I1588" s="416">
        <v>0</v>
      </c>
      <c r="J1588" s="417">
        <v>60.44</v>
      </c>
      <c r="K1588" s="417">
        <v>60.44</v>
      </c>
    </row>
    <row r="1589" spans="1:11" s="206" customFormat="1" ht="25.5" x14ac:dyDescent="0.25">
      <c r="A1589" s="418"/>
      <c r="B1589" s="418"/>
      <c r="C1589" s="418"/>
      <c r="D1589" s="418"/>
      <c r="E1589" s="418"/>
      <c r="F1589" s="418" t="s">
        <v>373</v>
      </c>
      <c r="G1589" s="419">
        <v>36.159999999999997</v>
      </c>
      <c r="H1589" s="418" t="s">
        <v>374</v>
      </c>
      <c r="I1589" s="419">
        <v>0</v>
      </c>
      <c r="J1589" s="418" t="s">
        <v>375</v>
      </c>
      <c r="K1589" s="419">
        <v>36.159999999999997</v>
      </c>
    </row>
    <row r="1590" spans="1:11" s="206" customFormat="1" ht="26.25" thickBot="1" x14ac:dyDescent="0.3">
      <c r="A1590" s="418"/>
      <c r="B1590" s="418"/>
      <c r="C1590" s="418"/>
      <c r="D1590" s="418"/>
      <c r="E1590" s="418"/>
      <c r="F1590" s="418" t="s">
        <v>376</v>
      </c>
      <c r="G1590" s="419">
        <v>0</v>
      </c>
      <c r="H1590" s="420"/>
      <c r="I1590" s="420" t="s">
        <v>377</v>
      </c>
      <c r="J1590" s="418"/>
      <c r="K1590" s="419">
        <v>96.6</v>
      </c>
    </row>
    <row r="1591" spans="1:11" s="206" customFormat="1" ht="15.75" thickTop="1" x14ac:dyDescent="0.25">
      <c r="A1591" s="421"/>
      <c r="B1591" s="421"/>
      <c r="C1591" s="421"/>
      <c r="D1591" s="421"/>
      <c r="E1591" s="421"/>
      <c r="F1591" s="421"/>
      <c r="G1591" s="421"/>
      <c r="H1591" s="421"/>
      <c r="I1591" s="421"/>
      <c r="J1591" s="421"/>
      <c r="K1591" s="421"/>
    </row>
    <row r="1592" spans="1:11" s="206" customFormat="1" x14ac:dyDescent="0.25">
      <c r="A1592" s="402" t="s">
        <v>1385</v>
      </c>
      <c r="B1592" s="403" t="s">
        <v>34</v>
      </c>
      <c r="C1592" s="402" t="s">
        <v>103</v>
      </c>
      <c r="D1592" s="402" t="s">
        <v>65</v>
      </c>
      <c r="E1592" s="404" t="s">
        <v>35</v>
      </c>
      <c r="F1592" s="404"/>
      <c r="G1592" s="405" t="s">
        <v>56</v>
      </c>
      <c r="H1592" s="403" t="s">
        <v>61</v>
      </c>
      <c r="I1592" s="403" t="s">
        <v>370</v>
      </c>
      <c r="J1592" s="403" t="s">
        <v>203</v>
      </c>
      <c r="K1592" s="403" t="s">
        <v>57</v>
      </c>
    </row>
    <row r="1593" spans="1:11" s="206" customFormat="1" ht="25.5" x14ac:dyDescent="0.25">
      <c r="A1593" s="406" t="s">
        <v>37</v>
      </c>
      <c r="B1593" s="407" t="s">
        <v>1386</v>
      </c>
      <c r="C1593" s="406" t="s">
        <v>105</v>
      </c>
      <c r="D1593" s="406" t="s">
        <v>1387</v>
      </c>
      <c r="E1593" s="408">
        <v>7</v>
      </c>
      <c r="F1593" s="408"/>
      <c r="G1593" s="409" t="s">
        <v>221</v>
      </c>
      <c r="H1593" s="410">
        <v>1</v>
      </c>
      <c r="I1593" s="411"/>
      <c r="J1593" s="411">
        <v>334.44</v>
      </c>
      <c r="K1593" s="411">
        <v>334.44</v>
      </c>
    </row>
    <row r="1594" spans="1:11" s="206" customFormat="1" ht="25.5" x14ac:dyDescent="0.25">
      <c r="A1594" s="412" t="s">
        <v>371</v>
      </c>
      <c r="B1594" s="413" t="s">
        <v>109</v>
      </c>
      <c r="C1594" s="412" t="s">
        <v>105</v>
      </c>
      <c r="D1594" s="412" t="s">
        <v>110</v>
      </c>
      <c r="E1594" s="414" t="s">
        <v>101</v>
      </c>
      <c r="F1594" s="414"/>
      <c r="G1594" s="415" t="s">
        <v>38</v>
      </c>
      <c r="H1594" s="416">
        <v>0.9</v>
      </c>
      <c r="I1594" s="416">
        <v>0</v>
      </c>
      <c r="J1594" s="417">
        <v>16.78</v>
      </c>
      <c r="K1594" s="417">
        <v>15.1</v>
      </c>
    </row>
    <row r="1595" spans="1:11" s="206" customFormat="1" ht="25.5" x14ac:dyDescent="0.25">
      <c r="A1595" s="412" t="s">
        <v>371</v>
      </c>
      <c r="B1595" s="413" t="s">
        <v>2108</v>
      </c>
      <c r="C1595" s="412" t="s">
        <v>105</v>
      </c>
      <c r="D1595" s="412" t="s">
        <v>1387</v>
      </c>
      <c r="E1595" s="414" t="s">
        <v>384</v>
      </c>
      <c r="F1595" s="414"/>
      <c r="G1595" s="415" t="s">
        <v>28</v>
      </c>
      <c r="H1595" s="416">
        <v>1</v>
      </c>
      <c r="I1595" s="416">
        <v>0</v>
      </c>
      <c r="J1595" s="417">
        <v>298.27999999999997</v>
      </c>
      <c r="K1595" s="417">
        <v>298.27999999999997</v>
      </c>
    </row>
    <row r="1596" spans="1:11" s="206" customFormat="1" ht="25.5" x14ac:dyDescent="0.25">
      <c r="A1596" s="412" t="s">
        <v>371</v>
      </c>
      <c r="B1596" s="413" t="s">
        <v>123</v>
      </c>
      <c r="C1596" s="412" t="s">
        <v>105</v>
      </c>
      <c r="D1596" s="412" t="s">
        <v>124</v>
      </c>
      <c r="E1596" s="414" t="s">
        <v>101</v>
      </c>
      <c r="F1596" s="414"/>
      <c r="G1596" s="415" t="s">
        <v>38</v>
      </c>
      <c r="H1596" s="416">
        <v>0.9</v>
      </c>
      <c r="I1596" s="416">
        <v>0</v>
      </c>
      <c r="J1596" s="417">
        <v>23.41</v>
      </c>
      <c r="K1596" s="417">
        <v>21.06</v>
      </c>
    </row>
    <row r="1597" spans="1:11" s="206" customFormat="1" ht="25.5" x14ac:dyDescent="0.25">
      <c r="A1597" s="418"/>
      <c r="B1597" s="418"/>
      <c r="C1597" s="418"/>
      <c r="D1597" s="418"/>
      <c r="E1597" s="418"/>
      <c r="F1597" s="418" t="s">
        <v>373</v>
      </c>
      <c r="G1597" s="419">
        <v>36.159999999999997</v>
      </c>
      <c r="H1597" s="418" t="s">
        <v>374</v>
      </c>
      <c r="I1597" s="419">
        <v>0</v>
      </c>
      <c r="J1597" s="418" t="s">
        <v>375</v>
      </c>
      <c r="K1597" s="419">
        <v>36.159999999999997</v>
      </c>
    </row>
    <row r="1598" spans="1:11" s="206" customFormat="1" ht="26.25" thickBot="1" x14ac:dyDescent="0.3">
      <c r="A1598" s="418"/>
      <c r="B1598" s="418"/>
      <c r="C1598" s="418"/>
      <c r="D1598" s="418"/>
      <c r="E1598" s="418"/>
      <c r="F1598" s="418" t="s">
        <v>376</v>
      </c>
      <c r="G1598" s="419">
        <v>0</v>
      </c>
      <c r="H1598" s="420"/>
      <c r="I1598" s="420" t="s">
        <v>377</v>
      </c>
      <c r="J1598" s="418"/>
      <c r="K1598" s="419">
        <v>334.44</v>
      </c>
    </row>
    <row r="1599" spans="1:11" s="206" customFormat="1" ht="15.75" thickTop="1" x14ac:dyDescent="0.25">
      <c r="A1599" s="421"/>
      <c r="B1599" s="421"/>
      <c r="C1599" s="421"/>
      <c r="D1599" s="421"/>
      <c r="E1599" s="421"/>
      <c r="F1599" s="421"/>
      <c r="G1599" s="421"/>
      <c r="H1599" s="421"/>
      <c r="I1599" s="421"/>
      <c r="J1599" s="421"/>
      <c r="K1599" s="421"/>
    </row>
    <row r="1600" spans="1:11" s="206" customFormat="1" x14ac:dyDescent="0.25">
      <c r="A1600" s="402" t="s">
        <v>1388</v>
      </c>
      <c r="B1600" s="403" t="s">
        <v>34</v>
      </c>
      <c r="C1600" s="402" t="s">
        <v>103</v>
      </c>
      <c r="D1600" s="402" t="s">
        <v>65</v>
      </c>
      <c r="E1600" s="404" t="s">
        <v>35</v>
      </c>
      <c r="F1600" s="404"/>
      <c r="G1600" s="405" t="s">
        <v>56</v>
      </c>
      <c r="H1600" s="403" t="s">
        <v>61</v>
      </c>
      <c r="I1600" s="403" t="s">
        <v>370</v>
      </c>
      <c r="J1600" s="403" t="s">
        <v>203</v>
      </c>
      <c r="K1600" s="403" t="s">
        <v>57</v>
      </c>
    </row>
    <row r="1601" spans="1:11" s="206" customFormat="1" ht="25.5" x14ac:dyDescent="0.25">
      <c r="A1601" s="406" t="s">
        <v>37</v>
      </c>
      <c r="B1601" s="407" t="s">
        <v>1389</v>
      </c>
      <c r="C1601" s="406" t="s">
        <v>105</v>
      </c>
      <c r="D1601" s="406" t="s">
        <v>1390</v>
      </c>
      <c r="E1601" s="408">
        <v>7</v>
      </c>
      <c r="F1601" s="408"/>
      <c r="G1601" s="409" t="s">
        <v>221</v>
      </c>
      <c r="H1601" s="410">
        <v>1</v>
      </c>
      <c r="I1601" s="411"/>
      <c r="J1601" s="411">
        <v>419.95</v>
      </c>
      <c r="K1601" s="411">
        <v>419.95</v>
      </c>
    </row>
    <row r="1602" spans="1:11" s="206" customFormat="1" ht="25.5" x14ac:dyDescent="0.25">
      <c r="A1602" s="412" t="s">
        <v>371</v>
      </c>
      <c r="B1602" s="413" t="s">
        <v>123</v>
      </c>
      <c r="C1602" s="412" t="s">
        <v>105</v>
      </c>
      <c r="D1602" s="412" t="s">
        <v>124</v>
      </c>
      <c r="E1602" s="414" t="s">
        <v>101</v>
      </c>
      <c r="F1602" s="414"/>
      <c r="G1602" s="415" t="s">
        <v>38</v>
      </c>
      <c r="H1602" s="416">
        <v>0.9</v>
      </c>
      <c r="I1602" s="416">
        <v>0</v>
      </c>
      <c r="J1602" s="417">
        <v>23.41</v>
      </c>
      <c r="K1602" s="417">
        <v>21.06</v>
      </c>
    </row>
    <row r="1603" spans="1:11" s="206" customFormat="1" ht="25.5" x14ac:dyDescent="0.25">
      <c r="A1603" s="412" t="s">
        <v>371</v>
      </c>
      <c r="B1603" s="413" t="s">
        <v>2109</v>
      </c>
      <c r="C1603" s="412" t="s">
        <v>105</v>
      </c>
      <c r="D1603" s="412" t="s">
        <v>1390</v>
      </c>
      <c r="E1603" s="414" t="s">
        <v>384</v>
      </c>
      <c r="F1603" s="414"/>
      <c r="G1603" s="415" t="s">
        <v>28</v>
      </c>
      <c r="H1603" s="416">
        <v>1</v>
      </c>
      <c r="I1603" s="416">
        <v>0</v>
      </c>
      <c r="J1603" s="417">
        <v>383.79</v>
      </c>
      <c r="K1603" s="417">
        <v>383.79</v>
      </c>
    </row>
    <row r="1604" spans="1:11" s="206" customFormat="1" ht="25.5" x14ac:dyDescent="0.25">
      <c r="A1604" s="412" t="s">
        <v>371</v>
      </c>
      <c r="B1604" s="413" t="s">
        <v>109</v>
      </c>
      <c r="C1604" s="412" t="s">
        <v>105</v>
      </c>
      <c r="D1604" s="412" t="s">
        <v>110</v>
      </c>
      <c r="E1604" s="414" t="s">
        <v>101</v>
      </c>
      <c r="F1604" s="414"/>
      <c r="G1604" s="415" t="s">
        <v>38</v>
      </c>
      <c r="H1604" s="416">
        <v>0.9</v>
      </c>
      <c r="I1604" s="416">
        <v>0</v>
      </c>
      <c r="J1604" s="417">
        <v>16.78</v>
      </c>
      <c r="K1604" s="417">
        <v>15.1</v>
      </c>
    </row>
    <row r="1605" spans="1:11" s="206" customFormat="1" ht="25.5" x14ac:dyDescent="0.25">
      <c r="A1605" s="418"/>
      <c r="B1605" s="418"/>
      <c r="C1605" s="418"/>
      <c r="D1605" s="418"/>
      <c r="E1605" s="418"/>
      <c r="F1605" s="418" t="s">
        <v>373</v>
      </c>
      <c r="G1605" s="419">
        <v>36.159999999999997</v>
      </c>
      <c r="H1605" s="418" t="s">
        <v>374</v>
      </c>
      <c r="I1605" s="419">
        <v>0</v>
      </c>
      <c r="J1605" s="418" t="s">
        <v>375</v>
      </c>
      <c r="K1605" s="419">
        <v>36.159999999999997</v>
      </c>
    </row>
    <row r="1606" spans="1:11" s="206" customFormat="1" ht="26.25" thickBot="1" x14ac:dyDescent="0.3">
      <c r="A1606" s="418"/>
      <c r="B1606" s="418"/>
      <c r="C1606" s="418"/>
      <c r="D1606" s="418"/>
      <c r="E1606" s="418"/>
      <c r="F1606" s="418" t="s">
        <v>376</v>
      </c>
      <c r="G1606" s="419">
        <v>0</v>
      </c>
      <c r="H1606" s="420"/>
      <c r="I1606" s="420" t="s">
        <v>377</v>
      </c>
      <c r="J1606" s="418"/>
      <c r="K1606" s="419">
        <v>419.95</v>
      </c>
    </row>
    <row r="1607" spans="1:11" s="206" customFormat="1" ht="15.75" thickTop="1" x14ac:dyDescent="0.25">
      <c r="A1607" s="421"/>
      <c r="B1607" s="421"/>
      <c r="C1607" s="421"/>
      <c r="D1607" s="421"/>
      <c r="E1607" s="421"/>
      <c r="F1607" s="421"/>
      <c r="G1607" s="421"/>
      <c r="H1607" s="421"/>
      <c r="I1607" s="421"/>
      <c r="J1607" s="421"/>
      <c r="K1607" s="421"/>
    </row>
    <row r="1608" spans="1:11" s="206" customFormat="1" x14ac:dyDescent="0.25">
      <c r="A1608" s="402" t="s">
        <v>1391</v>
      </c>
      <c r="B1608" s="403" t="s">
        <v>34</v>
      </c>
      <c r="C1608" s="402" t="s">
        <v>103</v>
      </c>
      <c r="D1608" s="402" t="s">
        <v>65</v>
      </c>
      <c r="E1608" s="404" t="s">
        <v>35</v>
      </c>
      <c r="F1608" s="404"/>
      <c r="G1608" s="405" t="s">
        <v>56</v>
      </c>
      <c r="H1608" s="403" t="s">
        <v>61</v>
      </c>
      <c r="I1608" s="403" t="s">
        <v>370</v>
      </c>
      <c r="J1608" s="403" t="s">
        <v>203</v>
      </c>
      <c r="K1608" s="403" t="s">
        <v>57</v>
      </c>
    </row>
    <row r="1609" spans="1:11" s="206" customFormat="1" ht="25.5" x14ac:dyDescent="0.25">
      <c r="A1609" s="406" t="s">
        <v>37</v>
      </c>
      <c r="B1609" s="407" t="s">
        <v>1392</v>
      </c>
      <c r="C1609" s="406" t="s">
        <v>105</v>
      </c>
      <c r="D1609" s="406" t="s">
        <v>1393</v>
      </c>
      <c r="E1609" s="408">
        <v>7</v>
      </c>
      <c r="F1609" s="408"/>
      <c r="G1609" s="409" t="s">
        <v>221</v>
      </c>
      <c r="H1609" s="410">
        <v>1</v>
      </c>
      <c r="I1609" s="411"/>
      <c r="J1609" s="411">
        <v>229.47</v>
      </c>
      <c r="K1609" s="411">
        <v>229.47</v>
      </c>
    </row>
    <row r="1610" spans="1:11" s="206" customFormat="1" ht="25.5" x14ac:dyDescent="0.25">
      <c r="A1610" s="412" t="s">
        <v>371</v>
      </c>
      <c r="B1610" s="413" t="s">
        <v>109</v>
      </c>
      <c r="C1610" s="412" t="s">
        <v>105</v>
      </c>
      <c r="D1610" s="412" t="s">
        <v>110</v>
      </c>
      <c r="E1610" s="414" t="s">
        <v>101</v>
      </c>
      <c r="F1610" s="414"/>
      <c r="G1610" s="415" t="s">
        <v>38</v>
      </c>
      <c r="H1610" s="416">
        <v>1</v>
      </c>
      <c r="I1610" s="416">
        <v>0</v>
      </c>
      <c r="J1610" s="417">
        <v>16.78</v>
      </c>
      <c r="K1610" s="417">
        <v>16.78</v>
      </c>
    </row>
    <row r="1611" spans="1:11" s="206" customFormat="1" ht="25.5" x14ac:dyDescent="0.25">
      <c r="A1611" s="412" t="s">
        <v>371</v>
      </c>
      <c r="B1611" s="413" t="s">
        <v>2110</v>
      </c>
      <c r="C1611" s="412" t="s">
        <v>105</v>
      </c>
      <c r="D1611" s="412" t="s">
        <v>2111</v>
      </c>
      <c r="E1611" s="414" t="s">
        <v>384</v>
      </c>
      <c r="F1611" s="414"/>
      <c r="G1611" s="415" t="s">
        <v>28</v>
      </c>
      <c r="H1611" s="416">
        <v>1</v>
      </c>
      <c r="I1611" s="416">
        <v>0</v>
      </c>
      <c r="J1611" s="417">
        <v>189.28</v>
      </c>
      <c r="K1611" s="417">
        <v>189.28</v>
      </c>
    </row>
    <row r="1612" spans="1:11" s="206" customFormat="1" ht="25.5" x14ac:dyDescent="0.25">
      <c r="A1612" s="412" t="s">
        <v>371</v>
      </c>
      <c r="B1612" s="413" t="s">
        <v>123</v>
      </c>
      <c r="C1612" s="412" t="s">
        <v>105</v>
      </c>
      <c r="D1612" s="412" t="s">
        <v>124</v>
      </c>
      <c r="E1612" s="414" t="s">
        <v>101</v>
      </c>
      <c r="F1612" s="414"/>
      <c r="G1612" s="415" t="s">
        <v>38</v>
      </c>
      <c r="H1612" s="416">
        <v>1</v>
      </c>
      <c r="I1612" s="416">
        <v>0</v>
      </c>
      <c r="J1612" s="417">
        <v>23.41</v>
      </c>
      <c r="K1612" s="417">
        <v>23.41</v>
      </c>
    </row>
    <row r="1613" spans="1:11" s="206" customFormat="1" ht="25.5" x14ac:dyDescent="0.25">
      <c r="A1613" s="418"/>
      <c r="B1613" s="418"/>
      <c r="C1613" s="418"/>
      <c r="D1613" s="418"/>
      <c r="E1613" s="418"/>
      <c r="F1613" s="418" t="s">
        <v>373</v>
      </c>
      <c r="G1613" s="419">
        <v>40.19</v>
      </c>
      <c r="H1613" s="418" t="s">
        <v>374</v>
      </c>
      <c r="I1613" s="419">
        <v>0</v>
      </c>
      <c r="J1613" s="418" t="s">
        <v>375</v>
      </c>
      <c r="K1613" s="419">
        <v>40.19</v>
      </c>
    </row>
    <row r="1614" spans="1:11" s="206" customFormat="1" ht="26.25" thickBot="1" x14ac:dyDescent="0.3">
      <c r="A1614" s="418"/>
      <c r="B1614" s="418"/>
      <c r="C1614" s="418"/>
      <c r="D1614" s="418"/>
      <c r="E1614" s="418"/>
      <c r="F1614" s="418" t="s">
        <v>376</v>
      </c>
      <c r="G1614" s="419">
        <v>0</v>
      </c>
      <c r="H1614" s="420"/>
      <c r="I1614" s="420" t="s">
        <v>377</v>
      </c>
      <c r="J1614" s="418"/>
      <c r="K1614" s="419">
        <v>229.47</v>
      </c>
    </row>
    <row r="1615" spans="1:11" s="206" customFormat="1" ht="15.75" thickTop="1" x14ac:dyDescent="0.25">
      <c r="A1615" s="421"/>
      <c r="B1615" s="421"/>
      <c r="C1615" s="421"/>
      <c r="D1615" s="421"/>
      <c r="E1615" s="421"/>
      <c r="F1615" s="421"/>
      <c r="G1615" s="421"/>
      <c r="H1615" s="421"/>
      <c r="I1615" s="421"/>
      <c r="J1615" s="421"/>
      <c r="K1615" s="421"/>
    </row>
    <row r="1616" spans="1:11" s="206" customFormat="1" x14ac:dyDescent="0.25">
      <c r="A1616" s="402" t="s">
        <v>1394</v>
      </c>
      <c r="B1616" s="403" t="s">
        <v>34</v>
      </c>
      <c r="C1616" s="402" t="s">
        <v>103</v>
      </c>
      <c r="D1616" s="402" t="s">
        <v>65</v>
      </c>
      <c r="E1616" s="404" t="s">
        <v>35</v>
      </c>
      <c r="F1616" s="404"/>
      <c r="G1616" s="405" t="s">
        <v>56</v>
      </c>
      <c r="H1616" s="403" t="s">
        <v>61</v>
      </c>
      <c r="I1616" s="403" t="s">
        <v>203</v>
      </c>
      <c r="J1616" s="403" t="s">
        <v>57</v>
      </c>
      <c r="K1616"/>
    </row>
    <row r="1617" spans="1:11" s="206" customFormat="1" ht="25.5" x14ac:dyDescent="0.25">
      <c r="A1617" s="406" t="s">
        <v>37</v>
      </c>
      <c r="B1617" s="407" t="s">
        <v>1395</v>
      </c>
      <c r="C1617" s="406" t="s">
        <v>86</v>
      </c>
      <c r="D1617" s="406" t="s">
        <v>1396</v>
      </c>
      <c r="E1617" s="408" t="s">
        <v>2112</v>
      </c>
      <c r="F1617" s="408"/>
      <c r="G1617" s="409" t="s">
        <v>28</v>
      </c>
      <c r="H1617" s="410">
        <v>1</v>
      </c>
      <c r="I1617" s="411">
        <v>69.25</v>
      </c>
      <c r="J1617" s="411">
        <v>69.25</v>
      </c>
      <c r="K1617"/>
    </row>
    <row r="1618" spans="1:11" s="206" customFormat="1" x14ac:dyDescent="0.25">
      <c r="A1618" s="402" t="s">
        <v>55</v>
      </c>
      <c r="B1618" s="403" t="s">
        <v>34</v>
      </c>
      <c r="C1618" s="402" t="s">
        <v>103</v>
      </c>
      <c r="D1618" s="402" t="s">
        <v>65</v>
      </c>
      <c r="E1618" s="404" t="s">
        <v>35</v>
      </c>
      <c r="F1618" s="428"/>
      <c r="G1618" s="405" t="s">
        <v>56</v>
      </c>
      <c r="H1618" s="403" t="s">
        <v>61</v>
      </c>
      <c r="I1618" s="403" t="s">
        <v>203</v>
      </c>
      <c r="J1618" s="403" t="s">
        <v>57</v>
      </c>
      <c r="K1618"/>
    </row>
    <row r="1619" spans="1:11" s="206" customFormat="1" ht="25.5" x14ac:dyDescent="0.25">
      <c r="A1619" s="412" t="s">
        <v>371</v>
      </c>
      <c r="B1619" s="413" t="s">
        <v>123</v>
      </c>
      <c r="C1619" s="412" t="s">
        <v>105</v>
      </c>
      <c r="D1619" s="412" t="s">
        <v>124</v>
      </c>
      <c r="E1619" s="414" t="s">
        <v>101</v>
      </c>
      <c r="F1619" s="414"/>
      <c r="G1619" s="415" t="s">
        <v>38</v>
      </c>
      <c r="H1619" s="416">
        <v>0.3</v>
      </c>
      <c r="I1619" s="417" t="s">
        <v>915</v>
      </c>
      <c r="J1619" s="429" t="s">
        <v>2113</v>
      </c>
      <c r="K1619"/>
    </row>
    <row r="1620" spans="1:11" s="206" customFormat="1" ht="25.5" x14ac:dyDescent="0.25">
      <c r="A1620" s="412" t="s">
        <v>371</v>
      </c>
      <c r="B1620" s="413" t="s">
        <v>109</v>
      </c>
      <c r="C1620" s="412" t="s">
        <v>105</v>
      </c>
      <c r="D1620" s="412" t="s">
        <v>110</v>
      </c>
      <c r="E1620" s="414" t="s">
        <v>101</v>
      </c>
      <c r="F1620" s="414"/>
      <c r="G1620" s="415" t="s">
        <v>38</v>
      </c>
      <c r="H1620" s="416">
        <v>0.3</v>
      </c>
      <c r="I1620" s="417" t="s">
        <v>916</v>
      </c>
      <c r="J1620" s="429" t="s">
        <v>2114</v>
      </c>
      <c r="K1620"/>
    </row>
    <row r="1621" spans="1:11" s="206" customFormat="1" ht="38.25" x14ac:dyDescent="0.25">
      <c r="A1621" s="412" t="s">
        <v>371</v>
      </c>
      <c r="B1621" s="413" t="s">
        <v>2115</v>
      </c>
      <c r="C1621" s="412" t="s">
        <v>86</v>
      </c>
      <c r="D1621" s="412" t="s">
        <v>2116</v>
      </c>
      <c r="E1621" s="414" t="s">
        <v>384</v>
      </c>
      <c r="F1621" s="414"/>
      <c r="G1621" s="415" t="s">
        <v>28</v>
      </c>
      <c r="H1621" s="416">
        <v>1</v>
      </c>
      <c r="I1621" s="417" t="s">
        <v>2117</v>
      </c>
      <c r="J1621" s="429" t="s">
        <v>2117</v>
      </c>
      <c r="K1621"/>
    </row>
    <row r="1622" spans="1:11" s="206" customFormat="1" x14ac:dyDescent="0.25">
      <c r="A1622" s="430" t="s">
        <v>1987</v>
      </c>
      <c r="B1622" s="428"/>
      <c r="C1622" s="428"/>
      <c r="D1622" s="428"/>
      <c r="E1622" s="428"/>
      <c r="F1622" s="428"/>
      <c r="G1622" s="428"/>
      <c r="H1622" s="428"/>
      <c r="I1622" s="428"/>
      <c r="J1622" s="428"/>
      <c r="K1622"/>
    </row>
    <row r="1623" spans="1:11" s="206" customFormat="1" x14ac:dyDescent="0.25">
      <c r="A1623" s="402" t="s">
        <v>55</v>
      </c>
      <c r="B1623" s="403" t="s">
        <v>34</v>
      </c>
      <c r="C1623" s="402" t="s">
        <v>103</v>
      </c>
      <c r="D1623" s="402" t="s">
        <v>65</v>
      </c>
      <c r="E1623" s="404" t="s">
        <v>35</v>
      </c>
      <c r="F1623" s="428"/>
      <c r="G1623" s="405" t="s">
        <v>56</v>
      </c>
      <c r="H1623" s="403" t="s">
        <v>61</v>
      </c>
      <c r="I1623" s="403" t="s">
        <v>203</v>
      </c>
      <c r="J1623" s="403" t="s">
        <v>57</v>
      </c>
      <c r="K1623"/>
    </row>
    <row r="1624" spans="1:11" s="206" customFormat="1" ht="25.5" x14ac:dyDescent="0.25">
      <c r="A1624" s="412" t="s">
        <v>371</v>
      </c>
      <c r="B1624" s="413" t="s">
        <v>123</v>
      </c>
      <c r="C1624" s="412" t="s">
        <v>105</v>
      </c>
      <c r="D1624" s="412" t="s">
        <v>124</v>
      </c>
      <c r="E1624" s="414" t="s">
        <v>101</v>
      </c>
      <c r="F1624" s="414"/>
      <c r="G1624" s="415" t="s">
        <v>38</v>
      </c>
      <c r="H1624" s="416">
        <v>0.3</v>
      </c>
      <c r="I1624" s="417" t="s">
        <v>915</v>
      </c>
      <c r="J1624" s="429" t="s">
        <v>2113</v>
      </c>
      <c r="K1624"/>
    </row>
    <row r="1625" spans="1:11" s="206" customFormat="1" ht="25.5" x14ac:dyDescent="0.25">
      <c r="A1625" s="412" t="s">
        <v>371</v>
      </c>
      <c r="B1625" s="413" t="s">
        <v>109</v>
      </c>
      <c r="C1625" s="412" t="s">
        <v>105</v>
      </c>
      <c r="D1625" s="412" t="s">
        <v>110</v>
      </c>
      <c r="E1625" s="414" t="s">
        <v>101</v>
      </c>
      <c r="F1625" s="414"/>
      <c r="G1625" s="415" t="s">
        <v>38</v>
      </c>
      <c r="H1625" s="416">
        <v>0.3</v>
      </c>
      <c r="I1625" s="417" t="s">
        <v>916</v>
      </c>
      <c r="J1625" s="429" t="s">
        <v>2114</v>
      </c>
      <c r="K1625"/>
    </row>
    <row r="1626" spans="1:11" s="206" customFormat="1" ht="38.25" x14ac:dyDescent="0.25">
      <c r="A1626" s="412" t="s">
        <v>371</v>
      </c>
      <c r="B1626" s="413" t="s">
        <v>2115</v>
      </c>
      <c r="C1626" s="412" t="s">
        <v>86</v>
      </c>
      <c r="D1626" s="412" t="s">
        <v>2116</v>
      </c>
      <c r="E1626" s="414" t="s">
        <v>384</v>
      </c>
      <c r="F1626" s="414"/>
      <c r="G1626" s="415" t="s">
        <v>28</v>
      </c>
      <c r="H1626" s="416">
        <v>1</v>
      </c>
      <c r="I1626" s="417" t="s">
        <v>2117</v>
      </c>
      <c r="J1626" s="429" t="s">
        <v>2117</v>
      </c>
      <c r="K1626"/>
    </row>
    <row r="1627" spans="1:11" s="206" customFormat="1" ht="25.5" x14ac:dyDescent="0.25">
      <c r="A1627" s="418"/>
      <c r="B1627" s="418"/>
      <c r="C1627" s="418"/>
      <c r="D1627" s="418"/>
      <c r="E1627" s="418" t="s">
        <v>373</v>
      </c>
      <c r="F1627" s="419">
        <v>12.05</v>
      </c>
      <c r="G1627" s="418" t="s">
        <v>374</v>
      </c>
      <c r="H1627" s="419">
        <v>0</v>
      </c>
      <c r="I1627" s="418" t="s">
        <v>375</v>
      </c>
      <c r="J1627" s="419">
        <v>12.05</v>
      </c>
      <c r="K1627"/>
    </row>
    <row r="1628" spans="1:11" s="206" customFormat="1" ht="15.75" thickBot="1" x14ac:dyDescent="0.3">
      <c r="A1628" s="418"/>
      <c r="B1628" s="418"/>
      <c r="C1628" s="418"/>
      <c r="D1628" s="418"/>
      <c r="E1628" s="418" t="s">
        <v>376</v>
      </c>
      <c r="F1628" s="419">
        <v>0</v>
      </c>
      <c r="G1628" s="418"/>
      <c r="H1628" s="420" t="s">
        <v>377</v>
      </c>
      <c r="I1628" s="420"/>
      <c r="J1628" s="419">
        <v>69.25</v>
      </c>
      <c r="K1628"/>
    </row>
    <row r="1629" spans="1:11" s="206" customFormat="1" ht="15.75" thickTop="1" x14ac:dyDescent="0.25">
      <c r="A1629" s="421"/>
      <c r="B1629" s="421"/>
      <c r="C1629" s="421"/>
      <c r="D1629" s="421"/>
      <c r="E1629" s="421"/>
      <c r="F1629" s="421"/>
      <c r="G1629" s="421"/>
      <c r="H1629" s="421"/>
      <c r="I1629" s="421"/>
      <c r="J1629" s="421"/>
      <c r="K1629" s="421"/>
    </row>
    <row r="1630" spans="1:11" s="206" customFormat="1" x14ac:dyDescent="0.25">
      <c r="A1630" s="402" t="s">
        <v>1397</v>
      </c>
      <c r="B1630" s="403" t="s">
        <v>34</v>
      </c>
      <c r="C1630" s="402" t="s">
        <v>103</v>
      </c>
      <c r="D1630" s="402" t="s">
        <v>65</v>
      </c>
      <c r="E1630" s="404" t="s">
        <v>35</v>
      </c>
      <c r="F1630" s="404"/>
      <c r="G1630" s="405" t="s">
        <v>56</v>
      </c>
      <c r="H1630" s="403" t="s">
        <v>61</v>
      </c>
      <c r="I1630" s="403" t="s">
        <v>370</v>
      </c>
      <c r="J1630" s="403" t="s">
        <v>203</v>
      </c>
      <c r="K1630" s="403" t="s">
        <v>57</v>
      </c>
    </row>
    <row r="1631" spans="1:11" s="206" customFormat="1" ht="25.5" x14ac:dyDescent="0.25">
      <c r="A1631" s="406" t="s">
        <v>37</v>
      </c>
      <c r="B1631" s="407" t="s">
        <v>1398</v>
      </c>
      <c r="C1631" s="406" t="s">
        <v>105</v>
      </c>
      <c r="D1631" s="406" t="s">
        <v>1399</v>
      </c>
      <c r="E1631" s="408">
        <v>7</v>
      </c>
      <c r="F1631" s="408"/>
      <c r="G1631" s="409" t="s">
        <v>58</v>
      </c>
      <c r="H1631" s="410">
        <v>1</v>
      </c>
      <c r="I1631" s="411"/>
      <c r="J1631" s="411">
        <v>10.85</v>
      </c>
      <c r="K1631" s="411">
        <v>10.85</v>
      </c>
    </row>
    <row r="1632" spans="1:11" s="206" customFormat="1" ht="25.5" x14ac:dyDescent="0.25">
      <c r="A1632" s="412" t="s">
        <v>371</v>
      </c>
      <c r="B1632" s="413" t="s">
        <v>2118</v>
      </c>
      <c r="C1632" s="412" t="s">
        <v>105</v>
      </c>
      <c r="D1632" s="412" t="s">
        <v>2119</v>
      </c>
      <c r="E1632" s="414" t="s">
        <v>384</v>
      </c>
      <c r="F1632" s="414"/>
      <c r="G1632" s="415" t="s">
        <v>23</v>
      </c>
      <c r="H1632" s="416">
        <v>1</v>
      </c>
      <c r="I1632" s="416">
        <v>0</v>
      </c>
      <c r="J1632" s="417">
        <v>2.82</v>
      </c>
      <c r="K1632" s="417">
        <v>2.82</v>
      </c>
    </row>
    <row r="1633" spans="1:11" s="206" customFormat="1" ht="25.5" x14ac:dyDescent="0.25">
      <c r="A1633" s="412" t="s">
        <v>371</v>
      </c>
      <c r="B1633" s="413" t="s">
        <v>123</v>
      </c>
      <c r="C1633" s="412" t="s">
        <v>105</v>
      </c>
      <c r="D1633" s="412" t="s">
        <v>124</v>
      </c>
      <c r="E1633" s="414" t="s">
        <v>101</v>
      </c>
      <c r="F1633" s="414"/>
      <c r="G1633" s="415" t="s">
        <v>38</v>
      </c>
      <c r="H1633" s="416">
        <v>0.2</v>
      </c>
      <c r="I1633" s="416">
        <v>0</v>
      </c>
      <c r="J1633" s="417">
        <v>23.41</v>
      </c>
      <c r="K1633" s="417">
        <v>4.68</v>
      </c>
    </row>
    <row r="1634" spans="1:11" s="206" customFormat="1" ht="25.5" x14ac:dyDescent="0.25">
      <c r="A1634" s="412" t="s">
        <v>371</v>
      </c>
      <c r="B1634" s="413" t="s">
        <v>109</v>
      </c>
      <c r="C1634" s="412" t="s">
        <v>105</v>
      </c>
      <c r="D1634" s="412" t="s">
        <v>110</v>
      </c>
      <c r="E1634" s="414" t="s">
        <v>101</v>
      </c>
      <c r="F1634" s="414"/>
      <c r="G1634" s="415" t="s">
        <v>38</v>
      </c>
      <c r="H1634" s="416">
        <v>0.2</v>
      </c>
      <c r="I1634" s="416">
        <v>0</v>
      </c>
      <c r="J1634" s="417">
        <v>16.78</v>
      </c>
      <c r="K1634" s="417">
        <v>3.35</v>
      </c>
    </row>
    <row r="1635" spans="1:11" s="206" customFormat="1" ht="25.5" x14ac:dyDescent="0.25">
      <c r="A1635" s="418"/>
      <c r="B1635" s="418"/>
      <c r="C1635" s="418"/>
      <c r="D1635" s="418"/>
      <c r="E1635" s="418"/>
      <c r="F1635" s="418" t="s">
        <v>373</v>
      </c>
      <c r="G1635" s="419">
        <v>8.0299999999999994</v>
      </c>
      <c r="H1635" s="418" t="s">
        <v>374</v>
      </c>
      <c r="I1635" s="419">
        <v>0</v>
      </c>
      <c r="J1635" s="418" t="s">
        <v>375</v>
      </c>
      <c r="K1635" s="419">
        <v>8.0299999999999994</v>
      </c>
    </row>
    <row r="1636" spans="1:11" s="206" customFormat="1" ht="26.25" thickBot="1" x14ac:dyDescent="0.3">
      <c r="A1636" s="418"/>
      <c r="B1636" s="418"/>
      <c r="C1636" s="418"/>
      <c r="D1636" s="418"/>
      <c r="E1636" s="418"/>
      <c r="F1636" s="418" t="s">
        <v>376</v>
      </c>
      <c r="G1636" s="419">
        <v>0</v>
      </c>
      <c r="H1636" s="420"/>
      <c r="I1636" s="420" t="s">
        <v>377</v>
      </c>
      <c r="J1636" s="418"/>
      <c r="K1636" s="419">
        <v>10.85</v>
      </c>
    </row>
    <row r="1637" spans="1:11" s="206" customFormat="1" ht="15.75" thickTop="1" x14ac:dyDescent="0.25">
      <c r="A1637" s="421"/>
      <c r="B1637" s="421"/>
      <c r="C1637" s="421"/>
      <c r="D1637" s="421"/>
      <c r="E1637" s="421"/>
      <c r="F1637" s="421"/>
      <c r="G1637" s="421"/>
      <c r="H1637" s="421"/>
      <c r="I1637" s="421"/>
      <c r="J1637" s="421"/>
      <c r="K1637" s="421"/>
    </row>
    <row r="1638" spans="1:11" s="206" customFormat="1" x14ac:dyDescent="0.25">
      <c r="A1638" s="402" t="s">
        <v>1400</v>
      </c>
      <c r="B1638" s="403" t="s">
        <v>34</v>
      </c>
      <c r="C1638" s="402" t="s">
        <v>103</v>
      </c>
      <c r="D1638" s="402" t="s">
        <v>65</v>
      </c>
      <c r="E1638" s="404" t="s">
        <v>35</v>
      </c>
      <c r="F1638" s="404"/>
      <c r="G1638" s="405" t="s">
        <v>56</v>
      </c>
      <c r="H1638" s="403" t="s">
        <v>61</v>
      </c>
      <c r="I1638" s="403" t="s">
        <v>370</v>
      </c>
      <c r="J1638" s="403" t="s">
        <v>203</v>
      </c>
      <c r="K1638" s="403" t="s">
        <v>57</v>
      </c>
    </row>
    <row r="1639" spans="1:11" s="206" customFormat="1" ht="25.5" x14ac:dyDescent="0.25">
      <c r="A1639" s="406" t="s">
        <v>37</v>
      </c>
      <c r="B1639" s="407" t="s">
        <v>1401</v>
      </c>
      <c r="C1639" s="406" t="s">
        <v>105</v>
      </c>
      <c r="D1639" s="406" t="s">
        <v>1402</v>
      </c>
      <c r="E1639" s="408">
        <v>7</v>
      </c>
      <c r="F1639" s="408"/>
      <c r="G1639" s="409" t="s">
        <v>58</v>
      </c>
      <c r="H1639" s="410">
        <v>1</v>
      </c>
      <c r="I1639" s="411"/>
      <c r="J1639" s="411">
        <v>8.94</v>
      </c>
      <c r="K1639" s="411">
        <v>8.94</v>
      </c>
    </row>
    <row r="1640" spans="1:11" s="206" customFormat="1" ht="25.5" x14ac:dyDescent="0.25">
      <c r="A1640" s="412" t="s">
        <v>371</v>
      </c>
      <c r="B1640" s="413" t="s">
        <v>109</v>
      </c>
      <c r="C1640" s="412" t="s">
        <v>105</v>
      </c>
      <c r="D1640" s="412" t="s">
        <v>110</v>
      </c>
      <c r="E1640" s="414" t="s">
        <v>101</v>
      </c>
      <c r="F1640" s="414"/>
      <c r="G1640" s="415" t="s">
        <v>38</v>
      </c>
      <c r="H1640" s="416">
        <v>0.17</v>
      </c>
      <c r="I1640" s="416">
        <v>0</v>
      </c>
      <c r="J1640" s="417">
        <v>16.78</v>
      </c>
      <c r="K1640" s="417">
        <v>2.85</v>
      </c>
    </row>
    <row r="1641" spans="1:11" s="206" customFormat="1" ht="25.5" x14ac:dyDescent="0.25">
      <c r="A1641" s="412" t="s">
        <v>371</v>
      </c>
      <c r="B1641" s="413" t="s">
        <v>123</v>
      </c>
      <c r="C1641" s="412" t="s">
        <v>105</v>
      </c>
      <c r="D1641" s="412" t="s">
        <v>124</v>
      </c>
      <c r="E1641" s="414" t="s">
        <v>101</v>
      </c>
      <c r="F1641" s="414"/>
      <c r="G1641" s="415" t="s">
        <v>38</v>
      </c>
      <c r="H1641" s="416">
        <v>0.17</v>
      </c>
      <c r="I1641" s="416">
        <v>0</v>
      </c>
      <c r="J1641" s="417">
        <v>23.41</v>
      </c>
      <c r="K1641" s="417">
        <v>3.97</v>
      </c>
    </row>
    <row r="1642" spans="1:11" s="206" customFormat="1" ht="25.5" x14ac:dyDescent="0.25">
      <c r="A1642" s="412" t="s">
        <v>371</v>
      </c>
      <c r="B1642" s="413" t="s">
        <v>523</v>
      </c>
      <c r="C1642" s="412" t="s">
        <v>105</v>
      </c>
      <c r="D1642" s="412" t="s">
        <v>524</v>
      </c>
      <c r="E1642" s="414" t="s">
        <v>384</v>
      </c>
      <c r="F1642" s="414"/>
      <c r="G1642" s="415" t="s">
        <v>23</v>
      </c>
      <c r="H1642" s="416">
        <v>1</v>
      </c>
      <c r="I1642" s="416">
        <v>0</v>
      </c>
      <c r="J1642" s="417">
        <v>2.12</v>
      </c>
      <c r="K1642" s="417">
        <v>2.12</v>
      </c>
    </row>
    <row r="1643" spans="1:11" s="206" customFormat="1" ht="25.5" x14ac:dyDescent="0.25">
      <c r="A1643" s="418"/>
      <c r="B1643" s="418"/>
      <c r="C1643" s="418"/>
      <c r="D1643" s="418"/>
      <c r="E1643" s="418"/>
      <c r="F1643" s="418" t="s">
        <v>373</v>
      </c>
      <c r="G1643" s="419">
        <v>6.82</v>
      </c>
      <c r="H1643" s="418" t="s">
        <v>374</v>
      </c>
      <c r="I1643" s="419">
        <v>0</v>
      </c>
      <c r="J1643" s="418" t="s">
        <v>375</v>
      </c>
      <c r="K1643" s="419">
        <v>6.82</v>
      </c>
    </row>
    <row r="1644" spans="1:11" s="206" customFormat="1" ht="26.25" thickBot="1" x14ac:dyDescent="0.3">
      <c r="A1644" s="418"/>
      <c r="B1644" s="418"/>
      <c r="C1644" s="418"/>
      <c r="D1644" s="418"/>
      <c r="E1644" s="418"/>
      <c r="F1644" s="418" t="s">
        <v>376</v>
      </c>
      <c r="G1644" s="419">
        <v>0</v>
      </c>
      <c r="H1644" s="420"/>
      <c r="I1644" s="420" t="s">
        <v>377</v>
      </c>
      <c r="J1644" s="418"/>
      <c r="K1644" s="419">
        <v>8.94</v>
      </c>
    </row>
    <row r="1645" spans="1:11" s="206" customFormat="1" ht="15.75" thickTop="1" x14ac:dyDescent="0.25">
      <c r="A1645" s="421"/>
      <c r="B1645" s="421"/>
      <c r="C1645" s="421"/>
      <c r="D1645" s="421"/>
      <c r="E1645" s="421"/>
      <c r="F1645" s="421"/>
      <c r="G1645" s="421"/>
      <c r="H1645" s="421"/>
      <c r="I1645" s="421"/>
      <c r="J1645" s="421"/>
      <c r="K1645" s="421"/>
    </row>
    <row r="1646" spans="1:11" s="206" customFormat="1" x14ac:dyDescent="0.25">
      <c r="A1646" s="402" t="s">
        <v>1403</v>
      </c>
      <c r="B1646" s="403" t="s">
        <v>34</v>
      </c>
      <c r="C1646" s="402" t="s">
        <v>103</v>
      </c>
      <c r="D1646" s="402" t="s">
        <v>65</v>
      </c>
      <c r="E1646" s="404" t="s">
        <v>35</v>
      </c>
      <c r="F1646" s="404"/>
      <c r="G1646" s="405" t="s">
        <v>56</v>
      </c>
      <c r="H1646" s="403" t="s">
        <v>61</v>
      </c>
      <c r="I1646" s="403" t="s">
        <v>370</v>
      </c>
      <c r="J1646" s="403" t="s">
        <v>203</v>
      </c>
      <c r="K1646" s="403" t="s">
        <v>57</v>
      </c>
    </row>
    <row r="1647" spans="1:11" s="206" customFormat="1" ht="25.5" x14ac:dyDescent="0.25">
      <c r="A1647" s="406" t="s">
        <v>37</v>
      </c>
      <c r="B1647" s="407" t="s">
        <v>1404</v>
      </c>
      <c r="C1647" s="406" t="s">
        <v>105</v>
      </c>
      <c r="D1647" s="406" t="s">
        <v>1405</v>
      </c>
      <c r="E1647" s="408">
        <v>7</v>
      </c>
      <c r="F1647" s="408"/>
      <c r="G1647" s="409" t="s">
        <v>58</v>
      </c>
      <c r="H1647" s="410">
        <v>1</v>
      </c>
      <c r="I1647" s="411"/>
      <c r="J1647" s="411">
        <v>24.35</v>
      </c>
      <c r="K1647" s="411">
        <v>24.35</v>
      </c>
    </row>
    <row r="1648" spans="1:11" s="206" customFormat="1" ht="25.5" x14ac:dyDescent="0.25">
      <c r="A1648" s="412" t="s">
        <v>371</v>
      </c>
      <c r="B1648" s="413" t="s">
        <v>123</v>
      </c>
      <c r="C1648" s="412" t="s">
        <v>105</v>
      </c>
      <c r="D1648" s="412" t="s">
        <v>124</v>
      </c>
      <c r="E1648" s="414" t="s">
        <v>101</v>
      </c>
      <c r="F1648" s="414"/>
      <c r="G1648" s="415" t="s">
        <v>38</v>
      </c>
      <c r="H1648" s="416">
        <v>0.5</v>
      </c>
      <c r="I1648" s="416">
        <v>0</v>
      </c>
      <c r="J1648" s="417">
        <v>23.41</v>
      </c>
      <c r="K1648" s="417">
        <v>11.7</v>
      </c>
    </row>
    <row r="1649" spans="1:11" s="206" customFormat="1" ht="25.5" x14ac:dyDescent="0.25">
      <c r="A1649" s="412" t="s">
        <v>371</v>
      </c>
      <c r="B1649" s="413" t="s">
        <v>109</v>
      </c>
      <c r="C1649" s="412" t="s">
        <v>105</v>
      </c>
      <c r="D1649" s="412" t="s">
        <v>110</v>
      </c>
      <c r="E1649" s="414" t="s">
        <v>101</v>
      </c>
      <c r="F1649" s="414"/>
      <c r="G1649" s="415" t="s">
        <v>38</v>
      </c>
      <c r="H1649" s="416">
        <v>0.5</v>
      </c>
      <c r="I1649" s="416">
        <v>0</v>
      </c>
      <c r="J1649" s="417">
        <v>16.78</v>
      </c>
      <c r="K1649" s="417">
        <v>8.39</v>
      </c>
    </row>
    <row r="1650" spans="1:11" s="206" customFormat="1" ht="25.5" x14ac:dyDescent="0.25">
      <c r="A1650" s="412" t="s">
        <v>371</v>
      </c>
      <c r="B1650" s="413" t="s">
        <v>2120</v>
      </c>
      <c r="C1650" s="412" t="s">
        <v>105</v>
      </c>
      <c r="D1650" s="412" t="s">
        <v>2121</v>
      </c>
      <c r="E1650" s="414" t="s">
        <v>384</v>
      </c>
      <c r="F1650" s="414"/>
      <c r="G1650" s="415" t="s">
        <v>23</v>
      </c>
      <c r="H1650" s="416">
        <v>1</v>
      </c>
      <c r="I1650" s="416">
        <v>0</v>
      </c>
      <c r="J1650" s="417">
        <v>4.26</v>
      </c>
      <c r="K1650" s="417">
        <v>4.26</v>
      </c>
    </row>
    <row r="1651" spans="1:11" s="206" customFormat="1" ht="25.5" x14ac:dyDescent="0.25">
      <c r="A1651" s="418"/>
      <c r="B1651" s="418"/>
      <c r="C1651" s="418"/>
      <c r="D1651" s="418"/>
      <c r="E1651" s="418"/>
      <c r="F1651" s="418" t="s">
        <v>373</v>
      </c>
      <c r="G1651" s="419">
        <v>20.09</v>
      </c>
      <c r="H1651" s="418" t="s">
        <v>374</v>
      </c>
      <c r="I1651" s="419">
        <v>0</v>
      </c>
      <c r="J1651" s="418" t="s">
        <v>375</v>
      </c>
      <c r="K1651" s="419">
        <v>20.09</v>
      </c>
    </row>
    <row r="1652" spans="1:11" s="206" customFormat="1" ht="26.25" thickBot="1" x14ac:dyDescent="0.3">
      <c r="A1652" s="418"/>
      <c r="B1652" s="418"/>
      <c r="C1652" s="418"/>
      <c r="D1652" s="418"/>
      <c r="E1652" s="418"/>
      <c r="F1652" s="418" t="s">
        <v>376</v>
      </c>
      <c r="G1652" s="419">
        <v>0</v>
      </c>
      <c r="H1652" s="420"/>
      <c r="I1652" s="420" t="s">
        <v>377</v>
      </c>
      <c r="J1652" s="418"/>
      <c r="K1652" s="419">
        <v>24.35</v>
      </c>
    </row>
    <row r="1653" spans="1:11" s="206" customFormat="1" ht="15.75" thickTop="1" x14ac:dyDescent="0.25">
      <c r="A1653" s="421"/>
      <c r="B1653" s="421"/>
      <c r="C1653" s="421"/>
      <c r="D1653" s="421"/>
      <c r="E1653" s="421"/>
      <c r="F1653" s="421"/>
      <c r="G1653" s="421"/>
      <c r="H1653" s="421"/>
      <c r="I1653" s="421"/>
      <c r="J1653" s="421"/>
      <c r="K1653" s="421"/>
    </row>
    <row r="1654" spans="1:11" s="206" customFormat="1" x14ac:dyDescent="0.25">
      <c r="A1654" s="402" t="s">
        <v>1406</v>
      </c>
      <c r="B1654" s="403" t="s">
        <v>34</v>
      </c>
      <c r="C1654" s="402" t="s">
        <v>103</v>
      </c>
      <c r="D1654" s="402" t="s">
        <v>65</v>
      </c>
      <c r="E1654" s="404" t="s">
        <v>35</v>
      </c>
      <c r="F1654" s="404"/>
      <c r="G1654" s="405" t="s">
        <v>56</v>
      </c>
      <c r="H1654" s="403" t="s">
        <v>61</v>
      </c>
      <c r="I1654" s="403" t="s">
        <v>370</v>
      </c>
      <c r="J1654" s="403" t="s">
        <v>203</v>
      </c>
      <c r="K1654" s="403" t="s">
        <v>57</v>
      </c>
    </row>
    <row r="1655" spans="1:11" s="206" customFormat="1" ht="25.5" x14ac:dyDescent="0.25">
      <c r="A1655" s="406" t="s">
        <v>37</v>
      </c>
      <c r="B1655" s="407" t="s">
        <v>1407</v>
      </c>
      <c r="C1655" s="406" t="s">
        <v>105</v>
      </c>
      <c r="D1655" s="406" t="s">
        <v>1408</v>
      </c>
      <c r="E1655" s="408">
        <v>7</v>
      </c>
      <c r="F1655" s="408"/>
      <c r="G1655" s="409" t="s">
        <v>58</v>
      </c>
      <c r="H1655" s="410">
        <v>1</v>
      </c>
      <c r="I1655" s="411"/>
      <c r="J1655" s="411">
        <v>10.81</v>
      </c>
      <c r="K1655" s="411">
        <v>10.81</v>
      </c>
    </row>
    <row r="1656" spans="1:11" s="206" customFormat="1" ht="25.5" x14ac:dyDescent="0.25">
      <c r="A1656" s="412" t="s">
        <v>371</v>
      </c>
      <c r="B1656" s="413" t="s">
        <v>109</v>
      </c>
      <c r="C1656" s="412" t="s">
        <v>105</v>
      </c>
      <c r="D1656" s="412" t="s">
        <v>110</v>
      </c>
      <c r="E1656" s="414" t="s">
        <v>101</v>
      </c>
      <c r="F1656" s="414"/>
      <c r="G1656" s="415" t="s">
        <v>38</v>
      </c>
      <c r="H1656" s="416">
        <v>0.2</v>
      </c>
      <c r="I1656" s="416">
        <v>0</v>
      </c>
      <c r="J1656" s="417">
        <v>16.78</v>
      </c>
      <c r="K1656" s="417">
        <v>3.35</v>
      </c>
    </row>
    <row r="1657" spans="1:11" s="206" customFormat="1" ht="25.5" x14ac:dyDescent="0.25">
      <c r="A1657" s="412" t="s">
        <v>371</v>
      </c>
      <c r="B1657" s="413" t="s">
        <v>2122</v>
      </c>
      <c r="C1657" s="412" t="s">
        <v>105</v>
      </c>
      <c r="D1657" s="412" t="s">
        <v>2123</v>
      </c>
      <c r="E1657" s="414" t="s">
        <v>384</v>
      </c>
      <c r="F1657" s="414"/>
      <c r="G1657" s="415" t="s">
        <v>23</v>
      </c>
      <c r="H1657" s="416">
        <v>1</v>
      </c>
      <c r="I1657" s="416">
        <v>0</v>
      </c>
      <c r="J1657" s="417">
        <v>2.78</v>
      </c>
      <c r="K1657" s="417">
        <v>2.78</v>
      </c>
    </row>
    <row r="1658" spans="1:11" s="206" customFormat="1" ht="25.5" x14ac:dyDescent="0.25">
      <c r="A1658" s="412" t="s">
        <v>371</v>
      </c>
      <c r="B1658" s="413" t="s">
        <v>123</v>
      </c>
      <c r="C1658" s="412" t="s">
        <v>105</v>
      </c>
      <c r="D1658" s="412" t="s">
        <v>124</v>
      </c>
      <c r="E1658" s="414" t="s">
        <v>101</v>
      </c>
      <c r="F1658" s="414"/>
      <c r="G1658" s="415" t="s">
        <v>38</v>
      </c>
      <c r="H1658" s="416">
        <v>0.2</v>
      </c>
      <c r="I1658" s="416">
        <v>0</v>
      </c>
      <c r="J1658" s="417">
        <v>23.41</v>
      </c>
      <c r="K1658" s="417">
        <v>4.68</v>
      </c>
    </row>
    <row r="1659" spans="1:11" s="206" customFormat="1" ht="25.5" x14ac:dyDescent="0.25">
      <c r="A1659" s="418"/>
      <c r="B1659" s="418"/>
      <c r="C1659" s="418"/>
      <c r="D1659" s="418"/>
      <c r="E1659" s="418"/>
      <c r="F1659" s="418" t="s">
        <v>373</v>
      </c>
      <c r="G1659" s="419">
        <v>8.0299999999999994</v>
      </c>
      <c r="H1659" s="418" t="s">
        <v>374</v>
      </c>
      <c r="I1659" s="419">
        <v>0</v>
      </c>
      <c r="J1659" s="418" t="s">
        <v>375</v>
      </c>
      <c r="K1659" s="419">
        <v>8.0299999999999994</v>
      </c>
    </row>
    <row r="1660" spans="1:11" s="206" customFormat="1" ht="26.25" thickBot="1" x14ac:dyDescent="0.3">
      <c r="A1660" s="418"/>
      <c r="B1660" s="418"/>
      <c r="C1660" s="418"/>
      <c r="D1660" s="418"/>
      <c r="E1660" s="418"/>
      <c r="F1660" s="418" t="s">
        <v>376</v>
      </c>
      <c r="G1660" s="419">
        <v>0</v>
      </c>
      <c r="H1660" s="420"/>
      <c r="I1660" s="420" t="s">
        <v>377</v>
      </c>
      <c r="J1660" s="418"/>
      <c r="K1660" s="419">
        <v>10.81</v>
      </c>
    </row>
    <row r="1661" spans="1:11" s="206" customFormat="1" ht="15.75" thickTop="1" x14ac:dyDescent="0.25">
      <c r="A1661" s="421"/>
      <c r="B1661" s="421"/>
      <c r="C1661" s="421"/>
      <c r="D1661" s="421"/>
      <c r="E1661" s="421"/>
      <c r="F1661" s="421"/>
      <c r="G1661" s="421"/>
      <c r="H1661" s="421"/>
      <c r="I1661" s="421"/>
      <c r="J1661" s="421"/>
      <c r="K1661" s="421"/>
    </row>
    <row r="1662" spans="1:11" s="206" customFormat="1" x14ac:dyDescent="0.25">
      <c r="A1662" s="402" t="s">
        <v>1409</v>
      </c>
      <c r="B1662" s="403" t="s">
        <v>34</v>
      </c>
      <c r="C1662" s="402" t="s">
        <v>103</v>
      </c>
      <c r="D1662" s="402" t="s">
        <v>65</v>
      </c>
      <c r="E1662" s="404" t="s">
        <v>35</v>
      </c>
      <c r="F1662" s="404"/>
      <c r="G1662" s="405" t="s">
        <v>56</v>
      </c>
      <c r="H1662" s="403" t="s">
        <v>61</v>
      </c>
      <c r="I1662" s="403" t="s">
        <v>370</v>
      </c>
      <c r="J1662" s="403" t="s">
        <v>203</v>
      </c>
      <c r="K1662" s="403" t="s">
        <v>57</v>
      </c>
    </row>
    <row r="1663" spans="1:11" s="206" customFormat="1" ht="25.5" x14ac:dyDescent="0.25">
      <c r="A1663" s="406" t="s">
        <v>37</v>
      </c>
      <c r="B1663" s="407" t="s">
        <v>327</v>
      </c>
      <c r="C1663" s="406" t="s">
        <v>105</v>
      </c>
      <c r="D1663" s="406" t="s">
        <v>328</v>
      </c>
      <c r="E1663" s="408">
        <v>7</v>
      </c>
      <c r="F1663" s="408"/>
      <c r="G1663" s="409" t="s">
        <v>58</v>
      </c>
      <c r="H1663" s="410">
        <v>1</v>
      </c>
      <c r="I1663" s="411"/>
      <c r="J1663" s="411">
        <v>16.88</v>
      </c>
      <c r="K1663" s="411">
        <v>16.88</v>
      </c>
    </row>
    <row r="1664" spans="1:11" s="206" customFormat="1" ht="25.5" x14ac:dyDescent="0.25">
      <c r="A1664" s="412" t="s">
        <v>371</v>
      </c>
      <c r="B1664" s="413" t="s">
        <v>783</v>
      </c>
      <c r="C1664" s="412" t="s">
        <v>105</v>
      </c>
      <c r="D1664" s="412" t="s">
        <v>328</v>
      </c>
      <c r="E1664" s="414" t="s">
        <v>384</v>
      </c>
      <c r="F1664" s="414"/>
      <c r="G1664" s="415" t="s">
        <v>23</v>
      </c>
      <c r="H1664" s="416">
        <v>1</v>
      </c>
      <c r="I1664" s="416">
        <v>0</v>
      </c>
      <c r="J1664" s="417">
        <v>8.85</v>
      </c>
      <c r="K1664" s="417">
        <v>8.85</v>
      </c>
    </row>
    <row r="1665" spans="1:11" s="206" customFormat="1" ht="25.5" x14ac:dyDescent="0.25">
      <c r="A1665" s="412" t="s">
        <v>371</v>
      </c>
      <c r="B1665" s="413" t="s">
        <v>109</v>
      </c>
      <c r="C1665" s="412" t="s">
        <v>105</v>
      </c>
      <c r="D1665" s="412" t="s">
        <v>110</v>
      </c>
      <c r="E1665" s="414" t="s">
        <v>101</v>
      </c>
      <c r="F1665" s="414"/>
      <c r="G1665" s="415" t="s">
        <v>38</v>
      </c>
      <c r="H1665" s="416">
        <v>0.2</v>
      </c>
      <c r="I1665" s="416">
        <v>0</v>
      </c>
      <c r="J1665" s="417">
        <v>16.78</v>
      </c>
      <c r="K1665" s="417">
        <v>3.35</v>
      </c>
    </row>
    <row r="1666" spans="1:11" s="206" customFormat="1" ht="25.5" x14ac:dyDescent="0.25">
      <c r="A1666" s="412" t="s">
        <v>371</v>
      </c>
      <c r="B1666" s="413" t="s">
        <v>123</v>
      </c>
      <c r="C1666" s="412" t="s">
        <v>105</v>
      </c>
      <c r="D1666" s="412" t="s">
        <v>124</v>
      </c>
      <c r="E1666" s="414" t="s">
        <v>101</v>
      </c>
      <c r="F1666" s="414"/>
      <c r="G1666" s="415" t="s">
        <v>38</v>
      </c>
      <c r="H1666" s="416">
        <v>0.2</v>
      </c>
      <c r="I1666" s="416">
        <v>0</v>
      </c>
      <c r="J1666" s="417">
        <v>23.41</v>
      </c>
      <c r="K1666" s="417">
        <v>4.68</v>
      </c>
    </row>
    <row r="1667" spans="1:11" s="206" customFormat="1" ht="25.5" x14ac:dyDescent="0.25">
      <c r="A1667" s="418"/>
      <c r="B1667" s="418"/>
      <c r="C1667" s="418"/>
      <c r="D1667" s="418"/>
      <c r="E1667" s="418"/>
      <c r="F1667" s="418" t="s">
        <v>373</v>
      </c>
      <c r="G1667" s="419">
        <v>8.0299999999999994</v>
      </c>
      <c r="H1667" s="418" t="s">
        <v>374</v>
      </c>
      <c r="I1667" s="419">
        <v>0</v>
      </c>
      <c r="J1667" s="418" t="s">
        <v>375</v>
      </c>
      <c r="K1667" s="419">
        <v>8.0299999999999994</v>
      </c>
    </row>
    <row r="1668" spans="1:11" s="206" customFormat="1" ht="26.25" thickBot="1" x14ac:dyDescent="0.3">
      <c r="A1668" s="418"/>
      <c r="B1668" s="418"/>
      <c r="C1668" s="418"/>
      <c r="D1668" s="418"/>
      <c r="E1668" s="418"/>
      <c r="F1668" s="418" t="s">
        <v>376</v>
      </c>
      <c r="G1668" s="419">
        <v>0</v>
      </c>
      <c r="H1668" s="420"/>
      <c r="I1668" s="420" t="s">
        <v>377</v>
      </c>
      <c r="J1668" s="418"/>
      <c r="K1668" s="419">
        <v>16.88</v>
      </c>
    </row>
    <row r="1669" spans="1:11" s="206" customFormat="1" ht="15.75" thickTop="1" x14ac:dyDescent="0.25">
      <c r="A1669" s="421"/>
      <c r="B1669" s="421"/>
      <c r="C1669" s="421"/>
      <c r="D1669" s="421"/>
      <c r="E1669" s="421"/>
      <c r="F1669" s="421"/>
      <c r="G1669" s="421"/>
      <c r="H1669" s="421"/>
      <c r="I1669" s="421"/>
      <c r="J1669" s="421"/>
      <c r="K1669" s="421"/>
    </row>
    <row r="1670" spans="1:11" s="206" customFormat="1" x14ac:dyDescent="0.25">
      <c r="A1670" s="402" t="s">
        <v>1410</v>
      </c>
      <c r="B1670" s="403" t="s">
        <v>34</v>
      </c>
      <c r="C1670" s="402" t="s">
        <v>103</v>
      </c>
      <c r="D1670" s="402" t="s">
        <v>65</v>
      </c>
      <c r="E1670" s="404" t="s">
        <v>35</v>
      </c>
      <c r="F1670" s="404"/>
      <c r="G1670" s="405" t="s">
        <v>56</v>
      </c>
      <c r="H1670" s="403" t="s">
        <v>61</v>
      </c>
      <c r="I1670" s="403" t="s">
        <v>370</v>
      </c>
      <c r="J1670" s="403" t="s">
        <v>203</v>
      </c>
      <c r="K1670" s="403" t="s">
        <v>57</v>
      </c>
    </row>
    <row r="1671" spans="1:11" s="206" customFormat="1" ht="25.5" x14ac:dyDescent="0.25">
      <c r="A1671" s="406" t="s">
        <v>37</v>
      </c>
      <c r="B1671" s="407" t="s">
        <v>1411</v>
      </c>
      <c r="C1671" s="406" t="s">
        <v>105</v>
      </c>
      <c r="D1671" s="406" t="s">
        <v>1412</v>
      </c>
      <c r="E1671" s="408">
        <v>7</v>
      </c>
      <c r="F1671" s="408"/>
      <c r="G1671" s="409" t="s">
        <v>221</v>
      </c>
      <c r="H1671" s="410">
        <v>1</v>
      </c>
      <c r="I1671" s="411"/>
      <c r="J1671" s="411">
        <v>14.65</v>
      </c>
      <c r="K1671" s="411">
        <v>14.65</v>
      </c>
    </row>
    <row r="1672" spans="1:11" s="206" customFormat="1" ht="25.5" x14ac:dyDescent="0.25">
      <c r="A1672" s="412" t="s">
        <v>371</v>
      </c>
      <c r="B1672" s="413" t="s">
        <v>2124</v>
      </c>
      <c r="C1672" s="412" t="s">
        <v>105</v>
      </c>
      <c r="D1672" s="412" t="s">
        <v>1412</v>
      </c>
      <c r="E1672" s="414" t="s">
        <v>384</v>
      </c>
      <c r="F1672" s="414"/>
      <c r="G1672" s="415" t="s">
        <v>28</v>
      </c>
      <c r="H1672" s="416">
        <v>1</v>
      </c>
      <c r="I1672" s="416">
        <v>0</v>
      </c>
      <c r="J1672" s="417">
        <v>4.6100000000000003</v>
      </c>
      <c r="K1672" s="417">
        <v>4.6100000000000003</v>
      </c>
    </row>
    <row r="1673" spans="1:11" s="206" customFormat="1" ht="25.5" x14ac:dyDescent="0.25">
      <c r="A1673" s="412" t="s">
        <v>371</v>
      </c>
      <c r="B1673" s="413" t="s">
        <v>109</v>
      </c>
      <c r="C1673" s="412" t="s">
        <v>105</v>
      </c>
      <c r="D1673" s="412" t="s">
        <v>110</v>
      </c>
      <c r="E1673" s="414" t="s">
        <v>101</v>
      </c>
      <c r="F1673" s="414"/>
      <c r="G1673" s="415" t="s">
        <v>38</v>
      </c>
      <c r="H1673" s="416">
        <v>0.25</v>
      </c>
      <c r="I1673" s="416">
        <v>0</v>
      </c>
      <c r="J1673" s="417">
        <v>16.78</v>
      </c>
      <c r="K1673" s="417">
        <v>4.1900000000000004</v>
      </c>
    </row>
    <row r="1674" spans="1:11" s="206" customFormat="1" ht="25.5" x14ac:dyDescent="0.25">
      <c r="A1674" s="412" t="s">
        <v>371</v>
      </c>
      <c r="B1674" s="413" t="s">
        <v>123</v>
      </c>
      <c r="C1674" s="412" t="s">
        <v>105</v>
      </c>
      <c r="D1674" s="412" t="s">
        <v>124</v>
      </c>
      <c r="E1674" s="414" t="s">
        <v>101</v>
      </c>
      <c r="F1674" s="414"/>
      <c r="G1674" s="415" t="s">
        <v>38</v>
      </c>
      <c r="H1674" s="416">
        <v>0.25</v>
      </c>
      <c r="I1674" s="416">
        <v>0</v>
      </c>
      <c r="J1674" s="417">
        <v>23.41</v>
      </c>
      <c r="K1674" s="417">
        <v>5.85</v>
      </c>
    </row>
    <row r="1675" spans="1:11" s="206" customFormat="1" ht="25.5" x14ac:dyDescent="0.25">
      <c r="A1675" s="418"/>
      <c r="B1675" s="418"/>
      <c r="C1675" s="418"/>
      <c r="D1675" s="418"/>
      <c r="E1675" s="418"/>
      <c r="F1675" s="418" t="s">
        <v>373</v>
      </c>
      <c r="G1675" s="419">
        <v>10.039999999999999</v>
      </c>
      <c r="H1675" s="418" t="s">
        <v>374</v>
      </c>
      <c r="I1675" s="419">
        <v>0</v>
      </c>
      <c r="J1675" s="418" t="s">
        <v>375</v>
      </c>
      <c r="K1675" s="419">
        <v>10.039999999999999</v>
      </c>
    </row>
    <row r="1676" spans="1:11" s="206" customFormat="1" ht="26.25" thickBot="1" x14ac:dyDescent="0.3">
      <c r="A1676" s="418"/>
      <c r="B1676" s="418"/>
      <c r="C1676" s="418"/>
      <c r="D1676" s="418"/>
      <c r="E1676" s="418"/>
      <c r="F1676" s="418" t="s">
        <v>376</v>
      </c>
      <c r="G1676" s="419">
        <v>0</v>
      </c>
      <c r="H1676" s="420"/>
      <c r="I1676" s="420" t="s">
        <v>377</v>
      </c>
      <c r="J1676" s="418"/>
      <c r="K1676" s="419">
        <v>14.65</v>
      </c>
    </row>
    <row r="1677" spans="1:11" s="206" customFormat="1" ht="15.75" thickTop="1" x14ac:dyDescent="0.25">
      <c r="A1677" s="421"/>
      <c r="B1677" s="421"/>
      <c r="C1677" s="421"/>
      <c r="D1677" s="421"/>
      <c r="E1677" s="421"/>
      <c r="F1677" s="421"/>
      <c r="G1677" s="421"/>
      <c r="H1677" s="421"/>
      <c r="I1677" s="421"/>
      <c r="J1677" s="421"/>
      <c r="K1677" s="421"/>
    </row>
    <row r="1678" spans="1:11" s="206" customFormat="1" x14ac:dyDescent="0.25">
      <c r="A1678" s="402" t="s">
        <v>1413</v>
      </c>
      <c r="B1678" s="403" t="s">
        <v>34</v>
      </c>
      <c r="C1678" s="402" t="s">
        <v>103</v>
      </c>
      <c r="D1678" s="402" t="s">
        <v>65</v>
      </c>
      <c r="E1678" s="404" t="s">
        <v>35</v>
      </c>
      <c r="F1678" s="404"/>
      <c r="G1678" s="405" t="s">
        <v>56</v>
      </c>
      <c r="H1678" s="403" t="s">
        <v>61</v>
      </c>
      <c r="I1678" s="403" t="s">
        <v>370</v>
      </c>
      <c r="J1678" s="403" t="s">
        <v>203</v>
      </c>
      <c r="K1678" s="403" t="s">
        <v>57</v>
      </c>
    </row>
    <row r="1679" spans="1:11" s="206" customFormat="1" ht="25.5" x14ac:dyDescent="0.25">
      <c r="A1679" s="406" t="s">
        <v>37</v>
      </c>
      <c r="B1679" s="407" t="s">
        <v>1414</v>
      </c>
      <c r="C1679" s="406" t="s">
        <v>105</v>
      </c>
      <c r="D1679" s="406" t="s">
        <v>1415</v>
      </c>
      <c r="E1679" s="408">
        <v>7</v>
      </c>
      <c r="F1679" s="408"/>
      <c r="G1679" s="409" t="s">
        <v>221</v>
      </c>
      <c r="H1679" s="410">
        <v>1</v>
      </c>
      <c r="I1679" s="411"/>
      <c r="J1679" s="411">
        <v>20.09</v>
      </c>
      <c r="K1679" s="411">
        <v>20.09</v>
      </c>
    </row>
    <row r="1680" spans="1:11" s="206" customFormat="1" ht="25.5" x14ac:dyDescent="0.25">
      <c r="A1680" s="412" t="s">
        <v>371</v>
      </c>
      <c r="B1680" s="413" t="s">
        <v>123</v>
      </c>
      <c r="C1680" s="412" t="s">
        <v>105</v>
      </c>
      <c r="D1680" s="412" t="s">
        <v>124</v>
      </c>
      <c r="E1680" s="414" t="s">
        <v>101</v>
      </c>
      <c r="F1680" s="414"/>
      <c r="G1680" s="415" t="s">
        <v>38</v>
      </c>
      <c r="H1680" s="416">
        <v>0.25</v>
      </c>
      <c r="I1680" s="416">
        <v>0</v>
      </c>
      <c r="J1680" s="417">
        <v>23.41</v>
      </c>
      <c r="K1680" s="417">
        <v>5.85</v>
      </c>
    </row>
    <row r="1681" spans="1:11" s="206" customFormat="1" ht="25.5" x14ac:dyDescent="0.25">
      <c r="A1681" s="412" t="s">
        <v>371</v>
      </c>
      <c r="B1681" s="413" t="s">
        <v>2125</v>
      </c>
      <c r="C1681" s="412" t="s">
        <v>105</v>
      </c>
      <c r="D1681" s="412" t="s">
        <v>1415</v>
      </c>
      <c r="E1681" s="414" t="s">
        <v>384</v>
      </c>
      <c r="F1681" s="414"/>
      <c r="G1681" s="415" t="s">
        <v>28</v>
      </c>
      <c r="H1681" s="416">
        <v>1</v>
      </c>
      <c r="I1681" s="416">
        <v>0</v>
      </c>
      <c r="J1681" s="417">
        <v>10.050000000000001</v>
      </c>
      <c r="K1681" s="417">
        <v>10.050000000000001</v>
      </c>
    </row>
    <row r="1682" spans="1:11" s="206" customFormat="1" ht="25.5" x14ac:dyDescent="0.25">
      <c r="A1682" s="412" t="s">
        <v>371</v>
      </c>
      <c r="B1682" s="413" t="s">
        <v>109</v>
      </c>
      <c r="C1682" s="412" t="s">
        <v>105</v>
      </c>
      <c r="D1682" s="412" t="s">
        <v>110</v>
      </c>
      <c r="E1682" s="414" t="s">
        <v>101</v>
      </c>
      <c r="F1682" s="414"/>
      <c r="G1682" s="415" t="s">
        <v>38</v>
      </c>
      <c r="H1682" s="416">
        <v>0.25</v>
      </c>
      <c r="I1682" s="416">
        <v>0</v>
      </c>
      <c r="J1682" s="417">
        <v>16.78</v>
      </c>
      <c r="K1682" s="417">
        <v>4.1900000000000004</v>
      </c>
    </row>
    <row r="1683" spans="1:11" s="206" customFormat="1" ht="25.5" x14ac:dyDescent="0.25">
      <c r="A1683" s="418"/>
      <c r="B1683" s="418"/>
      <c r="C1683" s="418"/>
      <c r="D1683" s="418"/>
      <c r="E1683" s="418"/>
      <c r="F1683" s="418" t="s">
        <v>373</v>
      </c>
      <c r="G1683" s="419">
        <v>10.039999999999999</v>
      </c>
      <c r="H1683" s="418" t="s">
        <v>374</v>
      </c>
      <c r="I1683" s="419">
        <v>0</v>
      </c>
      <c r="J1683" s="418" t="s">
        <v>375</v>
      </c>
      <c r="K1683" s="419">
        <v>10.039999999999999</v>
      </c>
    </row>
    <row r="1684" spans="1:11" s="206" customFormat="1" ht="26.25" thickBot="1" x14ac:dyDescent="0.3">
      <c r="A1684" s="418"/>
      <c r="B1684" s="418"/>
      <c r="C1684" s="418"/>
      <c r="D1684" s="418"/>
      <c r="E1684" s="418"/>
      <c r="F1684" s="418" t="s">
        <v>376</v>
      </c>
      <c r="G1684" s="419">
        <v>0</v>
      </c>
      <c r="H1684" s="420"/>
      <c r="I1684" s="420" t="s">
        <v>377</v>
      </c>
      <c r="J1684" s="418"/>
      <c r="K1684" s="419">
        <v>20.09</v>
      </c>
    </row>
    <row r="1685" spans="1:11" s="206" customFormat="1" ht="15.75" thickTop="1" x14ac:dyDescent="0.25">
      <c r="A1685" s="421"/>
      <c r="B1685" s="421"/>
      <c r="C1685" s="421"/>
      <c r="D1685" s="421"/>
      <c r="E1685" s="421"/>
      <c r="F1685" s="421"/>
      <c r="G1685" s="421"/>
      <c r="H1685" s="421"/>
      <c r="I1685" s="421"/>
      <c r="J1685" s="421"/>
      <c r="K1685" s="421"/>
    </row>
    <row r="1686" spans="1:11" s="206" customFormat="1" x14ac:dyDescent="0.25">
      <c r="A1686" s="402" t="s">
        <v>1416</v>
      </c>
      <c r="B1686" s="403" t="s">
        <v>34</v>
      </c>
      <c r="C1686" s="402" t="s">
        <v>103</v>
      </c>
      <c r="D1686" s="402" t="s">
        <v>65</v>
      </c>
      <c r="E1686" s="404" t="s">
        <v>35</v>
      </c>
      <c r="F1686" s="404"/>
      <c r="G1686" s="405" t="s">
        <v>56</v>
      </c>
      <c r="H1686" s="403" t="s">
        <v>61</v>
      </c>
      <c r="I1686" s="403" t="s">
        <v>370</v>
      </c>
      <c r="J1686" s="403" t="s">
        <v>203</v>
      </c>
      <c r="K1686" s="403" t="s">
        <v>57</v>
      </c>
    </row>
    <row r="1687" spans="1:11" s="206" customFormat="1" ht="25.5" x14ac:dyDescent="0.25">
      <c r="A1687" s="406" t="s">
        <v>37</v>
      </c>
      <c r="B1687" s="407" t="s">
        <v>1417</v>
      </c>
      <c r="C1687" s="406" t="s">
        <v>798</v>
      </c>
      <c r="D1687" s="406" t="s">
        <v>1418</v>
      </c>
      <c r="E1687" s="408" t="s">
        <v>797</v>
      </c>
      <c r="F1687" s="408"/>
      <c r="G1687" s="409" t="s">
        <v>58</v>
      </c>
      <c r="H1687" s="410">
        <v>1</v>
      </c>
      <c r="I1687" s="411"/>
      <c r="J1687" s="411">
        <v>60.38</v>
      </c>
      <c r="K1687" s="411">
        <v>60.38</v>
      </c>
    </row>
    <row r="1688" spans="1:11" s="206" customFormat="1" x14ac:dyDescent="0.25">
      <c r="A1688" s="412" t="s">
        <v>371</v>
      </c>
      <c r="B1688" s="413" t="s">
        <v>2126</v>
      </c>
      <c r="C1688" s="412" t="s">
        <v>798</v>
      </c>
      <c r="D1688" s="412" t="s">
        <v>2127</v>
      </c>
      <c r="E1688" s="414" t="s">
        <v>384</v>
      </c>
      <c r="F1688" s="414"/>
      <c r="G1688" s="415" t="s">
        <v>58</v>
      </c>
      <c r="H1688" s="416">
        <v>1.2</v>
      </c>
      <c r="I1688" s="416">
        <v>0</v>
      </c>
      <c r="J1688" s="417">
        <v>19.670000000000002</v>
      </c>
      <c r="K1688" s="417">
        <v>23.6</v>
      </c>
    </row>
    <row r="1689" spans="1:11" s="206" customFormat="1" ht="25.5" x14ac:dyDescent="0.25">
      <c r="A1689" s="412" t="s">
        <v>371</v>
      </c>
      <c r="B1689" s="413" t="s">
        <v>109</v>
      </c>
      <c r="C1689" s="412" t="s">
        <v>105</v>
      </c>
      <c r="D1689" s="412" t="s">
        <v>110</v>
      </c>
      <c r="E1689" s="414" t="s">
        <v>101</v>
      </c>
      <c r="F1689" s="414"/>
      <c r="G1689" s="415" t="s">
        <v>38</v>
      </c>
      <c r="H1689" s="416">
        <v>0.8</v>
      </c>
      <c r="I1689" s="416">
        <v>0</v>
      </c>
      <c r="J1689" s="417">
        <v>16.78</v>
      </c>
      <c r="K1689" s="417">
        <v>13.42</v>
      </c>
    </row>
    <row r="1690" spans="1:11" s="206" customFormat="1" ht="25.5" x14ac:dyDescent="0.25">
      <c r="A1690" s="412" t="s">
        <v>371</v>
      </c>
      <c r="B1690" s="413" t="s">
        <v>123</v>
      </c>
      <c r="C1690" s="412" t="s">
        <v>105</v>
      </c>
      <c r="D1690" s="412" t="s">
        <v>124</v>
      </c>
      <c r="E1690" s="414" t="s">
        <v>101</v>
      </c>
      <c r="F1690" s="414"/>
      <c r="G1690" s="415" t="s">
        <v>38</v>
      </c>
      <c r="H1690" s="416">
        <v>0.8</v>
      </c>
      <c r="I1690" s="416">
        <v>0</v>
      </c>
      <c r="J1690" s="417">
        <v>23.41</v>
      </c>
      <c r="K1690" s="417">
        <v>18.72</v>
      </c>
    </row>
    <row r="1691" spans="1:11" s="206" customFormat="1" x14ac:dyDescent="0.25">
      <c r="A1691" s="412" t="s">
        <v>371</v>
      </c>
      <c r="B1691" s="413" t="s">
        <v>2128</v>
      </c>
      <c r="C1691" s="412" t="s">
        <v>798</v>
      </c>
      <c r="D1691" s="412" t="s">
        <v>2129</v>
      </c>
      <c r="E1691" s="414" t="s">
        <v>384</v>
      </c>
      <c r="F1691" s="414"/>
      <c r="G1691" s="415" t="s">
        <v>58</v>
      </c>
      <c r="H1691" s="416">
        <v>1.2</v>
      </c>
      <c r="I1691" s="416">
        <v>0</v>
      </c>
      <c r="J1691" s="417">
        <v>3.87</v>
      </c>
      <c r="K1691" s="417">
        <v>4.6399999999999997</v>
      </c>
    </row>
    <row r="1692" spans="1:11" s="206" customFormat="1" ht="25.5" x14ac:dyDescent="0.25">
      <c r="A1692" s="418"/>
      <c r="B1692" s="418"/>
      <c r="C1692" s="418"/>
      <c r="D1692" s="418"/>
      <c r="E1692" s="418"/>
      <c r="F1692" s="418" t="s">
        <v>373</v>
      </c>
      <c r="G1692" s="419">
        <v>32.14</v>
      </c>
      <c r="H1692" s="418" t="s">
        <v>374</v>
      </c>
      <c r="I1692" s="419">
        <v>0</v>
      </c>
      <c r="J1692" s="418" t="s">
        <v>375</v>
      </c>
      <c r="K1692" s="419">
        <v>32.14</v>
      </c>
    </row>
    <row r="1693" spans="1:11" s="206" customFormat="1" ht="26.25" thickBot="1" x14ac:dyDescent="0.3">
      <c r="A1693" s="418"/>
      <c r="B1693" s="418"/>
      <c r="C1693" s="418"/>
      <c r="D1693" s="418"/>
      <c r="E1693" s="418"/>
      <c r="F1693" s="418" t="s">
        <v>376</v>
      </c>
      <c r="G1693" s="419">
        <v>0</v>
      </c>
      <c r="H1693" s="420"/>
      <c r="I1693" s="420" t="s">
        <v>377</v>
      </c>
      <c r="J1693" s="418"/>
      <c r="K1693" s="419">
        <v>60.38</v>
      </c>
    </row>
    <row r="1694" spans="1:11" s="206" customFormat="1" ht="15.75" thickTop="1" x14ac:dyDescent="0.25">
      <c r="A1694" s="421"/>
      <c r="B1694" s="421"/>
      <c r="C1694" s="421"/>
      <c r="D1694" s="421"/>
      <c r="E1694" s="421"/>
      <c r="F1694" s="421"/>
      <c r="G1694" s="421"/>
      <c r="H1694" s="421"/>
      <c r="I1694" s="421"/>
      <c r="J1694" s="421"/>
      <c r="K1694" s="421"/>
    </row>
    <row r="1695" spans="1:11" s="206" customFormat="1" x14ac:dyDescent="0.25">
      <c r="A1695" s="402" t="s">
        <v>1419</v>
      </c>
      <c r="B1695" s="403" t="s">
        <v>34</v>
      </c>
      <c r="C1695" s="402" t="s">
        <v>103</v>
      </c>
      <c r="D1695" s="402" t="s">
        <v>65</v>
      </c>
      <c r="E1695" s="404" t="s">
        <v>35</v>
      </c>
      <c r="F1695" s="404"/>
      <c r="G1695" s="405" t="s">
        <v>56</v>
      </c>
      <c r="H1695" s="403" t="s">
        <v>61</v>
      </c>
      <c r="I1695" s="403" t="s">
        <v>370</v>
      </c>
      <c r="J1695" s="403" t="s">
        <v>203</v>
      </c>
      <c r="K1695" s="403" t="s">
        <v>57</v>
      </c>
    </row>
    <row r="1696" spans="1:11" s="206" customFormat="1" ht="25.5" x14ac:dyDescent="0.25">
      <c r="A1696" s="406" t="s">
        <v>37</v>
      </c>
      <c r="B1696" s="407" t="s">
        <v>1420</v>
      </c>
      <c r="C1696" s="406" t="s">
        <v>105</v>
      </c>
      <c r="D1696" s="406" t="s">
        <v>1421</v>
      </c>
      <c r="E1696" s="408">
        <v>7</v>
      </c>
      <c r="F1696" s="408"/>
      <c r="G1696" s="409" t="s">
        <v>221</v>
      </c>
      <c r="H1696" s="410">
        <v>1</v>
      </c>
      <c r="I1696" s="411"/>
      <c r="J1696" s="411">
        <v>1622.18</v>
      </c>
      <c r="K1696" s="411">
        <v>1622.18</v>
      </c>
    </row>
    <row r="1697" spans="1:11" s="206" customFormat="1" ht="25.5" x14ac:dyDescent="0.25">
      <c r="A1697" s="412" t="s">
        <v>371</v>
      </c>
      <c r="B1697" s="413" t="s">
        <v>2130</v>
      </c>
      <c r="C1697" s="412" t="s">
        <v>105</v>
      </c>
      <c r="D1697" s="412" t="s">
        <v>2131</v>
      </c>
      <c r="E1697" s="414" t="s">
        <v>384</v>
      </c>
      <c r="F1697" s="414"/>
      <c r="G1697" s="415" t="s">
        <v>28</v>
      </c>
      <c r="H1697" s="416">
        <v>1</v>
      </c>
      <c r="I1697" s="416">
        <v>0</v>
      </c>
      <c r="J1697" s="417">
        <v>1381.04</v>
      </c>
      <c r="K1697" s="417">
        <v>1381.04</v>
      </c>
    </row>
    <row r="1698" spans="1:11" s="206" customFormat="1" ht="25.5" x14ac:dyDescent="0.25">
      <c r="A1698" s="412" t="s">
        <v>371</v>
      </c>
      <c r="B1698" s="413" t="s">
        <v>123</v>
      </c>
      <c r="C1698" s="412" t="s">
        <v>105</v>
      </c>
      <c r="D1698" s="412" t="s">
        <v>124</v>
      </c>
      <c r="E1698" s="414" t="s">
        <v>101</v>
      </c>
      <c r="F1698" s="414"/>
      <c r="G1698" s="415" t="s">
        <v>38</v>
      </c>
      <c r="H1698" s="416">
        <v>6</v>
      </c>
      <c r="I1698" s="416">
        <v>0</v>
      </c>
      <c r="J1698" s="417">
        <v>23.41</v>
      </c>
      <c r="K1698" s="417">
        <v>140.46</v>
      </c>
    </row>
    <row r="1699" spans="1:11" s="206" customFormat="1" ht="25.5" x14ac:dyDescent="0.25">
      <c r="A1699" s="412" t="s">
        <v>371</v>
      </c>
      <c r="B1699" s="413" t="s">
        <v>109</v>
      </c>
      <c r="C1699" s="412" t="s">
        <v>105</v>
      </c>
      <c r="D1699" s="412" t="s">
        <v>110</v>
      </c>
      <c r="E1699" s="414" t="s">
        <v>101</v>
      </c>
      <c r="F1699" s="414"/>
      <c r="G1699" s="415" t="s">
        <v>38</v>
      </c>
      <c r="H1699" s="416">
        <v>6</v>
      </c>
      <c r="I1699" s="416">
        <v>0</v>
      </c>
      <c r="J1699" s="417">
        <v>16.78</v>
      </c>
      <c r="K1699" s="417">
        <v>100.68</v>
      </c>
    </row>
    <row r="1700" spans="1:11" s="206" customFormat="1" ht="25.5" x14ac:dyDescent="0.25">
      <c r="A1700" s="418"/>
      <c r="B1700" s="418"/>
      <c r="C1700" s="418"/>
      <c r="D1700" s="418"/>
      <c r="E1700" s="418"/>
      <c r="F1700" s="418" t="s">
        <v>373</v>
      </c>
      <c r="G1700" s="419">
        <v>241.14</v>
      </c>
      <c r="H1700" s="418" t="s">
        <v>374</v>
      </c>
      <c r="I1700" s="419">
        <v>0</v>
      </c>
      <c r="J1700" s="418" t="s">
        <v>375</v>
      </c>
      <c r="K1700" s="419">
        <v>241.14</v>
      </c>
    </row>
    <row r="1701" spans="1:11" s="206" customFormat="1" ht="26.25" thickBot="1" x14ac:dyDescent="0.3">
      <c r="A1701" s="418"/>
      <c r="B1701" s="418"/>
      <c r="C1701" s="418"/>
      <c r="D1701" s="418"/>
      <c r="E1701" s="418"/>
      <c r="F1701" s="418" t="s">
        <v>376</v>
      </c>
      <c r="G1701" s="419">
        <v>0</v>
      </c>
      <c r="H1701" s="420"/>
      <c r="I1701" s="420" t="s">
        <v>377</v>
      </c>
      <c r="J1701" s="418"/>
      <c r="K1701" s="419">
        <v>1622.18</v>
      </c>
    </row>
    <row r="1702" spans="1:11" s="206" customFormat="1" ht="15.75" thickTop="1" x14ac:dyDescent="0.25">
      <c r="A1702" s="421"/>
      <c r="B1702" s="421"/>
      <c r="C1702" s="421"/>
      <c r="D1702" s="421"/>
      <c r="E1702" s="421"/>
      <c r="F1702" s="421"/>
      <c r="G1702" s="421"/>
      <c r="H1702" s="421"/>
      <c r="I1702" s="421"/>
      <c r="J1702" s="421"/>
      <c r="K1702" s="421"/>
    </row>
    <row r="1703" spans="1:11" s="206" customFormat="1" x14ac:dyDescent="0.25">
      <c r="A1703" s="402" t="s">
        <v>1422</v>
      </c>
      <c r="B1703" s="403" t="s">
        <v>34</v>
      </c>
      <c r="C1703" s="402" t="s">
        <v>103</v>
      </c>
      <c r="D1703" s="402" t="s">
        <v>65</v>
      </c>
      <c r="E1703" s="404" t="s">
        <v>35</v>
      </c>
      <c r="F1703" s="404"/>
      <c r="G1703" s="405" t="s">
        <v>56</v>
      </c>
      <c r="H1703" s="403" t="s">
        <v>61</v>
      </c>
      <c r="I1703" s="403" t="s">
        <v>370</v>
      </c>
      <c r="J1703" s="403" t="s">
        <v>203</v>
      </c>
      <c r="K1703" s="403" t="s">
        <v>57</v>
      </c>
    </row>
    <row r="1704" spans="1:11" s="206" customFormat="1" ht="25.5" x14ac:dyDescent="0.25">
      <c r="A1704" s="406" t="s">
        <v>37</v>
      </c>
      <c r="B1704" s="407" t="s">
        <v>1423</v>
      </c>
      <c r="C1704" s="406" t="s">
        <v>105</v>
      </c>
      <c r="D1704" s="406" t="s">
        <v>1424</v>
      </c>
      <c r="E1704" s="408">
        <v>7</v>
      </c>
      <c r="F1704" s="408"/>
      <c r="G1704" s="409" t="s">
        <v>221</v>
      </c>
      <c r="H1704" s="410">
        <v>1</v>
      </c>
      <c r="I1704" s="411"/>
      <c r="J1704" s="411">
        <v>150.79</v>
      </c>
      <c r="K1704" s="411">
        <v>150.79</v>
      </c>
    </row>
    <row r="1705" spans="1:11" s="206" customFormat="1" ht="25.5" x14ac:dyDescent="0.25">
      <c r="A1705" s="412" t="s">
        <v>371</v>
      </c>
      <c r="B1705" s="413" t="s">
        <v>674</v>
      </c>
      <c r="C1705" s="412" t="s">
        <v>105</v>
      </c>
      <c r="D1705" s="412" t="s">
        <v>675</v>
      </c>
      <c r="E1705" s="414" t="s">
        <v>384</v>
      </c>
      <c r="F1705" s="414"/>
      <c r="G1705" s="415" t="s">
        <v>28</v>
      </c>
      <c r="H1705" s="416">
        <v>1</v>
      </c>
      <c r="I1705" s="416">
        <v>0</v>
      </c>
      <c r="J1705" s="417">
        <v>90.51</v>
      </c>
      <c r="K1705" s="417">
        <v>90.51</v>
      </c>
    </row>
    <row r="1706" spans="1:11" s="206" customFormat="1" ht="25.5" x14ac:dyDescent="0.25">
      <c r="A1706" s="412" t="s">
        <v>371</v>
      </c>
      <c r="B1706" s="413" t="s">
        <v>109</v>
      </c>
      <c r="C1706" s="412" t="s">
        <v>105</v>
      </c>
      <c r="D1706" s="412" t="s">
        <v>110</v>
      </c>
      <c r="E1706" s="414" t="s">
        <v>101</v>
      </c>
      <c r="F1706" s="414"/>
      <c r="G1706" s="415" t="s">
        <v>38</v>
      </c>
      <c r="H1706" s="416">
        <v>1.5</v>
      </c>
      <c r="I1706" s="416">
        <v>0</v>
      </c>
      <c r="J1706" s="417">
        <v>16.78</v>
      </c>
      <c r="K1706" s="417">
        <v>25.17</v>
      </c>
    </row>
    <row r="1707" spans="1:11" s="206" customFormat="1" ht="25.5" x14ac:dyDescent="0.25">
      <c r="A1707" s="412" t="s">
        <v>371</v>
      </c>
      <c r="B1707" s="413" t="s">
        <v>123</v>
      </c>
      <c r="C1707" s="412" t="s">
        <v>105</v>
      </c>
      <c r="D1707" s="412" t="s">
        <v>124</v>
      </c>
      <c r="E1707" s="414" t="s">
        <v>101</v>
      </c>
      <c r="F1707" s="414"/>
      <c r="G1707" s="415" t="s">
        <v>38</v>
      </c>
      <c r="H1707" s="416">
        <v>1.5</v>
      </c>
      <c r="I1707" s="416">
        <v>0</v>
      </c>
      <c r="J1707" s="417">
        <v>23.41</v>
      </c>
      <c r="K1707" s="417">
        <v>35.11</v>
      </c>
    </row>
    <row r="1708" spans="1:11" s="206" customFormat="1" ht="25.5" x14ac:dyDescent="0.25">
      <c r="A1708" s="418"/>
      <c r="B1708" s="418"/>
      <c r="C1708" s="418"/>
      <c r="D1708" s="418"/>
      <c r="E1708" s="418"/>
      <c r="F1708" s="418" t="s">
        <v>373</v>
      </c>
      <c r="G1708" s="419">
        <v>60.28</v>
      </c>
      <c r="H1708" s="418" t="s">
        <v>374</v>
      </c>
      <c r="I1708" s="419">
        <v>0</v>
      </c>
      <c r="J1708" s="418" t="s">
        <v>375</v>
      </c>
      <c r="K1708" s="419">
        <v>60.28</v>
      </c>
    </row>
    <row r="1709" spans="1:11" s="206" customFormat="1" ht="26.25" thickBot="1" x14ac:dyDescent="0.3">
      <c r="A1709" s="418"/>
      <c r="B1709" s="418"/>
      <c r="C1709" s="418"/>
      <c r="D1709" s="418"/>
      <c r="E1709" s="418"/>
      <c r="F1709" s="418" t="s">
        <v>376</v>
      </c>
      <c r="G1709" s="419">
        <v>0</v>
      </c>
      <c r="H1709" s="420"/>
      <c r="I1709" s="420" t="s">
        <v>377</v>
      </c>
      <c r="J1709" s="418"/>
      <c r="K1709" s="419">
        <v>150.79</v>
      </c>
    </row>
    <row r="1710" spans="1:11" s="206" customFormat="1" ht="15.75" thickTop="1" x14ac:dyDescent="0.25">
      <c r="A1710" s="421"/>
      <c r="B1710" s="421"/>
      <c r="C1710" s="421"/>
      <c r="D1710" s="421"/>
      <c r="E1710" s="421"/>
      <c r="F1710" s="421"/>
      <c r="G1710" s="421"/>
      <c r="H1710" s="421"/>
      <c r="I1710" s="421"/>
      <c r="J1710" s="421"/>
      <c r="K1710" s="421"/>
    </row>
    <row r="1711" spans="1:11" s="206" customFormat="1" x14ac:dyDescent="0.25">
      <c r="A1711" s="402" t="s">
        <v>1425</v>
      </c>
      <c r="B1711" s="403" t="s">
        <v>34</v>
      </c>
      <c r="C1711" s="402" t="s">
        <v>103</v>
      </c>
      <c r="D1711" s="402" t="s">
        <v>65</v>
      </c>
      <c r="E1711" s="404" t="s">
        <v>35</v>
      </c>
      <c r="F1711" s="404"/>
      <c r="G1711" s="405" t="s">
        <v>56</v>
      </c>
      <c r="H1711" s="403" t="s">
        <v>61</v>
      </c>
      <c r="I1711" s="403" t="s">
        <v>370</v>
      </c>
      <c r="J1711" s="403" t="s">
        <v>203</v>
      </c>
      <c r="K1711" s="403" t="s">
        <v>57</v>
      </c>
    </row>
    <row r="1712" spans="1:11" s="206" customFormat="1" ht="25.5" x14ac:dyDescent="0.25">
      <c r="A1712" s="406" t="s">
        <v>37</v>
      </c>
      <c r="B1712" s="407" t="s">
        <v>1426</v>
      </c>
      <c r="C1712" s="406" t="s">
        <v>105</v>
      </c>
      <c r="D1712" s="406" t="s">
        <v>1427</v>
      </c>
      <c r="E1712" s="408">
        <v>7</v>
      </c>
      <c r="F1712" s="408"/>
      <c r="G1712" s="409" t="s">
        <v>221</v>
      </c>
      <c r="H1712" s="410">
        <v>1</v>
      </c>
      <c r="I1712" s="411"/>
      <c r="J1712" s="411">
        <v>1284.67</v>
      </c>
      <c r="K1712" s="411">
        <v>1284.67</v>
      </c>
    </row>
    <row r="1713" spans="1:11" s="206" customFormat="1" ht="25.5" x14ac:dyDescent="0.25">
      <c r="A1713" s="412" t="s">
        <v>371</v>
      </c>
      <c r="B1713" s="413" t="s">
        <v>109</v>
      </c>
      <c r="C1713" s="412" t="s">
        <v>105</v>
      </c>
      <c r="D1713" s="412" t="s">
        <v>110</v>
      </c>
      <c r="E1713" s="414" t="s">
        <v>101</v>
      </c>
      <c r="F1713" s="414"/>
      <c r="G1713" s="415" t="s">
        <v>38</v>
      </c>
      <c r="H1713" s="416">
        <v>3</v>
      </c>
      <c r="I1713" s="416">
        <v>0</v>
      </c>
      <c r="J1713" s="417">
        <v>16.78</v>
      </c>
      <c r="K1713" s="417">
        <v>50.34</v>
      </c>
    </row>
    <row r="1714" spans="1:11" s="206" customFormat="1" ht="25.5" x14ac:dyDescent="0.25">
      <c r="A1714" s="412" t="s">
        <v>371</v>
      </c>
      <c r="B1714" s="413" t="s">
        <v>2132</v>
      </c>
      <c r="C1714" s="412" t="s">
        <v>105</v>
      </c>
      <c r="D1714" s="412" t="s">
        <v>1427</v>
      </c>
      <c r="E1714" s="414" t="s">
        <v>384</v>
      </c>
      <c r="F1714" s="414"/>
      <c r="G1714" s="415" t="s">
        <v>28</v>
      </c>
      <c r="H1714" s="416">
        <v>1</v>
      </c>
      <c r="I1714" s="416">
        <v>0</v>
      </c>
      <c r="J1714" s="417">
        <v>1164.0999999999999</v>
      </c>
      <c r="K1714" s="417">
        <v>1164.0999999999999</v>
      </c>
    </row>
    <row r="1715" spans="1:11" s="206" customFormat="1" ht="25.5" x14ac:dyDescent="0.25">
      <c r="A1715" s="412" t="s">
        <v>371</v>
      </c>
      <c r="B1715" s="413" t="s">
        <v>123</v>
      </c>
      <c r="C1715" s="412" t="s">
        <v>105</v>
      </c>
      <c r="D1715" s="412" t="s">
        <v>124</v>
      </c>
      <c r="E1715" s="414" t="s">
        <v>101</v>
      </c>
      <c r="F1715" s="414"/>
      <c r="G1715" s="415" t="s">
        <v>38</v>
      </c>
      <c r="H1715" s="416">
        <v>3</v>
      </c>
      <c r="I1715" s="416">
        <v>0</v>
      </c>
      <c r="J1715" s="417">
        <v>23.41</v>
      </c>
      <c r="K1715" s="417">
        <v>70.23</v>
      </c>
    </row>
    <row r="1716" spans="1:11" s="206" customFormat="1" ht="25.5" x14ac:dyDescent="0.25">
      <c r="A1716" s="418"/>
      <c r="B1716" s="418"/>
      <c r="C1716" s="418"/>
      <c r="D1716" s="418"/>
      <c r="E1716" s="418"/>
      <c r="F1716" s="418" t="s">
        <v>373</v>
      </c>
      <c r="G1716" s="419">
        <v>120.57</v>
      </c>
      <c r="H1716" s="418" t="s">
        <v>374</v>
      </c>
      <c r="I1716" s="419">
        <v>0</v>
      </c>
      <c r="J1716" s="418" t="s">
        <v>375</v>
      </c>
      <c r="K1716" s="419">
        <v>120.57</v>
      </c>
    </row>
    <row r="1717" spans="1:11" s="206" customFormat="1" ht="26.25" thickBot="1" x14ac:dyDescent="0.3">
      <c r="A1717" s="418"/>
      <c r="B1717" s="418"/>
      <c r="C1717" s="418"/>
      <c r="D1717" s="418"/>
      <c r="E1717" s="418"/>
      <c r="F1717" s="418" t="s">
        <v>376</v>
      </c>
      <c r="G1717" s="419">
        <v>0</v>
      </c>
      <c r="H1717" s="420"/>
      <c r="I1717" s="420" t="s">
        <v>377</v>
      </c>
      <c r="J1717" s="418"/>
      <c r="K1717" s="419">
        <v>1284.67</v>
      </c>
    </row>
    <row r="1718" spans="1:11" s="206" customFormat="1" ht="15.75" thickTop="1" x14ac:dyDescent="0.25">
      <c r="A1718" s="421"/>
      <c r="B1718" s="421"/>
      <c r="C1718" s="421"/>
      <c r="D1718" s="421"/>
      <c r="E1718" s="421"/>
      <c r="F1718" s="421"/>
      <c r="G1718" s="421"/>
      <c r="H1718" s="421"/>
      <c r="I1718" s="421"/>
      <c r="J1718" s="421"/>
      <c r="K1718" s="421"/>
    </row>
    <row r="1719" spans="1:11" s="206" customFormat="1" x14ac:dyDescent="0.25">
      <c r="A1719" s="402" t="s">
        <v>1428</v>
      </c>
      <c r="B1719" s="403" t="s">
        <v>34</v>
      </c>
      <c r="C1719" s="402" t="s">
        <v>103</v>
      </c>
      <c r="D1719" s="402" t="s">
        <v>65</v>
      </c>
      <c r="E1719" s="404" t="s">
        <v>35</v>
      </c>
      <c r="F1719" s="404"/>
      <c r="G1719" s="405" t="s">
        <v>56</v>
      </c>
      <c r="H1719" s="403" t="s">
        <v>61</v>
      </c>
      <c r="I1719" s="403" t="s">
        <v>370</v>
      </c>
      <c r="J1719" s="403" t="s">
        <v>203</v>
      </c>
      <c r="K1719" s="403" t="s">
        <v>57</v>
      </c>
    </row>
    <row r="1720" spans="1:11" s="206" customFormat="1" ht="25.5" x14ac:dyDescent="0.25">
      <c r="A1720" s="406" t="s">
        <v>37</v>
      </c>
      <c r="B1720" s="407" t="s">
        <v>1429</v>
      </c>
      <c r="C1720" s="406" t="s">
        <v>105</v>
      </c>
      <c r="D1720" s="406" t="s">
        <v>1430</v>
      </c>
      <c r="E1720" s="408">
        <v>7</v>
      </c>
      <c r="F1720" s="408"/>
      <c r="G1720" s="409" t="s">
        <v>221</v>
      </c>
      <c r="H1720" s="410">
        <v>1</v>
      </c>
      <c r="I1720" s="411"/>
      <c r="J1720" s="411">
        <v>1593.62</v>
      </c>
      <c r="K1720" s="411">
        <v>1593.62</v>
      </c>
    </row>
    <row r="1721" spans="1:11" s="206" customFormat="1" ht="25.5" x14ac:dyDescent="0.25">
      <c r="A1721" s="412" t="s">
        <v>371</v>
      </c>
      <c r="B1721" s="413" t="s">
        <v>109</v>
      </c>
      <c r="C1721" s="412" t="s">
        <v>105</v>
      </c>
      <c r="D1721" s="412" t="s">
        <v>110</v>
      </c>
      <c r="E1721" s="414" t="s">
        <v>101</v>
      </c>
      <c r="F1721" s="414"/>
      <c r="G1721" s="415" t="s">
        <v>38</v>
      </c>
      <c r="H1721" s="416">
        <v>6</v>
      </c>
      <c r="I1721" s="416">
        <v>0</v>
      </c>
      <c r="J1721" s="417">
        <v>16.78</v>
      </c>
      <c r="K1721" s="417">
        <v>100.68</v>
      </c>
    </row>
    <row r="1722" spans="1:11" s="206" customFormat="1" ht="25.5" x14ac:dyDescent="0.25">
      <c r="A1722" s="412" t="s">
        <v>371</v>
      </c>
      <c r="B1722" s="413" t="s">
        <v>123</v>
      </c>
      <c r="C1722" s="412" t="s">
        <v>105</v>
      </c>
      <c r="D1722" s="412" t="s">
        <v>124</v>
      </c>
      <c r="E1722" s="414" t="s">
        <v>101</v>
      </c>
      <c r="F1722" s="414"/>
      <c r="G1722" s="415" t="s">
        <v>38</v>
      </c>
      <c r="H1722" s="416">
        <v>6</v>
      </c>
      <c r="I1722" s="416">
        <v>0</v>
      </c>
      <c r="J1722" s="417">
        <v>23.41</v>
      </c>
      <c r="K1722" s="417">
        <v>140.46</v>
      </c>
    </row>
    <row r="1723" spans="1:11" s="206" customFormat="1" ht="25.5" x14ac:dyDescent="0.25">
      <c r="A1723" s="412" t="s">
        <v>371</v>
      </c>
      <c r="B1723" s="413" t="s">
        <v>2133</v>
      </c>
      <c r="C1723" s="412" t="s">
        <v>105</v>
      </c>
      <c r="D1723" s="412" t="s">
        <v>1430</v>
      </c>
      <c r="E1723" s="414" t="s">
        <v>384</v>
      </c>
      <c r="F1723" s="414"/>
      <c r="G1723" s="415" t="s">
        <v>28</v>
      </c>
      <c r="H1723" s="416">
        <v>1</v>
      </c>
      <c r="I1723" s="416">
        <v>0</v>
      </c>
      <c r="J1723" s="417">
        <v>1352.48</v>
      </c>
      <c r="K1723" s="417">
        <v>1352.48</v>
      </c>
    </row>
    <row r="1724" spans="1:11" s="206" customFormat="1" ht="25.5" x14ac:dyDescent="0.25">
      <c r="A1724" s="418"/>
      <c r="B1724" s="418"/>
      <c r="C1724" s="418"/>
      <c r="D1724" s="418"/>
      <c r="E1724" s="418"/>
      <c r="F1724" s="418" t="s">
        <v>373</v>
      </c>
      <c r="G1724" s="419">
        <v>241.14</v>
      </c>
      <c r="H1724" s="418" t="s">
        <v>374</v>
      </c>
      <c r="I1724" s="419">
        <v>0</v>
      </c>
      <c r="J1724" s="418" t="s">
        <v>375</v>
      </c>
      <c r="K1724" s="419">
        <v>241.14</v>
      </c>
    </row>
    <row r="1725" spans="1:11" s="206" customFormat="1" ht="26.25" thickBot="1" x14ac:dyDescent="0.3">
      <c r="A1725" s="418"/>
      <c r="B1725" s="418"/>
      <c r="C1725" s="418"/>
      <c r="D1725" s="418"/>
      <c r="E1725" s="418"/>
      <c r="F1725" s="418" t="s">
        <v>376</v>
      </c>
      <c r="G1725" s="419">
        <v>0</v>
      </c>
      <c r="H1725" s="420"/>
      <c r="I1725" s="420" t="s">
        <v>377</v>
      </c>
      <c r="J1725" s="418"/>
      <c r="K1725" s="419">
        <v>1593.62</v>
      </c>
    </row>
    <row r="1726" spans="1:11" s="206" customFormat="1" ht="15.75" thickTop="1" x14ac:dyDescent="0.25">
      <c r="A1726" s="421"/>
      <c r="B1726" s="421"/>
      <c r="C1726" s="421"/>
      <c r="D1726" s="421"/>
      <c r="E1726" s="421"/>
      <c r="F1726" s="421"/>
      <c r="G1726" s="421"/>
      <c r="H1726" s="421"/>
      <c r="I1726" s="421"/>
      <c r="J1726" s="421"/>
      <c r="K1726" s="421"/>
    </row>
    <row r="1727" spans="1:11" s="206" customFormat="1" x14ac:dyDescent="0.25">
      <c r="A1727" s="402" t="s">
        <v>1431</v>
      </c>
      <c r="B1727" s="403" t="s">
        <v>34</v>
      </c>
      <c r="C1727" s="402" t="s">
        <v>103</v>
      </c>
      <c r="D1727" s="402" t="s">
        <v>65</v>
      </c>
      <c r="E1727" s="404" t="s">
        <v>35</v>
      </c>
      <c r="F1727" s="404"/>
      <c r="G1727" s="405" t="s">
        <v>56</v>
      </c>
      <c r="H1727" s="403" t="s">
        <v>61</v>
      </c>
      <c r="I1727" s="403" t="s">
        <v>370</v>
      </c>
      <c r="J1727" s="403" t="s">
        <v>203</v>
      </c>
      <c r="K1727" s="403" t="s">
        <v>57</v>
      </c>
    </row>
    <row r="1728" spans="1:11" s="206" customFormat="1" ht="25.5" x14ac:dyDescent="0.25">
      <c r="A1728" s="406" t="s">
        <v>37</v>
      </c>
      <c r="B1728" s="407" t="s">
        <v>1432</v>
      </c>
      <c r="C1728" s="406" t="s">
        <v>105</v>
      </c>
      <c r="D1728" s="406" t="s">
        <v>1433</v>
      </c>
      <c r="E1728" s="408">
        <v>7</v>
      </c>
      <c r="F1728" s="408"/>
      <c r="G1728" s="409" t="s">
        <v>221</v>
      </c>
      <c r="H1728" s="410">
        <v>1</v>
      </c>
      <c r="I1728" s="411"/>
      <c r="J1728" s="411">
        <v>20.51</v>
      </c>
      <c r="K1728" s="411">
        <v>20.51</v>
      </c>
    </row>
    <row r="1729" spans="1:11" s="206" customFormat="1" ht="25.5" x14ac:dyDescent="0.25">
      <c r="A1729" s="412" t="s">
        <v>371</v>
      </c>
      <c r="B1729" s="413" t="s">
        <v>123</v>
      </c>
      <c r="C1729" s="412" t="s">
        <v>105</v>
      </c>
      <c r="D1729" s="412" t="s">
        <v>124</v>
      </c>
      <c r="E1729" s="414" t="s">
        <v>101</v>
      </c>
      <c r="F1729" s="414"/>
      <c r="G1729" s="415" t="s">
        <v>38</v>
      </c>
      <c r="H1729" s="416">
        <v>0.28999999999999998</v>
      </c>
      <c r="I1729" s="416">
        <v>0</v>
      </c>
      <c r="J1729" s="417">
        <v>23.41</v>
      </c>
      <c r="K1729" s="417">
        <v>6.78</v>
      </c>
    </row>
    <row r="1730" spans="1:11" s="206" customFormat="1" ht="25.5" x14ac:dyDescent="0.25">
      <c r="A1730" s="412" t="s">
        <v>371</v>
      </c>
      <c r="B1730" s="413" t="s">
        <v>109</v>
      </c>
      <c r="C1730" s="412" t="s">
        <v>105</v>
      </c>
      <c r="D1730" s="412" t="s">
        <v>110</v>
      </c>
      <c r="E1730" s="414" t="s">
        <v>101</v>
      </c>
      <c r="F1730" s="414"/>
      <c r="G1730" s="415" t="s">
        <v>38</v>
      </c>
      <c r="H1730" s="416">
        <v>0.28999999999999998</v>
      </c>
      <c r="I1730" s="416">
        <v>0</v>
      </c>
      <c r="J1730" s="417">
        <v>16.78</v>
      </c>
      <c r="K1730" s="417">
        <v>4.8600000000000003</v>
      </c>
    </row>
    <row r="1731" spans="1:11" s="206" customFormat="1" ht="25.5" x14ac:dyDescent="0.25">
      <c r="A1731" s="412" t="s">
        <v>371</v>
      </c>
      <c r="B1731" s="413" t="s">
        <v>540</v>
      </c>
      <c r="C1731" s="412" t="s">
        <v>105</v>
      </c>
      <c r="D1731" s="412" t="s">
        <v>541</v>
      </c>
      <c r="E1731" s="414" t="s">
        <v>384</v>
      </c>
      <c r="F1731" s="414"/>
      <c r="G1731" s="415" t="s">
        <v>28</v>
      </c>
      <c r="H1731" s="416">
        <v>1</v>
      </c>
      <c r="I1731" s="416">
        <v>0</v>
      </c>
      <c r="J1731" s="417">
        <v>8.8699999999999992</v>
      </c>
      <c r="K1731" s="417">
        <v>8.8699999999999992</v>
      </c>
    </row>
    <row r="1732" spans="1:11" s="206" customFormat="1" ht="25.5" x14ac:dyDescent="0.25">
      <c r="A1732" s="418"/>
      <c r="B1732" s="418"/>
      <c r="C1732" s="418"/>
      <c r="D1732" s="418"/>
      <c r="E1732" s="418"/>
      <c r="F1732" s="418" t="s">
        <v>373</v>
      </c>
      <c r="G1732" s="419">
        <v>11.64</v>
      </c>
      <c r="H1732" s="418" t="s">
        <v>374</v>
      </c>
      <c r="I1732" s="419">
        <v>0</v>
      </c>
      <c r="J1732" s="418" t="s">
        <v>375</v>
      </c>
      <c r="K1732" s="419">
        <v>11.64</v>
      </c>
    </row>
    <row r="1733" spans="1:11" s="206" customFormat="1" ht="26.25" thickBot="1" x14ac:dyDescent="0.3">
      <c r="A1733" s="418"/>
      <c r="B1733" s="418"/>
      <c r="C1733" s="418"/>
      <c r="D1733" s="418"/>
      <c r="E1733" s="418"/>
      <c r="F1733" s="418" t="s">
        <v>376</v>
      </c>
      <c r="G1733" s="419">
        <v>0</v>
      </c>
      <c r="H1733" s="420"/>
      <c r="I1733" s="420" t="s">
        <v>377</v>
      </c>
      <c r="J1733" s="418"/>
      <c r="K1733" s="419">
        <v>20.51</v>
      </c>
    </row>
    <row r="1734" spans="1:11" s="206" customFormat="1" ht="15.75" thickTop="1" x14ac:dyDescent="0.25">
      <c r="A1734" s="421"/>
      <c r="B1734" s="421"/>
      <c r="C1734" s="421"/>
      <c r="D1734" s="421"/>
      <c r="E1734" s="421"/>
      <c r="F1734" s="421"/>
      <c r="G1734" s="421"/>
      <c r="H1734" s="421"/>
      <c r="I1734" s="421"/>
      <c r="J1734" s="421"/>
      <c r="K1734" s="421"/>
    </row>
    <row r="1735" spans="1:11" s="206" customFormat="1" x14ac:dyDescent="0.25">
      <c r="A1735" s="402" t="s">
        <v>1434</v>
      </c>
      <c r="B1735" s="403" t="s">
        <v>34</v>
      </c>
      <c r="C1735" s="402" t="s">
        <v>103</v>
      </c>
      <c r="D1735" s="402" t="s">
        <v>65</v>
      </c>
      <c r="E1735" s="404" t="s">
        <v>35</v>
      </c>
      <c r="F1735" s="404"/>
      <c r="G1735" s="405" t="s">
        <v>56</v>
      </c>
      <c r="H1735" s="403" t="s">
        <v>61</v>
      </c>
      <c r="I1735" s="403" t="s">
        <v>370</v>
      </c>
      <c r="J1735" s="403" t="s">
        <v>203</v>
      </c>
      <c r="K1735" s="403" t="s">
        <v>57</v>
      </c>
    </row>
    <row r="1736" spans="1:11" s="206" customFormat="1" ht="25.5" x14ac:dyDescent="0.25">
      <c r="A1736" s="406" t="s">
        <v>37</v>
      </c>
      <c r="B1736" s="407" t="s">
        <v>1435</v>
      </c>
      <c r="C1736" s="406" t="s">
        <v>105</v>
      </c>
      <c r="D1736" s="406" t="s">
        <v>1436</v>
      </c>
      <c r="E1736" s="408">
        <v>7</v>
      </c>
      <c r="F1736" s="408"/>
      <c r="G1736" s="409" t="s">
        <v>28</v>
      </c>
      <c r="H1736" s="410">
        <v>1</v>
      </c>
      <c r="I1736" s="411"/>
      <c r="J1736" s="411">
        <v>26.27</v>
      </c>
      <c r="K1736" s="411">
        <v>26.27</v>
      </c>
    </row>
    <row r="1737" spans="1:11" s="206" customFormat="1" ht="25.5" x14ac:dyDescent="0.25">
      <c r="A1737" s="412" t="s">
        <v>371</v>
      </c>
      <c r="B1737" s="413" t="s">
        <v>2134</v>
      </c>
      <c r="C1737" s="412" t="s">
        <v>105</v>
      </c>
      <c r="D1737" s="412" t="s">
        <v>2135</v>
      </c>
      <c r="E1737" s="414" t="s">
        <v>384</v>
      </c>
      <c r="F1737" s="414"/>
      <c r="G1737" s="415" t="s">
        <v>28</v>
      </c>
      <c r="H1737" s="416">
        <v>1</v>
      </c>
      <c r="I1737" s="416">
        <v>0</v>
      </c>
      <c r="J1737" s="417">
        <v>13.42</v>
      </c>
      <c r="K1737" s="417">
        <v>13.42</v>
      </c>
    </row>
    <row r="1738" spans="1:11" s="206" customFormat="1" ht="25.5" x14ac:dyDescent="0.25">
      <c r="A1738" s="412" t="s">
        <v>371</v>
      </c>
      <c r="B1738" s="413" t="s">
        <v>109</v>
      </c>
      <c r="C1738" s="412" t="s">
        <v>105</v>
      </c>
      <c r="D1738" s="412" t="s">
        <v>110</v>
      </c>
      <c r="E1738" s="414" t="s">
        <v>101</v>
      </c>
      <c r="F1738" s="414"/>
      <c r="G1738" s="415" t="s">
        <v>38</v>
      </c>
      <c r="H1738" s="416">
        <v>0.32</v>
      </c>
      <c r="I1738" s="416">
        <v>0</v>
      </c>
      <c r="J1738" s="417">
        <v>16.78</v>
      </c>
      <c r="K1738" s="417">
        <v>5.36</v>
      </c>
    </row>
    <row r="1739" spans="1:11" s="206" customFormat="1" ht="25.5" x14ac:dyDescent="0.25">
      <c r="A1739" s="412" t="s">
        <v>371</v>
      </c>
      <c r="B1739" s="413" t="s">
        <v>123</v>
      </c>
      <c r="C1739" s="412" t="s">
        <v>105</v>
      </c>
      <c r="D1739" s="412" t="s">
        <v>124</v>
      </c>
      <c r="E1739" s="414" t="s">
        <v>101</v>
      </c>
      <c r="F1739" s="414"/>
      <c r="G1739" s="415" t="s">
        <v>38</v>
      </c>
      <c r="H1739" s="416">
        <v>0.32</v>
      </c>
      <c r="I1739" s="416">
        <v>0</v>
      </c>
      <c r="J1739" s="417">
        <v>23.41</v>
      </c>
      <c r="K1739" s="417">
        <v>7.49</v>
      </c>
    </row>
    <row r="1740" spans="1:11" s="206" customFormat="1" ht="25.5" x14ac:dyDescent="0.25">
      <c r="A1740" s="418"/>
      <c r="B1740" s="418"/>
      <c r="C1740" s="418"/>
      <c r="D1740" s="418"/>
      <c r="E1740" s="418"/>
      <c r="F1740" s="418" t="s">
        <v>373</v>
      </c>
      <c r="G1740" s="419">
        <v>12.85</v>
      </c>
      <c r="H1740" s="418" t="s">
        <v>374</v>
      </c>
      <c r="I1740" s="419">
        <v>0</v>
      </c>
      <c r="J1740" s="418" t="s">
        <v>375</v>
      </c>
      <c r="K1740" s="419">
        <v>12.85</v>
      </c>
    </row>
    <row r="1741" spans="1:11" s="206" customFormat="1" ht="26.25" thickBot="1" x14ac:dyDescent="0.3">
      <c r="A1741" s="418"/>
      <c r="B1741" s="418"/>
      <c r="C1741" s="418"/>
      <c r="D1741" s="418"/>
      <c r="E1741" s="418"/>
      <c r="F1741" s="418" t="s">
        <v>376</v>
      </c>
      <c r="G1741" s="419">
        <v>0</v>
      </c>
      <c r="H1741" s="420"/>
      <c r="I1741" s="420" t="s">
        <v>377</v>
      </c>
      <c r="J1741" s="418"/>
      <c r="K1741" s="419">
        <v>26.27</v>
      </c>
    </row>
    <row r="1742" spans="1:11" s="206" customFormat="1" ht="15.75" thickTop="1" x14ac:dyDescent="0.25">
      <c r="A1742" s="421"/>
      <c r="B1742" s="421"/>
      <c r="C1742" s="421"/>
      <c r="D1742" s="421"/>
      <c r="E1742" s="421"/>
      <c r="F1742" s="421"/>
      <c r="G1742" s="421"/>
      <c r="H1742" s="421"/>
      <c r="I1742" s="421"/>
      <c r="J1742" s="421"/>
      <c r="K1742" s="421"/>
    </row>
    <row r="1743" spans="1:11" s="206" customFormat="1" x14ac:dyDescent="0.25">
      <c r="A1743" s="402" t="s">
        <v>1437</v>
      </c>
      <c r="B1743" s="403" t="s">
        <v>34</v>
      </c>
      <c r="C1743" s="402" t="s">
        <v>103</v>
      </c>
      <c r="D1743" s="402" t="s">
        <v>65</v>
      </c>
      <c r="E1743" s="404" t="s">
        <v>35</v>
      </c>
      <c r="F1743" s="404"/>
      <c r="G1743" s="405" t="s">
        <v>56</v>
      </c>
      <c r="H1743" s="403" t="s">
        <v>61</v>
      </c>
      <c r="I1743" s="403" t="s">
        <v>370</v>
      </c>
      <c r="J1743" s="403" t="s">
        <v>203</v>
      </c>
      <c r="K1743" s="403" t="s">
        <v>57</v>
      </c>
    </row>
    <row r="1744" spans="1:11" s="206" customFormat="1" ht="25.5" x14ac:dyDescent="0.25">
      <c r="A1744" s="406" t="s">
        <v>37</v>
      </c>
      <c r="B1744" s="407" t="s">
        <v>1438</v>
      </c>
      <c r="C1744" s="406" t="s">
        <v>105</v>
      </c>
      <c r="D1744" s="406" t="s">
        <v>1439</v>
      </c>
      <c r="E1744" s="408">
        <v>7</v>
      </c>
      <c r="F1744" s="408"/>
      <c r="G1744" s="409" t="s">
        <v>221</v>
      </c>
      <c r="H1744" s="410">
        <v>1</v>
      </c>
      <c r="I1744" s="411"/>
      <c r="J1744" s="411">
        <v>8.8800000000000008</v>
      </c>
      <c r="K1744" s="411">
        <v>8.8800000000000008</v>
      </c>
    </row>
    <row r="1745" spans="1:11" s="206" customFormat="1" ht="25.5" x14ac:dyDescent="0.25">
      <c r="A1745" s="412" t="s">
        <v>371</v>
      </c>
      <c r="B1745" s="413" t="s">
        <v>109</v>
      </c>
      <c r="C1745" s="412" t="s">
        <v>105</v>
      </c>
      <c r="D1745" s="412" t="s">
        <v>110</v>
      </c>
      <c r="E1745" s="414" t="s">
        <v>101</v>
      </c>
      <c r="F1745" s="414"/>
      <c r="G1745" s="415" t="s">
        <v>38</v>
      </c>
      <c r="H1745" s="416">
        <v>0.15</v>
      </c>
      <c r="I1745" s="416">
        <v>0</v>
      </c>
      <c r="J1745" s="417">
        <v>16.78</v>
      </c>
      <c r="K1745" s="417">
        <v>2.5099999999999998</v>
      </c>
    </row>
    <row r="1746" spans="1:11" s="206" customFormat="1" ht="25.5" x14ac:dyDescent="0.25">
      <c r="A1746" s="412" t="s">
        <v>371</v>
      </c>
      <c r="B1746" s="413" t="s">
        <v>123</v>
      </c>
      <c r="C1746" s="412" t="s">
        <v>105</v>
      </c>
      <c r="D1746" s="412" t="s">
        <v>124</v>
      </c>
      <c r="E1746" s="414" t="s">
        <v>101</v>
      </c>
      <c r="F1746" s="414"/>
      <c r="G1746" s="415" t="s">
        <v>38</v>
      </c>
      <c r="H1746" s="416">
        <v>0.15</v>
      </c>
      <c r="I1746" s="416">
        <v>0</v>
      </c>
      <c r="J1746" s="417">
        <v>23.41</v>
      </c>
      <c r="K1746" s="417">
        <v>3.51</v>
      </c>
    </row>
    <row r="1747" spans="1:11" s="206" customFormat="1" ht="25.5" x14ac:dyDescent="0.25">
      <c r="A1747" s="412" t="s">
        <v>371</v>
      </c>
      <c r="B1747" s="413" t="s">
        <v>493</v>
      </c>
      <c r="C1747" s="412" t="s">
        <v>105</v>
      </c>
      <c r="D1747" s="412" t="s">
        <v>494</v>
      </c>
      <c r="E1747" s="414" t="s">
        <v>384</v>
      </c>
      <c r="F1747" s="414"/>
      <c r="G1747" s="415" t="s">
        <v>28</v>
      </c>
      <c r="H1747" s="416">
        <v>1</v>
      </c>
      <c r="I1747" s="416">
        <v>0</v>
      </c>
      <c r="J1747" s="417">
        <v>2.86</v>
      </c>
      <c r="K1747" s="417">
        <v>2.86</v>
      </c>
    </row>
    <row r="1748" spans="1:11" s="206" customFormat="1" ht="25.5" x14ac:dyDescent="0.25">
      <c r="A1748" s="418"/>
      <c r="B1748" s="418"/>
      <c r="C1748" s="418"/>
      <c r="D1748" s="418"/>
      <c r="E1748" s="418"/>
      <c r="F1748" s="418" t="s">
        <v>373</v>
      </c>
      <c r="G1748" s="419">
        <v>6.02</v>
      </c>
      <c r="H1748" s="418" t="s">
        <v>374</v>
      </c>
      <c r="I1748" s="419">
        <v>0</v>
      </c>
      <c r="J1748" s="418" t="s">
        <v>375</v>
      </c>
      <c r="K1748" s="419">
        <v>6.02</v>
      </c>
    </row>
    <row r="1749" spans="1:11" s="206" customFormat="1" ht="26.25" thickBot="1" x14ac:dyDescent="0.3">
      <c r="A1749" s="418"/>
      <c r="B1749" s="418"/>
      <c r="C1749" s="418"/>
      <c r="D1749" s="418"/>
      <c r="E1749" s="418"/>
      <c r="F1749" s="418" t="s">
        <v>376</v>
      </c>
      <c r="G1749" s="419">
        <v>0</v>
      </c>
      <c r="H1749" s="420"/>
      <c r="I1749" s="420" t="s">
        <v>377</v>
      </c>
      <c r="J1749" s="418"/>
      <c r="K1749" s="419">
        <v>8.8800000000000008</v>
      </c>
    </row>
    <row r="1750" spans="1:11" s="206" customFormat="1" ht="15.75" thickTop="1" x14ac:dyDescent="0.25">
      <c r="A1750" s="421"/>
      <c r="B1750" s="421"/>
      <c r="C1750" s="421"/>
      <c r="D1750" s="421"/>
      <c r="E1750" s="421"/>
      <c r="F1750" s="421"/>
      <c r="G1750" s="421"/>
      <c r="H1750" s="421"/>
      <c r="I1750" s="421"/>
      <c r="J1750" s="421"/>
      <c r="K1750" s="421"/>
    </row>
    <row r="1751" spans="1:11" s="206" customFormat="1" x14ac:dyDescent="0.25">
      <c r="A1751" s="402" t="s">
        <v>1440</v>
      </c>
      <c r="B1751" s="403" t="s">
        <v>34</v>
      </c>
      <c r="C1751" s="402" t="s">
        <v>103</v>
      </c>
      <c r="D1751" s="402" t="s">
        <v>65</v>
      </c>
      <c r="E1751" s="404" t="s">
        <v>35</v>
      </c>
      <c r="F1751" s="404"/>
      <c r="G1751" s="405" t="s">
        <v>56</v>
      </c>
      <c r="H1751" s="403" t="s">
        <v>61</v>
      </c>
      <c r="I1751" s="403" t="s">
        <v>370</v>
      </c>
      <c r="J1751" s="403" t="s">
        <v>203</v>
      </c>
      <c r="K1751" s="403" t="s">
        <v>57</v>
      </c>
    </row>
    <row r="1752" spans="1:11" s="206" customFormat="1" ht="25.5" x14ac:dyDescent="0.25">
      <c r="A1752" s="406" t="s">
        <v>37</v>
      </c>
      <c r="B1752" s="407" t="s">
        <v>1441</v>
      </c>
      <c r="C1752" s="406" t="s">
        <v>105</v>
      </c>
      <c r="D1752" s="406" t="s">
        <v>1442</v>
      </c>
      <c r="E1752" s="408">
        <v>7</v>
      </c>
      <c r="F1752" s="408"/>
      <c r="G1752" s="409" t="s">
        <v>221</v>
      </c>
      <c r="H1752" s="410">
        <v>1</v>
      </c>
      <c r="I1752" s="411"/>
      <c r="J1752" s="411">
        <v>10.82</v>
      </c>
      <c r="K1752" s="411">
        <v>10.82</v>
      </c>
    </row>
    <row r="1753" spans="1:11" s="206" customFormat="1" ht="25.5" x14ac:dyDescent="0.25">
      <c r="A1753" s="412" t="s">
        <v>371</v>
      </c>
      <c r="B1753" s="413" t="s">
        <v>123</v>
      </c>
      <c r="C1753" s="412" t="s">
        <v>105</v>
      </c>
      <c r="D1753" s="412" t="s">
        <v>124</v>
      </c>
      <c r="E1753" s="414" t="s">
        <v>101</v>
      </c>
      <c r="F1753" s="414"/>
      <c r="G1753" s="415" t="s">
        <v>38</v>
      </c>
      <c r="H1753" s="416">
        <v>0.15</v>
      </c>
      <c r="I1753" s="416">
        <v>0</v>
      </c>
      <c r="J1753" s="417">
        <v>23.41</v>
      </c>
      <c r="K1753" s="417">
        <v>3.51</v>
      </c>
    </row>
    <row r="1754" spans="1:11" s="206" customFormat="1" ht="25.5" x14ac:dyDescent="0.25">
      <c r="A1754" s="412" t="s">
        <v>371</v>
      </c>
      <c r="B1754" s="413" t="s">
        <v>109</v>
      </c>
      <c r="C1754" s="412" t="s">
        <v>105</v>
      </c>
      <c r="D1754" s="412" t="s">
        <v>110</v>
      </c>
      <c r="E1754" s="414" t="s">
        <v>101</v>
      </c>
      <c r="F1754" s="414"/>
      <c r="G1754" s="415" t="s">
        <v>38</v>
      </c>
      <c r="H1754" s="416">
        <v>0.15</v>
      </c>
      <c r="I1754" s="416">
        <v>0</v>
      </c>
      <c r="J1754" s="417">
        <v>16.78</v>
      </c>
      <c r="K1754" s="417">
        <v>2.5099999999999998</v>
      </c>
    </row>
    <row r="1755" spans="1:11" s="206" customFormat="1" ht="25.5" x14ac:dyDescent="0.25">
      <c r="A1755" s="412" t="s">
        <v>371</v>
      </c>
      <c r="B1755" s="413" t="s">
        <v>500</v>
      </c>
      <c r="C1755" s="412" t="s">
        <v>105</v>
      </c>
      <c r="D1755" s="412" t="s">
        <v>501</v>
      </c>
      <c r="E1755" s="414" t="s">
        <v>384</v>
      </c>
      <c r="F1755" s="414"/>
      <c r="G1755" s="415" t="s">
        <v>28</v>
      </c>
      <c r="H1755" s="416">
        <v>1</v>
      </c>
      <c r="I1755" s="416">
        <v>0</v>
      </c>
      <c r="J1755" s="417">
        <v>4.8</v>
      </c>
      <c r="K1755" s="417">
        <v>4.8</v>
      </c>
    </row>
    <row r="1756" spans="1:11" s="206" customFormat="1" ht="25.5" x14ac:dyDescent="0.25">
      <c r="A1756" s="418"/>
      <c r="B1756" s="418"/>
      <c r="C1756" s="418"/>
      <c r="D1756" s="418"/>
      <c r="E1756" s="418"/>
      <c r="F1756" s="418" t="s">
        <v>373</v>
      </c>
      <c r="G1756" s="419">
        <v>6.02</v>
      </c>
      <c r="H1756" s="418" t="s">
        <v>374</v>
      </c>
      <c r="I1756" s="419">
        <v>0</v>
      </c>
      <c r="J1756" s="418" t="s">
        <v>375</v>
      </c>
      <c r="K1756" s="419">
        <v>6.02</v>
      </c>
    </row>
    <row r="1757" spans="1:11" s="206" customFormat="1" ht="26.25" thickBot="1" x14ac:dyDescent="0.3">
      <c r="A1757" s="418"/>
      <c r="B1757" s="418"/>
      <c r="C1757" s="418"/>
      <c r="D1757" s="418"/>
      <c r="E1757" s="418"/>
      <c r="F1757" s="418" t="s">
        <v>376</v>
      </c>
      <c r="G1757" s="419">
        <v>0</v>
      </c>
      <c r="H1757" s="420"/>
      <c r="I1757" s="420" t="s">
        <v>377</v>
      </c>
      <c r="J1757" s="418"/>
      <c r="K1757" s="419">
        <v>10.82</v>
      </c>
    </row>
    <row r="1758" spans="1:11" s="206" customFormat="1" ht="15.75" thickTop="1" x14ac:dyDescent="0.25">
      <c r="A1758" s="421"/>
      <c r="B1758" s="421"/>
      <c r="C1758" s="421"/>
      <c r="D1758" s="421"/>
      <c r="E1758" s="421"/>
      <c r="F1758" s="421"/>
      <c r="G1758" s="421"/>
      <c r="H1758" s="421"/>
      <c r="I1758" s="421"/>
      <c r="J1758" s="421"/>
      <c r="K1758" s="421"/>
    </row>
    <row r="1759" spans="1:11" s="206" customFormat="1" x14ac:dyDescent="0.25">
      <c r="A1759" s="402" t="s">
        <v>1443</v>
      </c>
      <c r="B1759" s="403" t="s">
        <v>34</v>
      </c>
      <c r="C1759" s="402" t="s">
        <v>103</v>
      </c>
      <c r="D1759" s="402" t="s">
        <v>65</v>
      </c>
      <c r="E1759" s="404" t="s">
        <v>35</v>
      </c>
      <c r="F1759" s="404"/>
      <c r="G1759" s="405" t="s">
        <v>56</v>
      </c>
      <c r="H1759" s="403" t="s">
        <v>61</v>
      </c>
      <c r="I1759" s="403" t="s">
        <v>370</v>
      </c>
      <c r="J1759" s="403" t="s">
        <v>203</v>
      </c>
      <c r="K1759" s="403" t="s">
        <v>57</v>
      </c>
    </row>
    <row r="1760" spans="1:11" s="206" customFormat="1" ht="25.5" x14ac:dyDescent="0.25">
      <c r="A1760" s="406" t="s">
        <v>37</v>
      </c>
      <c r="B1760" s="407" t="s">
        <v>1444</v>
      </c>
      <c r="C1760" s="406" t="s">
        <v>105</v>
      </c>
      <c r="D1760" s="406" t="s">
        <v>1445</v>
      </c>
      <c r="E1760" s="408">
        <v>7</v>
      </c>
      <c r="F1760" s="408"/>
      <c r="G1760" s="409" t="s">
        <v>221</v>
      </c>
      <c r="H1760" s="410">
        <v>1</v>
      </c>
      <c r="I1760" s="411"/>
      <c r="J1760" s="411">
        <v>26160.76</v>
      </c>
      <c r="K1760" s="411">
        <v>26160.76</v>
      </c>
    </row>
    <row r="1761" spans="1:11" s="206" customFormat="1" ht="25.5" x14ac:dyDescent="0.25">
      <c r="A1761" s="412" t="s">
        <v>371</v>
      </c>
      <c r="B1761" s="413" t="s">
        <v>123</v>
      </c>
      <c r="C1761" s="412" t="s">
        <v>105</v>
      </c>
      <c r="D1761" s="412" t="s">
        <v>124</v>
      </c>
      <c r="E1761" s="414" t="s">
        <v>101</v>
      </c>
      <c r="F1761" s="414"/>
      <c r="G1761" s="415" t="s">
        <v>38</v>
      </c>
      <c r="H1761" s="416">
        <v>4</v>
      </c>
      <c r="I1761" s="416">
        <v>0</v>
      </c>
      <c r="J1761" s="417">
        <v>23.41</v>
      </c>
      <c r="K1761" s="417">
        <v>93.64</v>
      </c>
    </row>
    <row r="1762" spans="1:11" s="206" customFormat="1" ht="25.5" x14ac:dyDescent="0.25">
      <c r="A1762" s="412" t="s">
        <v>371</v>
      </c>
      <c r="B1762" s="413" t="s">
        <v>2136</v>
      </c>
      <c r="C1762" s="412" t="s">
        <v>105</v>
      </c>
      <c r="D1762" s="412" t="s">
        <v>2137</v>
      </c>
      <c r="E1762" s="414" t="s">
        <v>384</v>
      </c>
      <c r="F1762" s="414"/>
      <c r="G1762" s="415" t="s">
        <v>28</v>
      </c>
      <c r="H1762" s="416">
        <v>1</v>
      </c>
      <c r="I1762" s="416">
        <v>0</v>
      </c>
      <c r="J1762" s="417">
        <v>26000</v>
      </c>
      <c r="K1762" s="417">
        <v>26000</v>
      </c>
    </row>
    <row r="1763" spans="1:11" s="206" customFormat="1" ht="25.5" x14ac:dyDescent="0.25">
      <c r="A1763" s="412" t="s">
        <v>371</v>
      </c>
      <c r="B1763" s="413" t="s">
        <v>109</v>
      </c>
      <c r="C1763" s="412" t="s">
        <v>105</v>
      </c>
      <c r="D1763" s="412" t="s">
        <v>110</v>
      </c>
      <c r="E1763" s="414" t="s">
        <v>101</v>
      </c>
      <c r="F1763" s="414"/>
      <c r="G1763" s="415" t="s">
        <v>38</v>
      </c>
      <c r="H1763" s="416">
        <v>4</v>
      </c>
      <c r="I1763" s="416">
        <v>0</v>
      </c>
      <c r="J1763" s="417">
        <v>16.78</v>
      </c>
      <c r="K1763" s="417">
        <v>67.12</v>
      </c>
    </row>
    <row r="1764" spans="1:11" s="206" customFormat="1" ht="25.5" x14ac:dyDescent="0.25">
      <c r="A1764" s="418"/>
      <c r="B1764" s="418"/>
      <c r="C1764" s="418"/>
      <c r="D1764" s="418"/>
      <c r="E1764" s="418"/>
      <c r="F1764" s="418" t="s">
        <v>373</v>
      </c>
      <c r="G1764" s="419">
        <v>160.76</v>
      </c>
      <c r="H1764" s="418" t="s">
        <v>374</v>
      </c>
      <c r="I1764" s="419">
        <v>0</v>
      </c>
      <c r="J1764" s="418" t="s">
        <v>375</v>
      </c>
      <c r="K1764" s="419">
        <v>160.76</v>
      </c>
    </row>
    <row r="1765" spans="1:11" s="206" customFormat="1" ht="26.25" thickBot="1" x14ac:dyDescent="0.3">
      <c r="A1765" s="418"/>
      <c r="B1765" s="418"/>
      <c r="C1765" s="418"/>
      <c r="D1765" s="418"/>
      <c r="E1765" s="418"/>
      <c r="F1765" s="418" t="s">
        <v>376</v>
      </c>
      <c r="G1765" s="419">
        <v>0</v>
      </c>
      <c r="H1765" s="420"/>
      <c r="I1765" s="420" t="s">
        <v>377</v>
      </c>
      <c r="J1765" s="418"/>
      <c r="K1765" s="419">
        <v>26160.76</v>
      </c>
    </row>
    <row r="1766" spans="1:11" s="206" customFormat="1" ht="15.75" thickTop="1" x14ac:dyDescent="0.25">
      <c r="A1766" s="421"/>
      <c r="B1766" s="421"/>
      <c r="C1766" s="421"/>
      <c r="D1766" s="421"/>
      <c r="E1766" s="421"/>
      <c r="F1766" s="421"/>
      <c r="G1766" s="421"/>
      <c r="H1766" s="421"/>
      <c r="I1766" s="421"/>
      <c r="J1766" s="421"/>
      <c r="K1766" s="421"/>
    </row>
    <row r="1767" spans="1:11" s="206" customFormat="1" x14ac:dyDescent="0.25">
      <c r="A1767" s="402" t="s">
        <v>1446</v>
      </c>
      <c r="B1767" s="403" t="s">
        <v>34</v>
      </c>
      <c r="C1767" s="402" t="s">
        <v>103</v>
      </c>
      <c r="D1767" s="402" t="s">
        <v>65</v>
      </c>
      <c r="E1767" s="404" t="s">
        <v>35</v>
      </c>
      <c r="F1767" s="404"/>
      <c r="G1767" s="405" t="s">
        <v>56</v>
      </c>
      <c r="H1767" s="403" t="s">
        <v>61</v>
      </c>
      <c r="I1767" s="403" t="s">
        <v>370</v>
      </c>
      <c r="J1767" s="403" t="s">
        <v>203</v>
      </c>
      <c r="K1767" s="403" t="s">
        <v>57</v>
      </c>
    </row>
    <row r="1768" spans="1:11" s="206" customFormat="1" ht="25.5" x14ac:dyDescent="0.25">
      <c r="A1768" s="406" t="s">
        <v>37</v>
      </c>
      <c r="B1768" s="407" t="s">
        <v>1447</v>
      </c>
      <c r="C1768" s="406" t="s">
        <v>105</v>
      </c>
      <c r="D1768" s="406" t="s">
        <v>1448</v>
      </c>
      <c r="E1768" s="408">
        <v>7</v>
      </c>
      <c r="F1768" s="408"/>
      <c r="G1768" s="409" t="s">
        <v>221</v>
      </c>
      <c r="H1768" s="410">
        <v>1</v>
      </c>
      <c r="I1768" s="411"/>
      <c r="J1768" s="411">
        <v>29.35</v>
      </c>
      <c r="K1768" s="411">
        <v>29.35</v>
      </c>
    </row>
    <row r="1769" spans="1:11" s="206" customFormat="1" ht="25.5" x14ac:dyDescent="0.25">
      <c r="A1769" s="412" t="s">
        <v>371</v>
      </c>
      <c r="B1769" s="413" t="s">
        <v>123</v>
      </c>
      <c r="C1769" s="412" t="s">
        <v>105</v>
      </c>
      <c r="D1769" s="412" t="s">
        <v>124</v>
      </c>
      <c r="E1769" s="414" t="s">
        <v>101</v>
      </c>
      <c r="F1769" s="414"/>
      <c r="G1769" s="415" t="s">
        <v>38</v>
      </c>
      <c r="H1769" s="416">
        <v>0.37</v>
      </c>
      <c r="I1769" s="416">
        <v>0</v>
      </c>
      <c r="J1769" s="417">
        <v>23.41</v>
      </c>
      <c r="K1769" s="417">
        <v>8.66</v>
      </c>
    </row>
    <row r="1770" spans="1:11" s="206" customFormat="1" ht="25.5" x14ac:dyDescent="0.25">
      <c r="A1770" s="412" t="s">
        <v>371</v>
      </c>
      <c r="B1770" s="413" t="s">
        <v>109</v>
      </c>
      <c r="C1770" s="412" t="s">
        <v>105</v>
      </c>
      <c r="D1770" s="412" t="s">
        <v>110</v>
      </c>
      <c r="E1770" s="414" t="s">
        <v>101</v>
      </c>
      <c r="F1770" s="414"/>
      <c r="G1770" s="415" t="s">
        <v>38</v>
      </c>
      <c r="H1770" s="416">
        <v>0.37</v>
      </c>
      <c r="I1770" s="416">
        <v>0</v>
      </c>
      <c r="J1770" s="417">
        <v>16.78</v>
      </c>
      <c r="K1770" s="417">
        <v>6.2</v>
      </c>
    </row>
    <row r="1771" spans="1:11" s="206" customFormat="1" ht="25.5" x14ac:dyDescent="0.25">
      <c r="A1771" s="412" t="s">
        <v>371</v>
      </c>
      <c r="B1771" s="413" t="s">
        <v>2138</v>
      </c>
      <c r="C1771" s="412" t="s">
        <v>105</v>
      </c>
      <c r="D1771" s="412" t="s">
        <v>2139</v>
      </c>
      <c r="E1771" s="414" t="s">
        <v>384</v>
      </c>
      <c r="F1771" s="414"/>
      <c r="G1771" s="415" t="s">
        <v>28</v>
      </c>
      <c r="H1771" s="416">
        <v>1</v>
      </c>
      <c r="I1771" s="416">
        <v>0</v>
      </c>
      <c r="J1771" s="417">
        <v>14.49</v>
      </c>
      <c r="K1771" s="417">
        <v>14.49</v>
      </c>
    </row>
    <row r="1772" spans="1:11" s="206" customFormat="1" ht="25.5" x14ac:dyDescent="0.25">
      <c r="A1772" s="418"/>
      <c r="B1772" s="418"/>
      <c r="C1772" s="418"/>
      <c r="D1772" s="418"/>
      <c r="E1772" s="418"/>
      <c r="F1772" s="418" t="s">
        <v>373</v>
      </c>
      <c r="G1772" s="419">
        <v>14.86</v>
      </c>
      <c r="H1772" s="418" t="s">
        <v>374</v>
      </c>
      <c r="I1772" s="419">
        <v>0</v>
      </c>
      <c r="J1772" s="418" t="s">
        <v>375</v>
      </c>
      <c r="K1772" s="419">
        <v>14.86</v>
      </c>
    </row>
    <row r="1773" spans="1:11" s="206" customFormat="1" ht="26.25" thickBot="1" x14ac:dyDescent="0.3">
      <c r="A1773" s="418"/>
      <c r="B1773" s="418"/>
      <c r="C1773" s="418"/>
      <c r="D1773" s="418"/>
      <c r="E1773" s="418"/>
      <c r="F1773" s="418" t="s">
        <v>376</v>
      </c>
      <c r="G1773" s="419">
        <v>0</v>
      </c>
      <c r="H1773" s="420"/>
      <c r="I1773" s="420" t="s">
        <v>377</v>
      </c>
      <c r="J1773" s="418"/>
      <c r="K1773" s="419">
        <v>29.35</v>
      </c>
    </row>
    <row r="1774" spans="1:11" s="206" customFormat="1" ht="15.75" thickTop="1" x14ac:dyDescent="0.25">
      <c r="A1774" s="421"/>
      <c r="B1774" s="421"/>
      <c r="C1774" s="421"/>
      <c r="D1774" s="421"/>
      <c r="E1774" s="421"/>
      <c r="F1774" s="421"/>
      <c r="G1774" s="421"/>
      <c r="H1774" s="421"/>
      <c r="I1774" s="421"/>
      <c r="J1774" s="421"/>
      <c r="K1774" s="421"/>
    </row>
    <row r="1775" spans="1:11" s="206" customFormat="1" x14ac:dyDescent="0.25">
      <c r="A1775" s="402" t="s">
        <v>1449</v>
      </c>
      <c r="B1775" s="403" t="s">
        <v>34</v>
      </c>
      <c r="C1775" s="402" t="s">
        <v>103</v>
      </c>
      <c r="D1775" s="402" t="s">
        <v>65</v>
      </c>
      <c r="E1775" s="404" t="s">
        <v>35</v>
      </c>
      <c r="F1775" s="404"/>
      <c r="G1775" s="405" t="s">
        <v>56</v>
      </c>
      <c r="H1775" s="403" t="s">
        <v>61</v>
      </c>
      <c r="I1775" s="403" t="s">
        <v>370</v>
      </c>
      <c r="J1775" s="403" t="s">
        <v>203</v>
      </c>
      <c r="K1775" s="403" t="s">
        <v>57</v>
      </c>
    </row>
    <row r="1776" spans="1:11" s="206" customFormat="1" ht="25.5" x14ac:dyDescent="0.25">
      <c r="A1776" s="406" t="s">
        <v>37</v>
      </c>
      <c r="B1776" s="407" t="s">
        <v>1450</v>
      </c>
      <c r="C1776" s="406" t="s">
        <v>105</v>
      </c>
      <c r="D1776" s="406" t="s">
        <v>1451</v>
      </c>
      <c r="E1776" s="408">
        <v>7</v>
      </c>
      <c r="F1776" s="408"/>
      <c r="G1776" s="409" t="s">
        <v>221</v>
      </c>
      <c r="H1776" s="410">
        <v>1</v>
      </c>
      <c r="I1776" s="411"/>
      <c r="J1776" s="411">
        <v>42.98</v>
      </c>
      <c r="K1776" s="411">
        <v>42.98</v>
      </c>
    </row>
    <row r="1777" spans="1:11" s="206" customFormat="1" ht="25.5" x14ac:dyDescent="0.25">
      <c r="A1777" s="412" t="s">
        <v>371</v>
      </c>
      <c r="B1777" s="413" t="s">
        <v>123</v>
      </c>
      <c r="C1777" s="412" t="s">
        <v>105</v>
      </c>
      <c r="D1777" s="412" t="s">
        <v>124</v>
      </c>
      <c r="E1777" s="414" t="s">
        <v>101</v>
      </c>
      <c r="F1777" s="414"/>
      <c r="G1777" s="415" t="s">
        <v>38</v>
      </c>
      <c r="H1777" s="416">
        <v>0.53</v>
      </c>
      <c r="I1777" s="416">
        <v>0</v>
      </c>
      <c r="J1777" s="417">
        <v>23.41</v>
      </c>
      <c r="K1777" s="417">
        <v>12.4</v>
      </c>
    </row>
    <row r="1778" spans="1:11" s="206" customFormat="1" ht="25.5" x14ac:dyDescent="0.25">
      <c r="A1778" s="412" t="s">
        <v>371</v>
      </c>
      <c r="B1778" s="413" t="s">
        <v>2140</v>
      </c>
      <c r="C1778" s="412" t="s">
        <v>105</v>
      </c>
      <c r="D1778" s="412" t="s">
        <v>2141</v>
      </c>
      <c r="E1778" s="414" t="s">
        <v>384</v>
      </c>
      <c r="F1778" s="414"/>
      <c r="G1778" s="415" t="s">
        <v>28</v>
      </c>
      <c r="H1778" s="416">
        <v>1</v>
      </c>
      <c r="I1778" s="416">
        <v>0</v>
      </c>
      <c r="J1778" s="417">
        <v>21.69</v>
      </c>
      <c r="K1778" s="417">
        <v>21.69</v>
      </c>
    </row>
    <row r="1779" spans="1:11" s="206" customFormat="1" ht="25.5" x14ac:dyDescent="0.25">
      <c r="A1779" s="412" t="s">
        <v>371</v>
      </c>
      <c r="B1779" s="413" t="s">
        <v>109</v>
      </c>
      <c r="C1779" s="412" t="s">
        <v>105</v>
      </c>
      <c r="D1779" s="412" t="s">
        <v>110</v>
      </c>
      <c r="E1779" s="414" t="s">
        <v>101</v>
      </c>
      <c r="F1779" s="414"/>
      <c r="G1779" s="415" t="s">
        <v>38</v>
      </c>
      <c r="H1779" s="416">
        <v>0.53</v>
      </c>
      <c r="I1779" s="416">
        <v>0</v>
      </c>
      <c r="J1779" s="417">
        <v>16.78</v>
      </c>
      <c r="K1779" s="417">
        <v>8.89</v>
      </c>
    </row>
    <row r="1780" spans="1:11" s="206" customFormat="1" ht="25.5" x14ac:dyDescent="0.25">
      <c r="A1780" s="418"/>
      <c r="B1780" s="418"/>
      <c r="C1780" s="418"/>
      <c r="D1780" s="418"/>
      <c r="E1780" s="418"/>
      <c r="F1780" s="418" t="s">
        <v>373</v>
      </c>
      <c r="G1780" s="419">
        <v>21.29</v>
      </c>
      <c r="H1780" s="418" t="s">
        <v>374</v>
      </c>
      <c r="I1780" s="419">
        <v>0</v>
      </c>
      <c r="J1780" s="418" t="s">
        <v>375</v>
      </c>
      <c r="K1780" s="419">
        <v>21.29</v>
      </c>
    </row>
    <row r="1781" spans="1:11" s="206" customFormat="1" ht="26.25" thickBot="1" x14ac:dyDescent="0.3">
      <c r="A1781" s="418"/>
      <c r="B1781" s="418"/>
      <c r="C1781" s="418"/>
      <c r="D1781" s="418"/>
      <c r="E1781" s="418"/>
      <c r="F1781" s="418" t="s">
        <v>376</v>
      </c>
      <c r="G1781" s="419">
        <v>0</v>
      </c>
      <c r="H1781" s="420"/>
      <c r="I1781" s="420" t="s">
        <v>377</v>
      </c>
      <c r="J1781" s="418"/>
      <c r="K1781" s="419">
        <v>42.98</v>
      </c>
    </row>
    <row r="1782" spans="1:11" s="206" customFormat="1" ht="15.75" thickTop="1" x14ac:dyDescent="0.25">
      <c r="A1782" s="421"/>
      <c r="B1782" s="421"/>
      <c r="C1782" s="421"/>
      <c r="D1782" s="421"/>
      <c r="E1782" s="421"/>
      <c r="F1782" s="421"/>
      <c r="G1782" s="421"/>
      <c r="H1782" s="421"/>
      <c r="I1782" s="421"/>
      <c r="J1782" s="421"/>
      <c r="K1782" s="421"/>
    </row>
    <row r="1783" spans="1:11" s="206" customFormat="1" x14ac:dyDescent="0.25">
      <c r="A1783" s="402" t="s">
        <v>1452</v>
      </c>
      <c r="B1783" s="403" t="s">
        <v>34</v>
      </c>
      <c r="C1783" s="402" t="s">
        <v>103</v>
      </c>
      <c r="D1783" s="402" t="s">
        <v>65</v>
      </c>
      <c r="E1783" s="404" t="s">
        <v>35</v>
      </c>
      <c r="F1783" s="404"/>
      <c r="G1783" s="405" t="s">
        <v>56</v>
      </c>
      <c r="H1783" s="403" t="s">
        <v>61</v>
      </c>
      <c r="I1783" s="403" t="s">
        <v>370</v>
      </c>
      <c r="J1783" s="403" t="s">
        <v>203</v>
      </c>
      <c r="K1783" s="403" t="s">
        <v>57</v>
      </c>
    </row>
    <row r="1784" spans="1:11" s="206" customFormat="1" ht="25.5" x14ac:dyDescent="0.25">
      <c r="A1784" s="406" t="s">
        <v>37</v>
      </c>
      <c r="B1784" s="407" t="s">
        <v>1453</v>
      </c>
      <c r="C1784" s="406" t="s">
        <v>105</v>
      </c>
      <c r="D1784" s="406" t="s">
        <v>1454</v>
      </c>
      <c r="E1784" s="408">
        <v>7</v>
      </c>
      <c r="F1784" s="408"/>
      <c r="G1784" s="409" t="s">
        <v>28</v>
      </c>
      <c r="H1784" s="410">
        <v>1</v>
      </c>
      <c r="I1784" s="411"/>
      <c r="J1784" s="411">
        <v>218.18</v>
      </c>
      <c r="K1784" s="411">
        <v>218.18</v>
      </c>
    </row>
    <row r="1785" spans="1:11" s="206" customFormat="1" ht="25.5" x14ac:dyDescent="0.25">
      <c r="A1785" s="412" t="s">
        <v>371</v>
      </c>
      <c r="B1785" s="413" t="s">
        <v>123</v>
      </c>
      <c r="C1785" s="412" t="s">
        <v>105</v>
      </c>
      <c r="D1785" s="412" t="s">
        <v>124</v>
      </c>
      <c r="E1785" s="414" t="s">
        <v>101</v>
      </c>
      <c r="F1785" s="414"/>
      <c r="G1785" s="415" t="s">
        <v>38</v>
      </c>
      <c r="H1785" s="416">
        <v>0.3866</v>
      </c>
      <c r="I1785" s="416">
        <v>0</v>
      </c>
      <c r="J1785" s="417">
        <v>23.41</v>
      </c>
      <c r="K1785" s="417">
        <v>9.0500000000000007</v>
      </c>
    </row>
    <row r="1786" spans="1:11" s="206" customFormat="1" ht="51" x14ac:dyDescent="0.25">
      <c r="A1786" s="412" t="s">
        <v>371</v>
      </c>
      <c r="B1786" s="413" t="s">
        <v>2142</v>
      </c>
      <c r="C1786" s="412" t="s">
        <v>105</v>
      </c>
      <c r="D1786" s="412" t="s">
        <v>2143</v>
      </c>
      <c r="E1786" s="414" t="s">
        <v>384</v>
      </c>
      <c r="F1786" s="414"/>
      <c r="G1786" s="415" t="s">
        <v>28</v>
      </c>
      <c r="H1786" s="416">
        <v>1</v>
      </c>
      <c r="I1786" s="416">
        <v>0</v>
      </c>
      <c r="J1786" s="417">
        <v>200</v>
      </c>
      <c r="K1786" s="417">
        <v>200</v>
      </c>
    </row>
    <row r="1787" spans="1:11" s="206" customFormat="1" ht="25.5" x14ac:dyDescent="0.25">
      <c r="A1787" s="412" t="s">
        <v>371</v>
      </c>
      <c r="B1787" s="413" t="s">
        <v>109</v>
      </c>
      <c r="C1787" s="412" t="s">
        <v>105</v>
      </c>
      <c r="D1787" s="412" t="s">
        <v>110</v>
      </c>
      <c r="E1787" s="414" t="s">
        <v>101</v>
      </c>
      <c r="F1787" s="414"/>
      <c r="G1787" s="415" t="s">
        <v>38</v>
      </c>
      <c r="H1787" s="416">
        <v>0.54459999999999997</v>
      </c>
      <c r="I1787" s="416">
        <v>0</v>
      </c>
      <c r="J1787" s="417">
        <v>16.78</v>
      </c>
      <c r="K1787" s="417">
        <v>9.1300000000000008</v>
      </c>
    </row>
    <row r="1788" spans="1:11" s="206" customFormat="1" ht="25.5" x14ac:dyDescent="0.25">
      <c r="A1788" s="418"/>
      <c r="B1788" s="418"/>
      <c r="C1788" s="418"/>
      <c r="D1788" s="418"/>
      <c r="E1788" s="418"/>
      <c r="F1788" s="418" t="s">
        <v>373</v>
      </c>
      <c r="G1788" s="419">
        <v>18.18</v>
      </c>
      <c r="H1788" s="418" t="s">
        <v>374</v>
      </c>
      <c r="I1788" s="419">
        <v>0</v>
      </c>
      <c r="J1788" s="418" t="s">
        <v>375</v>
      </c>
      <c r="K1788" s="419">
        <v>18.18</v>
      </c>
    </row>
    <row r="1789" spans="1:11" s="206" customFormat="1" ht="26.25" thickBot="1" x14ac:dyDescent="0.3">
      <c r="A1789" s="418"/>
      <c r="B1789" s="418"/>
      <c r="C1789" s="418"/>
      <c r="D1789" s="418"/>
      <c r="E1789" s="418"/>
      <c r="F1789" s="418" t="s">
        <v>376</v>
      </c>
      <c r="G1789" s="419">
        <v>0</v>
      </c>
      <c r="H1789" s="420"/>
      <c r="I1789" s="420" t="s">
        <v>377</v>
      </c>
      <c r="J1789" s="418"/>
      <c r="K1789" s="419">
        <v>218.18</v>
      </c>
    </row>
    <row r="1790" spans="1:11" s="206" customFormat="1" ht="15.75" thickTop="1" x14ac:dyDescent="0.25">
      <c r="A1790" s="421"/>
      <c r="B1790" s="421"/>
      <c r="C1790" s="421"/>
      <c r="D1790" s="421"/>
      <c r="E1790" s="421"/>
      <c r="F1790" s="421"/>
      <c r="G1790" s="421"/>
      <c r="H1790" s="421"/>
      <c r="I1790" s="421"/>
      <c r="J1790" s="421"/>
      <c r="K1790" s="421"/>
    </row>
    <row r="1791" spans="1:11" s="206" customFormat="1" x14ac:dyDescent="0.25">
      <c r="A1791" s="402" t="s">
        <v>1455</v>
      </c>
      <c r="B1791" s="403" t="s">
        <v>34</v>
      </c>
      <c r="C1791" s="402" t="s">
        <v>103</v>
      </c>
      <c r="D1791" s="402" t="s">
        <v>65</v>
      </c>
      <c r="E1791" s="404" t="s">
        <v>35</v>
      </c>
      <c r="F1791" s="404"/>
      <c r="G1791" s="405" t="s">
        <v>56</v>
      </c>
      <c r="H1791" s="403" t="s">
        <v>61</v>
      </c>
      <c r="I1791" s="403" t="s">
        <v>370</v>
      </c>
      <c r="J1791" s="403" t="s">
        <v>203</v>
      </c>
      <c r="K1791" s="403" t="s">
        <v>57</v>
      </c>
    </row>
    <row r="1792" spans="1:11" s="206" customFormat="1" ht="25.5" x14ac:dyDescent="0.25">
      <c r="A1792" s="406" t="s">
        <v>37</v>
      </c>
      <c r="B1792" s="407" t="s">
        <v>1456</v>
      </c>
      <c r="C1792" s="406" t="s">
        <v>105</v>
      </c>
      <c r="D1792" s="406" t="s">
        <v>1457</v>
      </c>
      <c r="E1792" s="408">
        <v>7</v>
      </c>
      <c r="F1792" s="408"/>
      <c r="G1792" s="409" t="s">
        <v>28</v>
      </c>
      <c r="H1792" s="410">
        <v>1</v>
      </c>
      <c r="I1792" s="411"/>
      <c r="J1792" s="411">
        <v>209.68</v>
      </c>
      <c r="K1792" s="411">
        <v>209.68</v>
      </c>
    </row>
    <row r="1793" spans="1:11" s="206" customFormat="1" ht="25.5" x14ac:dyDescent="0.25">
      <c r="A1793" s="412" t="s">
        <v>371</v>
      </c>
      <c r="B1793" s="413" t="s">
        <v>109</v>
      </c>
      <c r="C1793" s="412" t="s">
        <v>105</v>
      </c>
      <c r="D1793" s="412" t="s">
        <v>110</v>
      </c>
      <c r="E1793" s="414" t="s">
        <v>101</v>
      </c>
      <c r="F1793" s="414"/>
      <c r="G1793" s="415" t="s">
        <v>38</v>
      </c>
      <c r="H1793" s="416">
        <v>0.51690000000000003</v>
      </c>
      <c r="I1793" s="416">
        <v>0</v>
      </c>
      <c r="J1793" s="417">
        <v>16.78</v>
      </c>
      <c r="K1793" s="417">
        <v>8.67</v>
      </c>
    </row>
    <row r="1794" spans="1:11" s="206" customFormat="1" ht="51" x14ac:dyDescent="0.25">
      <c r="A1794" s="412" t="s">
        <v>371</v>
      </c>
      <c r="B1794" s="413" t="s">
        <v>2144</v>
      </c>
      <c r="C1794" s="412" t="s">
        <v>105</v>
      </c>
      <c r="D1794" s="412" t="s">
        <v>2145</v>
      </c>
      <c r="E1794" s="414" t="s">
        <v>384</v>
      </c>
      <c r="F1794" s="414"/>
      <c r="G1794" s="415" t="s">
        <v>28</v>
      </c>
      <c r="H1794" s="416">
        <v>1</v>
      </c>
      <c r="I1794" s="416">
        <v>0</v>
      </c>
      <c r="J1794" s="417">
        <v>193.46</v>
      </c>
      <c r="K1794" s="417">
        <v>193.46</v>
      </c>
    </row>
    <row r="1795" spans="1:11" s="206" customFormat="1" ht="25.5" x14ac:dyDescent="0.25">
      <c r="A1795" s="412" t="s">
        <v>371</v>
      </c>
      <c r="B1795" s="413" t="s">
        <v>123</v>
      </c>
      <c r="C1795" s="412" t="s">
        <v>105</v>
      </c>
      <c r="D1795" s="412" t="s">
        <v>124</v>
      </c>
      <c r="E1795" s="414" t="s">
        <v>101</v>
      </c>
      <c r="F1795" s="414"/>
      <c r="G1795" s="415" t="s">
        <v>38</v>
      </c>
      <c r="H1795" s="416">
        <v>0.3226</v>
      </c>
      <c r="I1795" s="416">
        <v>0</v>
      </c>
      <c r="J1795" s="417">
        <v>23.41</v>
      </c>
      <c r="K1795" s="417">
        <v>7.55</v>
      </c>
    </row>
    <row r="1796" spans="1:11" s="206" customFormat="1" ht="25.5" x14ac:dyDescent="0.25">
      <c r="A1796" s="418"/>
      <c r="B1796" s="418"/>
      <c r="C1796" s="418"/>
      <c r="D1796" s="418"/>
      <c r="E1796" s="418"/>
      <c r="F1796" s="418" t="s">
        <v>373</v>
      </c>
      <c r="G1796" s="419">
        <v>16.22</v>
      </c>
      <c r="H1796" s="418" t="s">
        <v>374</v>
      </c>
      <c r="I1796" s="419">
        <v>0</v>
      </c>
      <c r="J1796" s="418" t="s">
        <v>375</v>
      </c>
      <c r="K1796" s="419">
        <v>16.22</v>
      </c>
    </row>
    <row r="1797" spans="1:11" s="206" customFormat="1" ht="26.25" thickBot="1" x14ac:dyDescent="0.3">
      <c r="A1797" s="418"/>
      <c r="B1797" s="418"/>
      <c r="C1797" s="418"/>
      <c r="D1797" s="418"/>
      <c r="E1797" s="418"/>
      <c r="F1797" s="418" t="s">
        <v>376</v>
      </c>
      <c r="G1797" s="419">
        <v>0</v>
      </c>
      <c r="H1797" s="420"/>
      <c r="I1797" s="420" t="s">
        <v>377</v>
      </c>
      <c r="J1797" s="418"/>
      <c r="K1797" s="419">
        <v>209.68</v>
      </c>
    </row>
    <row r="1798" spans="1:11" s="206" customFormat="1" ht="15.75" thickTop="1" x14ac:dyDescent="0.25">
      <c r="A1798" s="421"/>
      <c r="B1798" s="421"/>
      <c r="C1798" s="421"/>
      <c r="D1798" s="421"/>
      <c r="E1798" s="421"/>
      <c r="F1798" s="421"/>
      <c r="G1798" s="421"/>
      <c r="H1798" s="421"/>
      <c r="I1798" s="421"/>
      <c r="J1798" s="421"/>
      <c r="K1798" s="421"/>
    </row>
    <row r="1799" spans="1:11" s="206" customFormat="1" x14ac:dyDescent="0.25">
      <c r="A1799" s="402" t="s">
        <v>1458</v>
      </c>
      <c r="B1799" s="403" t="s">
        <v>34</v>
      </c>
      <c r="C1799" s="402" t="s">
        <v>103</v>
      </c>
      <c r="D1799" s="402" t="s">
        <v>65</v>
      </c>
      <c r="E1799" s="404" t="s">
        <v>35</v>
      </c>
      <c r="F1799" s="404"/>
      <c r="G1799" s="405" t="s">
        <v>56</v>
      </c>
      <c r="H1799" s="403" t="s">
        <v>61</v>
      </c>
      <c r="I1799" s="403" t="s">
        <v>370</v>
      </c>
      <c r="J1799" s="403" t="s">
        <v>203</v>
      </c>
      <c r="K1799" s="403" t="s">
        <v>57</v>
      </c>
    </row>
    <row r="1800" spans="1:11" s="206" customFormat="1" ht="25.5" x14ac:dyDescent="0.25">
      <c r="A1800" s="406" t="s">
        <v>37</v>
      </c>
      <c r="B1800" s="407" t="s">
        <v>1459</v>
      </c>
      <c r="C1800" s="406" t="s">
        <v>105</v>
      </c>
      <c r="D1800" s="406" t="s">
        <v>1460</v>
      </c>
      <c r="E1800" s="408">
        <v>7</v>
      </c>
      <c r="F1800" s="408"/>
      <c r="G1800" s="409" t="s">
        <v>221</v>
      </c>
      <c r="H1800" s="410">
        <v>1</v>
      </c>
      <c r="I1800" s="411"/>
      <c r="J1800" s="411">
        <v>913.35</v>
      </c>
      <c r="K1800" s="411">
        <v>913.35</v>
      </c>
    </row>
    <row r="1801" spans="1:11" s="206" customFormat="1" ht="25.5" x14ac:dyDescent="0.25">
      <c r="A1801" s="412" t="s">
        <v>371</v>
      </c>
      <c r="B1801" s="413" t="s">
        <v>123</v>
      </c>
      <c r="C1801" s="412" t="s">
        <v>105</v>
      </c>
      <c r="D1801" s="412" t="s">
        <v>124</v>
      </c>
      <c r="E1801" s="414" t="s">
        <v>101</v>
      </c>
      <c r="F1801" s="414"/>
      <c r="G1801" s="415" t="s">
        <v>38</v>
      </c>
      <c r="H1801" s="416">
        <v>0.5</v>
      </c>
      <c r="I1801" s="416">
        <v>0</v>
      </c>
      <c r="J1801" s="417">
        <v>23.41</v>
      </c>
      <c r="K1801" s="417">
        <v>11.7</v>
      </c>
    </row>
    <row r="1802" spans="1:11" s="206" customFormat="1" ht="38.25" x14ac:dyDescent="0.25">
      <c r="A1802" s="412" t="s">
        <v>371</v>
      </c>
      <c r="B1802" s="413" t="s">
        <v>2146</v>
      </c>
      <c r="C1802" s="412" t="s">
        <v>105</v>
      </c>
      <c r="D1802" s="412" t="s">
        <v>2147</v>
      </c>
      <c r="E1802" s="414" t="s">
        <v>384</v>
      </c>
      <c r="F1802" s="414"/>
      <c r="G1802" s="415" t="s">
        <v>28</v>
      </c>
      <c r="H1802" s="416">
        <v>1</v>
      </c>
      <c r="I1802" s="416">
        <v>0</v>
      </c>
      <c r="J1802" s="417">
        <v>893.26</v>
      </c>
      <c r="K1802" s="417">
        <v>893.26</v>
      </c>
    </row>
    <row r="1803" spans="1:11" s="206" customFormat="1" ht="25.5" x14ac:dyDescent="0.25">
      <c r="A1803" s="412" t="s">
        <v>371</v>
      </c>
      <c r="B1803" s="413" t="s">
        <v>109</v>
      </c>
      <c r="C1803" s="412" t="s">
        <v>105</v>
      </c>
      <c r="D1803" s="412" t="s">
        <v>110</v>
      </c>
      <c r="E1803" s="414" t="s">
        <v>101</v>
      </c>
      <c r="F1803" s="414"/>
      <c r="G1803" s="415" t="s">
        <v>38</v>
      </c>
      <c r="H1803" s="416">
        <v>0.5</v>
      </c>
      <c r="I1803" s="416">
        <v>0</v>
      </c>
      <c r="J1803" s="417">
        <v>16.78</v>
      </c>
      <c r="K1803" s="417">
        <v>8.39</v>
      </c>
    </row>
    <row r="1804" spans="1:11" s="206" customFormat="1" ht="25.5" x14ac:dyDescent="0.25">
      <c r="A1804" s="418"/>
      <c r="B1804" s="418"/>
      <c r="C1804" s="418"/>
      <c r="D1804" s="418"/>
      <c r="E1804" s="418"/>
      <c r="F1804" s="418" t="s">
        <v>373</v>
      </c>
      <c r="G1804" s="419">
        <v>20.09</v>
      </c>
      <c r="H1804" s="418" t="s">
        <v>374</v>
      </c>
      <c r="I1804" s="419">
        <v>0</v>
      </c>
      <c r="J1804" s="418" t="s">
        <v>375</v>
      </c>
      <c r="K1804" s="419">
        <v>20.09</v>
      </c>
    </row>
    <row r="1805" spans="1:11" s="206" customFormat="1" ht="26.25" thickBot="1" x14ac:dyDescent="0.3">
      <c r="A1805" s="418"/>
      <c r="B1805" s="418"/>
      <c r="C1805" s="418"/>
      <c r="D1805" s="418"/>
      <c r="E1805" s="418"/>
      <c r="F1805" s="418" t="s">
        <v>376</v>
      </c>
      <c r="G1805" s="419">
        <v>0</v>
      </c>
      <c r="H1805" s="420"/>
      <c r="I1805" s="420" t="s">
        <v>377</v>
      </c>
      <c r="J1805" s="418"/>
      <c r="K1805" s="419">
        <v>913.35</v>
      </c>
    </row>
    <row r="1806" spans="1:11" s="206" customFormat="1" ht="15.75" thickTop="1" x14ac:dyDescent="0.25">
      <c r="A1806" s="421"/>
      <c r="B1806" s="421"/>
      <c r="C1806" s="421"/>
      <c r="D1806" s="421"/>
      <c r="E1806" s="421"/>
      <c r="F1806" s="421"/>
      <c r="G1806" s="421"/>
      <c r="H1806" s="421"/>
      <c r="I1806" s="421"/>
      <c r="J1806" s="421"/>
      <c r="K1806" s="421"/>
    </row>
    <row r="1807" spans="1:11" s="206" customFormat="1" x14ac:dyDescent="0.25">
      <c r="A1807" s="402" t="s">
        <v>1461</v>
      </c>
      <c r="B1807" s="403" t="s">
        <v>34</v>
      </c>
      <c r="C1807" s="402" t="s">
        <v>103</v>
      </c>
      <c r="D1807" s="402" t="s">
        <v>65</v>
      </c>
      <c r="E1807" s="404" t="s">
        <v>35</v>
      </c>
      <c r="F1807" s="404"/>
      <c r="G1807" s="405" t="s">
        <v>56</v>
      </c>
      <c r="H1807" s="403" t="s">
        <v>61</v>
      </c>
      <c r="I1807" s="403" t="s">
        <v>370</v>
      </c>
      <c r="J1807" s="403" t="s">
        <v>203</v>
      </c>
      <c r="K1807" s="403" t="s">
        <v>57</v>
      </c>
    </row>
    <row r="1808" spans="1:11" s="206" customFormat="1" ht="25.5" x14ac:dyDescent="0.25">
      <c r="A1808" s="406" t="s">
        <v>37</v>
      </c>
      <c r="B1808" s="407" t="s">
        <v>1462</v>
      </c>
      <c r="C1808" s="406" t="s">
        <v>105</v>
      </c>
      <c r="D1808" s="406" t="s">
        <v>1463</v>
      </c>
      <c r="E1808" s="408">
        <v>7</v>
      </c>
      <c r="F1808" s="408"/>
      <c r="G1808" s="409" t="s">
        <v>28</v>
      </c>
      <c r="H1808" s="410">
        <v>1</v>
      </c>
      <c r="I1808" s="411"/>
      <c r="J1808" s="411">
        <v>44.95</v>
      </c>
      <c r="K1808" s="411">
        <v>44.95</v>
      </c>
    </row>
    <row r="1809" spans="1:11" s="206" customFormat="1" ht="25.5" x14ac:dyDescent="0.25">
      <c r="A1809" s="412" t="s">
        <v>371</v>
      </c>
      <c r="B1809" s="413" t="s">
        <v>123</v>
      </c>
      <c r="C1809" s="412" t="s">
        <v>105</v>
      </c>
      <c r="D1809" s="412" t="s">
        <v>124</v>
      </c>
      <c r="E1809" s="414" t="s">
        <v>101</v>
      </c>
      <c r="F1809" s="414"/>
      <c r="G1809" s="415" t="s">
        <v>38</v>
      </c>
      <c r="H1809" s="416">
        <v>0.3226</v>
      </c>
      <c r="I1809" s="416">
        <v>0</v>
      </c>
      <c r="J1809" s="417">
        <v>23.41</v>
      </c>
      <c r="K1809" s="417">
        <v>7.55</v>
      </c>
    </row>
    <row r="1810" spans="1:11" s="206" customFormat="1" ht="25.5" x14ac:dyDescent="0.25">
      <c r="A1810" s="412" t="s">
        <v>371</v>
      </c>
      <c r="B1810" s="413" t="s">
        <v>109</v>
      </c>
      <c r="C1810" s="412" t="s">
        <v>105</v>
      </c>
      <c r="D1810" s="412" t="s">
        <v>110</v>
      </c>
      <c r="E1810" s="414" t="s">
        <v>101</v>
      </c>
      <c r="F1810" s="414"/>
      <c r="G1810" s="415" t="s">
        <v>38</v>
      </c>
      <c r="H1810" s="416">
        <v>0.34420000000000001</v>
      </c>
      <c r="I1810" s="416">
        <v>0</v>
      </c>
      <c r="J1810" s="417">
        <v>16.78</v>
      </c>
      <c r="K1810" s="417">
        <v>5.77</v>
      </c>
    </row>
    <row r="1811" spans="1:11" s="206" customFormat="1" ht="51" x14ac:dyDescent="0.25">
      <c r="A1811" s="412" t="s">
        <v>371</v>
      </c>
      <c r="B1811" s="413" t="s">
        <v>2148</v>
      </c>
      <c r="C1811" s="412" t="s">
        <v>105</v>
      </c>
      <c r="D1811" s="412" t="s">
        <v>2149</v>
      </c>
      <c r="E1811" s="414" t="s">
        <v>384</v>
      </c>
      <c r="F1811" s="414"/>
      <c r="G1811" s="415" t="s">
        <v>28</v>
      </c>
      <c r="H1811" s="416">
        <v>1</v>
      </c>
      <c r="I1811" s="416">
        <v>0</v>
      </c>
      <c r="J1811" s="417">
        <v>31.63</v>
      </c>
      <c r="K1811" s="417">
        <v>31.63</v>
      </c>
    </row>
    <row r="1812" spans="1:11" s="206" customFormat="1" ht="25.5" x14ac:dyDescent="0.25">
      <c r="A1812" s="418"/>
      <c r="B1812" s="418"/>
      <c r="C1812" s="418"/>
      <c r="D1812" s="418"/>
      <c r="E1812" s="418"/>
      <c r="F1812" s="418" t="s">
        <v>373</v>
      </c>
      <c r="G1812" s="419">
        <v>13.32</v>
      </c>
      <c r="H1812" s="418" t="s">
        <v>374</v>
      </c>
      <c r="I1812" s="419">
        <v>0</v>
      </c>
      <c r="J1812" s="418" t="s">
        <v>375</v>
      </c>
      <c r="K1812" s="419">
        <v>13.32</v>
      </c>
    </row>
    <row r="1813" spans="1:11" s="206" customFormat="1" ht="26.25" thickBot="1" x14ac:dyDescent="0.3">
      <c r="A1813" s="418"/>
      <c r="B1813" s="418"/>
      <c r="C1813" s="418"/>
      <c r="D1813" s="418"/>
      <c r="E1813" s="418"/>
      <c r="F1813" s="418" t="s">
        <v>376</v>
      </c>
      <c r="G1813" s="419">
        <v>0</v>
      </c>
      <c r="H1813" s="420"/>
      <c r="I1813" s="420" t="s">
        <v>377</v>
      </c>
      <c r="J1813" s="418"/>
      <c r="K1813" s="419">
        <v>44.95</v>
      </c>
    </row>
    <row r="1814" spans="1:11" s="206" customFormat="1" ht="15.75" thickTop="1" x14ac:dyDescent="0.25">
      <c r="A1814" s="421"/>
      <c r="B1814" s="421"/>
      <c r="C1814" s="421"/>
      <c r="D1814" s="421"/>
      <c r="E1814" s="421"/>
      <c r="F1814" s="421"/>
      <c r="G1814" s="421"/>
      <c r="H1814" s="421"/>
      <c r="I1814" s="421"/>
      <c r="J1814" s="421"/>
      <c r="K1814" s="421"/>
    </row>
    <row r="1815" spans="1:11" s="206" customFormat="1" x14ac:dyDescent="0.25">
      <c r="A1815" s="402" t="s">
        <v>1464</v>
      </c>
      <c r="B1815" s="403" t="s">
        <v>34</v>
      </c>
      <c r="C1815" s="402" t="s">
        <v>103</v>
      </c>
      <c r="D1815" s="402" t="s">
        <v>65</v>
      </c>
      <c r="E1815" s="404" t="s">
        <v>35</v>
      </c>
      <c r="F1815" s="404"/>
      <c r="G1815" s="405" t="s">
        <v>56</v>
      </c>
      <c r="H1815" s="403" t="s">
        <v>61</v>
      </c>
      <c r="I1815" s="403" t="s">
        <v>370</v>
      </c>
      <c r="J1815" s="403" t="s">
        <v>203</v>
      </c>
      <c r="K1815" s="403" t="s">
        <v>57</v>
      </c>
    </row>
    <row r="1816" spans="1:11" s="206" customFormat="1" ht="25.5" x14ac:dyDescent="0.25">
      <c r="A1816" s="406" t="s">
        <v>37</v>
      </c>
      <c r="B1816" s="407" t="s">
        <v>1465</v>
      </c>
      <c r="C1816" s="406" t="s">
        <v>105</v>
      </c>
      <c r="D1816" s="406" t="s">
        <v>1466</v>
      </c>
      <c r="E1816" s="408">
        <v>7</v>
      </c>
      <c r="F1816" s="408"/>
      <c r="G1816" s="409" t="s">
        <v>28</v>
      </c>
      <c r="H1816" s="410">
        <v>1</v>
      </c>
      <c r="I1816" s="411"/>
      <c r="J1816" s="411">
        <v>175.45</v>
      </c>
      <c r="K1816" s="411">
        <v>175.45</v>
      </c>
    </row>
    <row r="1817" spans="1:11" s="206" customFormat="1" ht="25.5" x14ac:dyDescent="0.25">
      <c r="A1817" s="412" t="s">
        <v>371</v>
      </c>
      <c r="B1817" s="413" t="s">
        <v>109</v>
      </c>
      <c r="C1817" s="412" t="s">
        <v>105</v>
      </c>
      <c r="D1817" s="412" t="s">
        <v>110</v>
      </c>
      <c r="E1817" s="414" t="s">
        <v>101</v>
      </c>
      <c r="F1817" s="414"/>
      <c r="G1817" s="415" t="s">
        <v>38</v>
      </c>
      <c r="H1817" s="416">
        <v>0.3226</v>
      </c>
      <c r="I1817" s="416">
        <v>0</v>
      </c>
      <c r="J1817" s="417">
        <v>16.78</v>
      </c>
      <c r="K1817" s="417">
        <v>5.41</v>
      </c>
    </row>
    <row r="1818" spans="1:11" s="206" customFormat="1" ht="25.5" x14ac:dyDescent="0.25">
      <c r="A1818" s="412" t="s">
        <v>371</v>
      </c>
      <c r="B1818" s="413" t="s">
        <v>123</v>
      </c>
      <c r="C1818" s="412" t="s">
        <v>105</v>
      </c>
      <c r="D1818" s="412" t="s">
        <v>124</v>
      </c>
      <c r="E1818" s="414" t="s">
        <v>101</v>
      </c>
      <c r="F1818" s="414"/>
      <c r="G1818" s="415" t="s">
        <v>38</v>
      </c>
      <c r="H1818" s="416">
        <v>0.3226</v>
      </c>
      <c r="I1818" s="416">
        <v>0</v>
      </c>
      <c r="J1818" s="417">
        <v>23.41</v>
      </c>
      <c r="K1818" s="417">
        <v>7.55</v>
      </c>
    </row>
    <row r="1819" spans="1:11" s="206" customFormat="1" ht="25.5" x14ac:dyDescent="0.25">
      <c r="A1819" s="412" t="s">
        <v>371</v>
      </c>
      <c r="B1819" s="413" t="s">
        <v>2150</v>
      </c>
      <c r="C1819" s="412" t="s">
        <v>105</v>
      </c>
      <c r="D1819" s="412" t="s">
        <v>1466</v>
      </c>
      <c r="E1819" s="414" t="s">
        <v>384</v>
      </c>
      <c r="F1819" s="414"/>
      <c r="G1819" s="415" t="s">
        <v>28</v>
      </c>
      <c r="H1819" s="416">
        <v>1</v>
      </c>
      <c r="I1819" s="416">
        <v>0</v>
      </c>
      <c r="J1819" s="417">
        <v>162.49</v>
      </c>
      <c r="K1819" s="417">
        <v>162.49</v>
      </c>
    </row>
    <row r="1820" spans="1:11" s="206" customFormat="1" ht="25.5" x14ac:dyDescent="0.25">
      <c r="A1820" s="418"/>
      <c r="B1820" s="418"/>
      <c r="C1820" s="418"/>
      <c r="D1820" s="418"/>
      <c r="E1820" s="418"/>
      <c r="F1820" s="418" t="s">
        <v>373</v>
      </c>
      <c r="G1820" s="419">
        <v>12.96</v>
      </c>
      <c r="H1820" s="418" t="s">
        <v>374</v>
      </c>
      <c r="I1820" s="419">
        <v>0</v>
      </c>
      <c r="J1820" s="418" t="s">
        <v>375</v>
      </c>
      <c r="K1820" s="419">
        <v>12.96</v>
      </c>
    </row>
    <row r="1821" spans="1:11" s="206" customFormat="1" ht="26.25" thickBot="1" x14ac:dyDescent="0.3">
      <c r="A1821" s="418"/>
      <c r="B1821" s="418"/>
      <c r="C1821" s="418"/>
      <c r="D1821" s="418"/>
      <c r="E1821" s="418"/>
      <c r="F1821" s="418" t="s">
        <v>376</v>
      </c>
      <c r="G1821" s="419">
        <v>0</v>
      </c>
      <c r="H1821" s="420"/>
      <c r="I1821" s="420" t="s">
        <v>377</v>
      </c>
      <c r="J1821" s="418"/>
      <c r="K1821" s="419">
        <v>175.45</v>
      </c>
    </row>
    <row r="1822" spans="1:11" s="206" customFormat="1" ht="15.75" thickTop="1" x14ac:dyDescent="0.25">
      <c r="A1822" s="421"/>
      <c r="B1822" s="421"/>
      <c r="C1822" s="421"/>
      <c r="D1822" s="421"/>
      <c r="E1822" s="421"/>
      <c r="F1822" s="421"/>
      <c r="G1822" s="421"/>
      <c r="H1822" s="421"/>
      <c r="I1822" s="421"/>
      <c r="J1822" s="421"/>
      <c r="K1822" s="421"/>
    </row>
    <row r="1823" spans="1:11" s="206" customFormat="1" x14ac:dyDescent="0.25">
      <c r="A1823" s="402" t="s">
        <v>1467</v>
      </c>
      <c r="B1823" s="403" t="s">
        <v>34</v>
      </c>
      <c r="C1823" s="402" t="s">
        <v>103</v>
      </c>
      <c r="D1823" s="402" t="s">
        <v>65</v>
      </c>
      <c r="E1823" s="404" t="s">
        <v>35</v>
      </c>
      <c r="F1823" s="404"/>
      <c r="G1823" s="405" t="s">
        <v>56</v>
      </c>
      <c r="H1823" s="403" t="s">
        <v>61</v>
      </c>
      <c r="I1823" s="403" t="s">
        <v>370</v>
      </c>
      <c r="J1823" s="403" t="s">
        <v>203</v>
      </c>
      <c r="K1823" s="403" t="s">
        <v>57</v>
      </c>
    </row>
    <row r="1824" spans="1:11" s="206" customFormat="1" ht="25.5" x14ac:dyDescent="0.25">
      <c r="A1824" s="406" t="s">
        <v>37</v>
      </c>
      <c r="B1824" s="407" t="s">
        <v>340</v>
      </c>
      <c r="C1824" s="406" t="s">
        <v>105</v>
      </c>
      <c r="D1824" s="406" t="s">
        <v>341</v>
      </c>
      <c r="E1824" s="408">
        <v>7</v>
      </c>
      <c r="F1824" s="408"/>
      <c r="G1824" s="409" t="s">
        <v>221</v>
      </c>
      <c r="H1824" s="410">
        <v>1</v>
      </c>
      <c r="I1824" s="411"/>
      <c r="J1824" s="411">
        <v>151.13999999999999</v>
      </c>
      <c r="K1824" s="411">
        <v>151.13999999999999</v>
      </c>
    </row>
    <row r="1825" spans="1:11" s="206" customFormat="1" ht="25.5" x14ac:dyDescent="0.25">
      <c r="A1825" s="412" t="s">
        <v>371</v>
      </c>
      <c r="B1825" s="413" t="s">
        <v>791</v>
      </c>
      <c r="C1825" s="412" t="s">
        <v>105</v>
      </c>
      <c r="D1825" s="412" t="s">
        <v>792</v>
      </c>
      <c r="E1825" s="414" t="s">
        <v>384</v>
      </c>
      <c r="F1825" s="414"/>
      <c r="G1825" s="415" t="s">
        <v>28</v>
      </c>
      <c r="H1825" s="416">
        <v>1</v>
      </c>
      <c r="I1825" s="416">
        <v>0</v>
      </c>
      <c r="J1825" s="417">
        <v>135.07</v>
      </c>
      <c r="K1825" s="417">
        <v>135.07</v>
      </c>
    </row>
    <row r="1826" spans="1:11" s="206" customFormat="1" ht="25.5" x14ac:dyDescent="0.25">
      <c r="A1826" s="412" t="s">
        <v>371</v>
      </c>
      <c r="B1826" s="413" t="s">
        <v>123</v>
      </c>
      <c r="C1826" s="412" t="s">
        <v>105</v>
      </c>
      <c r="D1826" s="412" t="s">
        <v>124</v>
      </c>
      <c r="E1826" s="414" t="s">
        <v>101</v>
      </c>
      <c r="F1826" s="414"/>
      <c r="G1826" s="415" t="s">
        <v>38</v>
      </c>
      <c r="H1826" s="416">
        <v>0.4</v>
      </c>
      <c r="I1826" s="416">
        <v>0</v>
      </c>
      <c r="J1826" s="417">
        <v>23.41</v>
      </c>
      <c r="K1826" s="417">
        <v>9.36</v>
      </c>
    </row>
    <row r="1827" spans="1:11" s="206" customFormat="1" ht="25.5" x14ac:dyDescent="0.25">
      <c r="A1827" s="412" t="s">
        <v>371</v>
      </c>
      <c r="B1827" s="413" t="s">
        <v>109</v>
      </c>
      <c r="C1827" s="412" t="s">
        <v>105</v>
      </c>
      <c r="D1827" s="412" t="s">
        <v>110</v>
      </c>
      <c r="E1827" s="414" t="s">
        <v>101</v>
      </c>
      <c r="F1827" s="414"/>
      <c r="G1827" s="415" t="s">
        <v>38</v>
      </c>
      <c r="H1827" s="416">
        <v>0.4</v>
      </c>
      <c r="I1827" s="416">
        <v>0</v>
      </c>
      <c r="J1827" s="417">
        <v>16.78</v>
      </c>
      <c r="K1827" s="417">
        <v>6.71</v>
      </c>
    </row>
    <row r="1828" spans="1:11" s="206" customFormat="1" ht="25.5" x14ac:dyDescent="0.25">
      <c r="A1828" s="418"/>
      <c r="B1828" s="418"/>
      <c r="C1828" s="418"/>
      <c r="D1828" s="418"/>
      <c r="E1828" s="418"/>
      <c r="F1828" s="418" t="s">
        <v>373</v>
      </c>
      <c r="G1828" s="419">
        <v>16.07</v>
      </c>
      <c r="H1828" s="418" t="s">
        <v>374</v>
      </c>
      <c r="I1828" s="419">
        <v>0</v>
      </c>
      <c r="J1828" s="418" t="s">
        <v>375</v>
      </c>
      <c r="K1828" s="419">
        <v>16.07</v>
      </c>
    </row>
    <row r="1829" spans="1:11" s="206" customFormat="1" ht="26.25" thickBot="1" x14ac:dyDescent="0.3">
      <c r="A1829" s="418"/>
      <c r="B1829" s="418"/>
      <c r="C1829" s="418"/>
      <c r="D1829" s="418"/>
      <c r="E1829" s="418"/>
      <c r="F1829" s="418" t="s">
        <v>376</v>
      </c>
      <c r="G1829" s="419">
        <v>0</v>
      </c>
      <c r="H1829" s="420"/>
      <c r="I1829" s="420" t="s">
        <v>377</v>
      </c>
      <c r="J1829" s="418"/>
      <c r="K1829" s="419">
        <v>151.13999999999999</v>
      </c>
    </row>
    <row r="1830" spans="1:11" s="206" customFormat="1" ht="15.75" thickTop="1" x14ac:dyDescent="0.25">
      <c r="A1830" s="421"/>
      <c r="B1830" s="421"/>
      <c r="C1830" s="421"/>
      <c r="D1830" s="421"/>
      <c r="E1830" s="421"/>
      <c r="F1830" s="421"/>
      <c r="G1830" s="421"/>
      <c r="H1830" s="421"/>
      <c r="I1830" s="421"/>
      <c r="J1830" s="421"/>
      <c r="K1830" s="421"/>
    </row>
    <row r="1831" spans="1:11" s="206" customFormat="1" x14ac:dyDescent="0.25">
      <c r="A1831" s="402" t="s">
        <v>1468</v>
      </c>
      <c r="B1831" s="403" t="s">
        <v>34</v>
      </c>
      <c r="C1831" s="402" t="s">
        <v>103</v>
      </c>
      <c r="D1831" s="402" t="s">
        <v>65</v>
      </c>
      <c r="E1831" s="404" t="s">
        <v>35</v>
      </c>
      <c r="F1831" s="404"/>
      <c r="G1831" s="405" t="s">
        <v>56</v>
      </c>
      <c r="H1831" s="403" t="s">
        <v>61</v>
      </c>
      <c r="I1831" s="403" t="s">
        <v>370</v>
      </c>
      <c r="J1831" s="403" t="s">
        <v>203</v>
      </c>
      <c r="K1831" s="403" t="s">
        <v>57</v>
      </c>
    </row>
    <row r="1832" spans="1:11" s="206" customFormat="1" ht="25.5" x14ac:dyDescent="0.25">
      <c r="A1832" s="406" t="s">
        <v>37</v>
      </c>
      <c r="B1832" s="407" t="s">
        <v>1469</v>
      </c>
      <c r="C1832" s="406" t="s">
        <v>1157</v>
      </c>
      <c r="D1832" s="406" t="s">
        <v>1470</v>
      </c>
      <c r="E1832" s="408">
        <v>42.05</v>
      </c>
      <c r="F1832" s="408"/>
      <c r="G1832" s="409" t="s">
        <v>28</v>
      </c>
      <c r="H1832" s="410">
        <v>1</v>
      </c>
      <c r="I1832" s="411"/>
      <c r="J1832" s="411">
        <v>27.74</v>
      </c>
      <c r="K1832" s="411">
        <v>27.74</v>
      </c>
    </row>
    <row r="1833" spans="1:11" s="206" customFormat="1" ht="25.5" x14ac:dyDescent="0.25">
      <c r="A1833" s="412" t="s">
        <v>371</v>
      </c>
      <c r="B1833" s="413" t="s">
        <v>123</v>
      </c>
      <c r="C1833" s="412" t="s">
        <v>105</v>
      </c>
      <c r="D1833" s="412" t="s">
        <v>124</v>
      </c>
      <c r="E1833" s="414" t="s">
        <v>101</v>
      </c>
      <c r="F1833" s="414"/>
      <c r="G1833" s="415" t="s">
        <v>38</v>
      </c>
      <c r="H1833" s="416">
        <v>0.25</v>
      </c>
      <c r="I1833" s="416">
        <v>0</v>
      </c>
      <c r="J1833" s="417">
        <v>23.41</v>
      </c>
      <c r="K1833" s="417">
        <v>5.85</v>
      </c>
    </row>
    <row r="1834" spans="1:11" s="206" customFormat="1" ht="25.5" x14ac:dyDescent="0.25">
      <c r="A1834" s="412" t="s">
        <v>371</v>
      </c>
      <c r="B1834" s="413" t="s">
        <v>109</v>
      </c>
      <c r="C1834" s="412" t="s">
        <v>105</v>
      </c>
      <c r="D1834" s="412" t="s">
        <v>110</v>
      </c>
      <c r="E1834" s="414" t="s">
        <v>101</v>
      </c>
      <c r="F1834" s="414"/>
      <c r="G1834" s="415" t="s">
        <v>38</v>
      </c>
      <c r="H1834" s="416">
        <v>0.25</v>
      </c>
      <c r="I1834" s="416">
        <v>0</v>
      </c>
      <c r="J1834" s="417">
        <v>16.78</v>
      </c>
      <c r="K1834" s="417">
        <v>4.1900000000000004</v>
      </c>
    </row>
    <row r="1835" spans="1:11" s="206" customFormat="1" ht="38.25" x14ac:dyDescent="0.25">
      <c r="A1835" s="412" t="s">
        <v>371</v>
      </c>
      <c r="B1835" s="413" t="s">
        <v>2151</v>
      </c>
      <c r="C1835" s="412" t="s">
        <v>1157</v>
      </c>
      <c r="D1835" s="412" t="s">
        <v>2152</v>
      </c>
      <c r="E1835" s="414" t="s">
        <v>384</v>
      </c>
      <c r="F1835" s="414"/>
      <c r="G1835" s="415" t="s">
        <v>28</v>
      </c>
      <c r="H1835" s="416">
        <v>1</v>
      </c>
      <c r="I1835" s="416">
        <v>0</v>
      </c>
      <c r="J1835" s="417">
        <v>17.7</v>
      </c>
      <c r="K1835" s="417">
        <v>17.7</v>
      </c>
    </row>
    <row r="1836" spans="1:11" s="206" customFormat="1" ht="25.5" x14ac:dyDescent="0.25">
      <c r="A1836" s="418"/>
      <c r="B1836" s="418"/>
      <c r="C1836" s="418"/>
      <c r="D1836" s="418"/>
      <c r="E1836" s="418"/>
      <c r="F1836" s="418" t="s">
        <v>373</v>
      </c>
      <c r="G1836" s="419">
        <v>10.039999999999999</v>
      </c>
      <c r="H1836" s="418" t="s">
        <v>374</v>
      </c>
      <c r="I1836" s="419">
        <v>0</v>
      </c>
      <c r="J1836" s="418" t="s">
        <v>375</v>
      </c>
      <c r="K1836" s="419">
        <v>10.039999999999999</v>
      </c>
    </row>
    <row r="1837" spans="1:11" s="206" customFormat="1" ht="26.25" thickBot="1" x14ac:dyDescent="0.3">
      <c r="A1837" s="418"/>
      <c r="B1837" s="418"/>
      <c r="C1837" s="418"/>
      <c r="D1837" s="418"/>
      <c r="E1837" s="418"/>
      <c r="F1837" s="418" t="s">
        <v>376</v>
      </c>
      <c r="G1837" s="419">
        <v>0</v>
      </c>
      <c r="H1837" s="420"/>
      <c r="I1837" s="420" t="s">
        <v>377</v>
      </c>
      <c r="J1837" s="418"/>
      <c r="K1837" s="419">
        <v>27.74</v>
      </c>
    </row>
    <row r="1838" spans="1:11" s="206" customFormat="1" ht="15.75" thickTop="1" x14ac:dyDescent="0.25">
      <c r="A1838" s="421"/>
      <c r="B1838" s="421"/>
      <c r="C1838" s="421"/>
      <c r="D1838" s="421"/>
      <c r="E1838" s="421"/>
      <c r="F1838" s="421"/>
      <c r="G1838" s="421"/>
      <c r="H1838" s="421"/>
      <c r="I1838" s="421"/>
      <c r="J1838" s="421"/>
      <c r="K1838" s="421"/>
    </row>
    <row r="1839" spans="1:11" s="206" customFormat="1" x14ac:dyDescent="0.25">
      <c r="A1839" s="402" t="s">
        <v>1471</v>
      </c>
      <c r="B1839" s="403" t="s">
        <v>34</v>
      </c>
      <c r="C1839" s="402" t="s">
        <v>103</v>
      </c>
      <c r="D1839" s="402" t="s">
        <v>65</v>
      </c>
      <c r="E1839" s="404" t="s">
        <v>35</v>
      </c>
      <c r="F1839" s="404"/>
      <c r="G1839" s="405" t="s">
        <v>56</v>
      </c>
      <c r="H1839" s="403" t="s">
        <v>61</v>
      </c>
      <c r="I1839" s="403" t="s">
        <v>370</v>
      </c>
      <c r="J1839" s="403" t="s">
        <v>203</v>
      </c>
      <c r="K1839" s="403" t="s">
        <v>57</v>
      </c>
    </row>
    <row r="1840" spans="1:11" s="206" customFormat="1" ht="25.5" x14ac:dyDescent="0.25">
      <c r="A1840" s="406" t="s">
        <v>37</v>
      </c>
      <c r="B1840" s="407" t="s">
        <v>1472</v>
      </c>
      <c r="C1840" s="406" t="s">
        <v>105</v>
      </c>
      <c r="D1840" s="406" t="s">
        <v>1473</v>
      </c>
      <c r="E1840" s="408">
        <v>7</v>
      </c>
      <c r="F1840" s="408"/>
      <c r="G1840" s="409" t="s">
        <v>221</v>
      </c>
      <c r="H1840" s="410">
        <v>1</v>
      </c>
      <c r="I1840" s="411"/>
      <c r="J1840" s="411">
        <v>367.45</v>
      </c>
      <c r="K1840" s="411">
        <v>367.45</v>
      </c>
    </row>
    <row r="1841" spans="1:11" s="206" customFormat="1" ht="25.5" x14ac:dyDescent="0.25">
      <c r="A1841" s="412" t="s">
        <v>371</v>
      </c>
      <c r="B1841" s="413" t="s">
        <v>504</v>
      </c>
      <c r="C1841" s="412" t="s">
        <v>105</v>
      </c>
      <c r="D1841" s="412" t="s">
        <v>505</v>
      </c>
      <c r="E1841" s="414" t="s">
        <v>384</v>
      </c>
      <c r="F1841" s="414"/>
      <c r="G1841" s="415" t="s">
        <v>25</v>
      </c>
      <c r="H1841" s="416">
        <v>1.4999999999999999E-2</v>
      </c>
      <c r="I1841" s="416">
        <v>0</v>
      </c>
      <c r="J1841" s="417">
        <v>157.65</v>
      </c>
      <c r="K1841" s="417">
        <v>2.36</v>
      </c>
    </row>
    <row r="1842" spans="1:11" s="206" customFormat="1" ht="25.5" x14ac:dyDescent="0.25">
      <c r="A1842" s="412" t="s">
        <v>371</v>
      </c>
      <c r="B1842" s="413" t="s">
        <v>647</v>
      </c>
      <c r="C1842" s="412" t="s">
        <v>105</v>
      </c>
      <c r="D1842" s="412" t="s">
        <v>648</v>
      </c>
      <c r="E1842" s="414" t="s">
        <v>384</v>
      </c>
      <c r="F1842" s="414"/>
      <c r="G1842" s="415" t="s">
        <v>265</v>
      </c>
      <c r="H1842" s="416">
        <v>17.811199999999999</v>
      </c>
      <c r="I1842" s="416">
        <v>0</v>
      </c>
      <c r="J1842" s="417">
        <v>0.94</v>
      </c>
      <c r="K1842" s="417">
        <v>16.739999999999998</v>
      </c>
    </row>
    <row r="1843" spans="1:11" s="206" customFormat="1" ht="25.5" x14ac:dyDescent="0.25">
      <c r="A1843" s="412" t="s">
        <v>371</v>
      </c>
      <c r="B1843" s="413" t="s">
        <v>104</v>
      </c>
      <c r="C1843" s="412" t="s">
        <v>105</v>
      </c>
      <c r="D1843" s="412" t="s">
        <v>106</v>
      </c>
      <c r="E1843" s="414" t="s">
        <v>101</v>
      </c>
      <c r="F1843" s="414"/>
      <c r="G1843" s="415" t="s">
        <v>38</v>
      </c>
      <c r="H1843" s="416">
        <v>7.2774999999999999</v>
      </c>
      <c r="I1843" s="416">
        <v>0</v>
      </c>
      <c r="J1843" s="417">
        <v>15.3</v>
      </c>
      <c r="K1843" s="417">
        <v>111.34</v>
      </c>
    </row>
    <row r="1844" spans="1:11" s="206" customFormat="1" ht="25.5" x14ac:dyDescent="0.25">
      <c r="A1844" s="412" t="s">
        <v>371</v>
      </c>
      <c r="B1844" s="413" t="s">
        <v>487</v>
      </c>
      <c r="C1844" s="412" t="s">
        <v>105</v>
      </c>
      <c r="D1844" s="412" t="s">
        <v>488</v>
      </c>
      <c r="E1844" s="414" t="s">
        <v>384</v>
      </c>
      <c r="F1844" s="414"/>
      <c r="G1844" s="415" t="s">
        <v>265</v>
      </c>
      <c r="H1844" s="416">
        <v>14.0504</v>
      </c>
      <c r="I1844" s="416">
        <v>0</v>
      </c>
      <c r="J1844" s="417">
        <v>0.64</v>
      </c>
      <c r="K1844" s="417">
        <v>8.99</v>
      </c>
    </row>
    <row r="1845" spans="1:11" s="206" customFormat="1" ht="25.5" x14ac:dyDescent="0.25">
      <c r="A1845" s="412" t="s">
        <v>371</v>
      </c>
      <c r="B1845" s="413" t="s">
        <v>734</v>
      </c>
      <c r="C1845" s="412" t="s">
        <v>105</v>
      </c>
      <c r="D1845" s="412" t="s">
        <v>735</v>
      </c>
      <c r="E1845" s="414" t="s">
        <v>384</v>
      </c>
      <c r="F1845" s="414"/>
      <c r="G1845" s="415" t="s">
        <v>25</v>
      </c>
      <c r="H1845" s="416">
        <v>1.4999999999999999E-2</v>
      </c>
      <c r="I1845" s="416">
        <v>0</v>
      </c>
      <c r="J1845" s="417">
        <v>164.93</v>
      </c>
      <c r="K1845" s="417">
        <v>2.4700000000000002</v>
      </c>
    </row>
    <row r="1846" spans="1:11" s="206" customFormat="1" ht="25.5" x14ac:dyDescent="0.25">
      <c r="A1846" s="412" t="s">
        <v>371</v>
      </c>
      <c r="B1846" s="413" t="s">
        <v>621</v>
      </c>
      <c r="C1846" s="412" t="s">
        <v>105</v>
      </c>
      <c r="D1846" s="412" t="s">
        <v>1845</v>
      </c>
      <c r="E1846" s="414" t="s">
        <v>384</v>
      </c>
      <c r="F1846" s="414"/>
      <c r="G1846" s="415" t="s">
        <v>28</v>
      </c>
      <c r="H1846" s="416">
        <v>174.72</v>
      </c>
      <c r="I1846" s="416">
        <v>0</v>
      </c>
      <c r="J1846" s="417">
        <v>0.49</v>
      </c>
      <c r="K1846" s="417">
        <v>85.61</v>
      </c>
    </row>
    <row r="1847" spans="1:11" s="206" customFormat="1" ht="25.5" x14ac:dyDescent="0.25">
      <c r="A1847" s="412" t="s">
        <v>371</v>
      </c>
      <c r="B1847" s="413" t="s">
        <v>111</v>
      </c>
      <c r="C1847" s="412" t="s">
        <v>105</v>
      </c>
      <c r="D1847" s="412" t="s">
        <v>112</v>
      </c>
      <c r="E1847" s="414" t="s">
        <v>101</v>
      </c>
      <c r="F1847" s="414"/>
      <c r="G1847" s="415" t="s">
        <v>38</v>
      </c>
      <c r="H1847" s="416">
        <v>5.0593000000000004</v>
      </c>
      <c r="I1847" s="416">
        <v>0</v>
      </c>
      <c r="J1847" s="417">
        <v>23.41</v>
      </c>
      <c r="K1847" s="417">
        <v>118.43</v>
      </c>
    </row>
    <row r="1848" spans="1:11" s="206" customFormat="1" ht="25.5" x14ac:dyDescent="0.25">
      <c r="A1848" s="412" t="s">
        <v>371</v>
      </c>
      <c r="B1848" s="413" t="s">
        <v>602</v>
      </c>
      <c r="C1848" s="412" t="s">
        <v>105</v>
      </c>
      <c r="D1848" s="412" t="s">
        <v>603</v>
      </c>
      <c r="E1848" s="414" t="s">
        <v>384</v>
      </c>
      <c r="F1848" s="414"/>
      <c r="G1848" s="415" t="s">
        <v>25</v>
      </c>
      <c r="H1848" s="416">
        <v>0.11899999999999999</v>
      </c>
      <c r="I1848" s="416">
        <v>0</v>
      </c>
      <c r="J1848" s="417">
        <v>180.8</v>
      </c>
      <c r="K1848" s="417">
        <v>21.51</v>
      </c>
    </row>
    <row r="1849" spans="1:11" s="206" customFormat="1" ht="25.5" x14ac:dyDescent="0.25">
      <c r="A1849" s="418"/>
      <c r="B1849" s="418"/>
      <c r="C1849" s="418"/>
      <c r="D1849" s="418"/>
      <c r="E1849" s="418"/>
      <c r="F1849" s="418" t="s">
        <v>373</v>
      </c>
      <c r="G1849" s="419">
        <v>229.77</v>
      </c>
      <c r="H1849" s="418" t="s">
        <v>374</v>
      </c>
      <c r="I1849" s="419">
        <v>0</v>
      </c>
      <c r="J1849" s="418" t="s">
        <v>375</v>
      </c>
      <c r="K1849" s="419">
        <v>229.77</v>
      </c>
    </row>
    <row r="1850" spans="1:11" s="206" customFormat="1" ht="26.25" thickBot="1" x14ac:dyDescent="0.3">
      <c r="A1850" s="418"/>
      <c r="B1850" s="418"/>
      <c r="C1850" s="418"/>
      <c r="D1850" s="418"/>
      <c r="E1850" s="418"/>
      <c r="F1850" s="418" t="s">
        <v>376</v>
      </c>
      <c r="G1850" s="419">
        <v>0</v>
      </c>
      <c r="H1850" s="420"/>
      <c r="I1850" s="420" t="s">
        <v>377</v>
      </c>
      <c r="J1850" s="418"/>
      <c r="K1850" s="419">
        <v>367.45</v>
      </c>
    </row>
    <row r="1851" spans="1:11" s="206" customFormat="1" ht="15.75" thickTop="1" x14ac:dyDescent="0.25">
      <c r="A1851" s="421"/>
      <c r="B1851" s="421"/>
      <c r="C1851" s="421"/>
      <c r="D1851" s="421"/>
      <c r="E1851" s="421"/>
      <c r="F1851" s="421"/>
      <c r="G1851" s="421"/>
      <c r="H1851" s="421"/>
      <c r="I1851" s="421"/>
      <c r="J1851" s="421"/>
      <c r="K1851" s="421"/>
    </row>
    <row r="1852" spans="1:11" s="206" customFormat="1" x14ac:dyDescent="0.25">
      <c r="A1852" s="402" t="s">
        <v>1474</v>
      </c>
      <c r="B1852" s="403" t="s">
        <v>34</v>
      </c>
      <c r="C1852" s="402" t="s">
        <v>103</v>
      </c>
      <c r="D1852" s="402" t="s">
        <v>65</v>
      </c>
      <c r="E1852" s="404" t="s">
        <v>35</v>
      </c>
      <c r="F1852" s="404"/>
      <c r="G1852" s="405" t="s">
        <v>56</v>
      </c>
      <c r="H1852" s="403" t="s">
        <v>61</v>
      </c>
      <c r="I1852" s="403" t="s">
        <v>370</v>
      </c>
      <c r="J1852" s="403" t="s">
        <v>203</v>
      </c>
      <c r="K1852" s="403" t="s">
        <v>57</v>
      </c>
    </row>
    <row r="1853" spans="1:11" s="206" customFormat="1" ht="25.5" x14ac:dyDescent="0.25">
      <c r="A1853" s="406" t="s">
        <v>37</v>
      </c>
      <c r="B1853" s="407" t="s">
        <v>1475</v>
      </c>
      <c r="C1853" s="406" t="s">
        <v>105</v>
      </c>
      <c r="D1853" s="406" t="s">
        <v>1476</v>
      </c>
      <c r="E1853" s="408">
        <v>8</v>
      </c>
      <c r="F1853" s="408"/>
      <c r="G1853" s="409" t="s">
        <v>221</v>
      </c>
      <c r="H1853" s="410">
        <v>1</v>
      </c>
      <c r="I1853" s="411"/>
      <c r="J1853" s="411">
        <v>279.44</v>
      </c>
      <c r="K1853" s="411">
        <v>279.44</v>
      </c>
    </row>
    <row r="1854" spans="1:11" s="206" customFormat="1" ht="25.5" x14ac:dyDescent="0.25">
      <c r="A1854" s="412" t="s">
        <v>371</v>
      </c>
      <c r="B1854" s="413" t="s">
        <v>117</v>
      </c>
      <c r="C1854" s="412" t="s">
        <v>105</v>
      </c>
      <c r="D1854" s="412" t="s">
        <v>118</v>
      </c>
      <c r="E1854" s="414" t="s">
        <v>101</v>
      </c>
      <c r="F1854" s="414"/>
      <c r="G1854" s="415" t="s">
        <v>38</v>
      </c>
      <c r="H1854" s="416">
        <v>3.7400000000000003E-2</v>
      </c>
      <c r="I1854" s="416">
        <v>0</v>
      </c>
      <c r="J1854" s="417">
        <v>23.41</v>
      </c>
      <c r="K1854" s="417">
        <v>0.87</v>
      </c>
    </row>
    <row r="1855" spans="1:11" s="206" customFormat="1" ht="25.5" x14ac:dyDescent="0.25">
      <c r="A1855" s="412" t="s">
        <v>371</v>
      </c>
      <c r="B1855" s="413" t="s">
        <v>115</v>
      </c>
      <c r="C1855" s="412" t="s">
        <v>105</v>
      </c>
      <c r="D1855" s="412" t="s">
        <v>116</v>
      </c>
      <c r="E1855" s="414" t="s">
        <v>101</v>
      </c>
      <c r="F1855" s="414"/>
      <c r="G1855" s="415" t="s">
        <v>38</v>
      </c>
      <c r="H1855" s="416">
        <v>0.13880000000000001</v>
      </c>
      <c r="I1855" s="416">
        <v>0</v>
      </c>
      <c r="J1855" s="417">
        <v>23.41</v>
      </c>
      <c r="K1855" s="417">
        <v>3.24</v>
      </c>
    </row>
    <row r="1856" spans="1:11" s="206" customFormat="1" ht="25.5" x14ac:dyDescent="0.25">
      <c r="A1856" s="412" t="s">
        <v>371</v>
      </c>
      <c r="B1856" s="413" t="s">
        <v>606</v>
      </c>
      <c r="C1856" s="412" t="s">
        <v>105</v>
      </c>
      <c r="D1856" s="412" t="s">
        <v>607</v>
      </c>
      <c r="E1856" s="414" t="s">
        <v>384</v>
      </c>
      <c r="F1856" s="414"/>
      <c r="G1856" s="415" t="s">
        <v>19</v>
      </c>
      <c r="H1856" s="416">
        <v>0.12089999999999999</v>
      </c>
      <c r="I1856" s="416">
        <v>0</v>
      </c>
      <c r="J1856" s="417">
        <v>34.51</v>
      </c>
      <c r="K1856" s="417">
        <v>4.17</v>
      </c>
    </row>
    <row r="1857" spans="1:11" s="206" customFormat="1" ht="25.5" x14ac:dyDescent="0.25">
      <c r="A1857" s="412" t="s">
        <v>371</v>
      </c>
      <c r="B1857" s="413" t="s">
        <v>2153</v>
      </c>
      <c r="C1857" s="412" t="s">
        <v>105</v>
      </c>
      <c r="D1857" s="412" t="s">
        <v>2154</v>
      </c>
      <c r="E1857" s="414" t="s">
        <v>384</v>
      </c>
      <c r="F1857" s="414"/>
      <c r="G1857" s="415" t="s">
        <v>28</v>
      </c>
      <c r="H1857" s="416">
        <v>1</v>
      </c>
      <c r="I1857" s="416">
        <v>0</v>
      </c>
      <c r="J1857" s="417">
        <v>214.99</v>
      </c>
      <c r="K1857" s="417">
        <v>214.99</v>
      </c>
    </row>
    <row r="1858" spans="1:11" s="206" customFormat="1" ht="25.5" x14ac:dyDescent="0.25">
      <c r="A1858" s="412" t="s">
        <v>371</v>
      </c>
      <c r="B1858" s="413" t="s">
        <v>506</v>
      </c>
      <c r="C1858" s="412" t="s">
        <v>105</v>
      </c>
      <c r="D1858" s="412" t="s">
        <v>507</v>
      </c>
      <c r="E1858" s="414" t="s">
        <v>384</v>
      </c>
      <c r="F1858" s="414"/>
      <c r="G1858" s="415" t="s">
        <v>25</v>
      </c>
      <c r="H1858" s="416">
        <v>1.77E-2</v>
      </c>
      <c r="I1858" s="416">
        <v>0</v>
      </c>
      <c r="J1858" s="417">
        <v>151.24</v>
      </c>
      <c r="K1858" s="417">
        <v>2.67</v>
      </c>
    </row>
    <row r="1859" spans="1:11" s="206" customFormat="1" ht="25.5" x14ac:dyDescent="0.25">
      <c r="A1859" s="412" t="s">
        <v>371</v>
      </c>
      <c r="B1859" s="413" t="s">
        <v>742</v>
      </c>
      <c r="C1859" s="412" t="s">
        <v>105</v>
      </c>
      <c r="D1859" s="412" t="s">
        <v>743</v>
      </c>
      <c r="E1859" s="414" t="s">
        <v>384</v>
      </c>
      <c r="F1859" s="414"/>
      <c r="G1859" s="415" t="s">
        <v>265</v>
      </c>
      <c r="H1859" s="416">
        <v>2.2019000000000002</v>
      </c>
      <c r="I1859" s="416">
        <v>0</v>
      </c>
      <c r="J1859" s="417">
        <v>8.33</v>
      </c>
      <c r="K1859" s="417">
        <v>18.34</v>
      </c>
    </row>
    <row r="1860" spans="1:11" s="206" customFormat="1" ht="25.5" x14ac:dyDescent="0.25">
      <c r="A1860" s="412" t="s">
        <v>371</v>
      </c>
      <c r="B1860" s="413" t="s">
        <v>111</v>
      </c>
      <c r="C1860" s="412" t="s">
        <v>105</v>
      </c>
      <c r="D1860" s="412" t="s">
        <v>112</v>
      </c>
      <c r="E1860" s="414" t="s">
        <v>101</v>
      </c>
      <c r="F1860" s="414"/>
      <c r="G1860" s="415" t="s">
        <v>38</v>
      </c>
      <c r="H1860" s="416">
        <v>0.5</v>
      </c>
      <c r="I1860" s="416">
        <v>0</v>
      </c>
      <c r="J1860" s="417">
        <v>23.41</v>
      </c>
      <c r="K1860" s="417">
        <v>11.7</v>
      </c>
    </row>
    <row r="1861" spans="1:11" s="206" customFormat="1" ht="25.5" x14ac:dyDescent="0.25">
      <c r="A1861" s="412" t="s">
        <v>371</v>
      </c>
      <c r="B1861" s="413" t="s">
        <v>125</v>
      </c>
      <c r="C1861" s="412" t="s">
        <v>105</v>
      </c>
      <c r="D1861" s="412" t="s">
        <v>126</v>
      </c>
      <c r="E1861" s="414" t="s">
        <v>101</v>
      </c>
      <c r="F1861" s="414"/>
      <c r="G1861" s="415" t="s">
        <v>38</v>
      </c>
      <c r="H1861" s="416">
        <v>1.8100000000000002E-2</v>
      </c>
      <c r="I1861" s="416">
        <v>0</v>
      </c>
      <c r="J1861" s="417">
        <v>18.36</v>
      </c>
      <c r="K1861" s="417">
        <v>0.33</v>
      </c>
    </row>
    <row r="1862" spans="1:11" s="206" customFormat="1" ht="25.5" x14ac:dyDescent="0.25">
      <c r="A1862" s="412" t="s">
        <v>371</v>
      </c>
      <c r="B1862" s="413" t="s">
        <v>109</v>
      </c>
      <c r="C1862" s="412" t="s">
        <v>105</v>
      </c>
      <c r="D1862" s="412" t="s">
        <v>110</v>
      </c>
      <c r="E1862" s="414" t="s">
        <v>101</v>
      </c>
      <c r="F1862" s="414"/>
      <c r="G1862" s="415" t="s">
        <v>38</v>
      </c>
      <c r="H1862" s="416">
        <v>0.17780000000000001</v>
      </c>
      <c r="I1862" s="416">
        <v>0</v>
      </c>
      <c r="J1862" s="417">
        <v>16.78</v>
      </c>
      <c r="K1862" s="417">
        <v>2.98</v>
      </c>
    </row>
    <row r="1863" spans="1:11" s="206" customFormat="1" ht="25.5" x14ac:dyDescent="0.25">
      <c r="A1863" s="412" t="s">
        <v>371</v>
      </c>
      <c r="B1863" s="413" t="s">
        <v>655</v>
      </c>
      <c r="C1863" s="412" t="s">
        <v>105</v>
      </c>
      <c r="D1863" s="412" t="s">
        <v>656</v>
      </c>
      <c r="E1863" s="414" t="s">
        <v>384</v>
      </c>
      <c r="F1863" s="414"/>
      <c r="G1863" s="415" t="s">
        <v>265</v>
      </c>
      <c r="H1863" s="416">
        <v>4.3299999999999998E-2</v>
      </c>
      <c r="I1863" s="416">
        <v>0</v>
      </c>
      <c r="J1863" s="417">
        <v>14.5</v>
      </c>
      <c r="K1863" s="417">
        <v>0.62</v>
      </c>
    </row>
    <row r="1864" spans="1:11" s="206" customFormat="1" ht="25.5" x14ac:dyDescent="0.25">
      <c r="A1864" s="412" t="s">
        <v>371</v>
      </c>
      <c r="B1864" s="413" t="s">
        <v>121</v>
      </c>
      <c r="C1864" s="412" t="s">
        <v>105</v>
      </c>
      <c r="D1864" s="412" t="s">
        <v>122</v>
      </c>
      <c r="E1864" s="414" t="s">
        <v>101</v>
      </c>
      <c r="F1864" s="414"/>
      <c r="G1864" s="415" t="s">
        <v>38</v>
      </c>
      <c r="H1864" s="416">
        <v>1.8100000000000002E-2</v>
      </c>
      <c r="I1864" s="416">
        <v>0</v>
      </c>
      <c r="J1864" s="417">
        <v>23.41</v>
      </c>
      <c r="K1864" s="417">
        <v>0.42</v>
      </c>
    </row>
    <row r="1865" spans="1:11" s="206" customFormat="1" ht="25.5" x14ac:dyDescent="0.25">
      <c r="A1865" s="412" t="s">
        <v>371</v>
      </c>
      <c r="B1865" s="413" t="s">
        <v>104</v>
      </c>
      <c r="C1865" s="412" t="s">
        <v>105</v>
      </c>
      <c r="D1865" s="412" t="s">
        <v>106</v>
      </c>
      <c r="E1865" s="414" t="s">
        <v>101</v>
      </c>
      <c r="F1865" s="414"/>
      <c r="G1865" s="415" t="s">
        <v>38</v>
      </c>
      <c r="H1865" s="416">
        <v>0.4496</v>
      </c>
      <c r="I1865" s="416">
        <v>0</v>
      </c>
      <c r="J1865" s="417">
        <v>15.3</v>
      </c>
      <c r="K1865" s="417">
        <v>6.87</v>
      </c>
    </row>
    <row r="1866" spans="1:11" s="206" customFormat="1" ht="25.5" x14ac:dyDescent="0.25">
      <c r="A1866" s="412" t="s">
        <v>371</v>
      </c>
      <c r="B1866" s="413" t="s">
        <v>487</v>
      </c>
      <c r="C1866" s="412" t="s">
        <v>105</v>
      </c>
      <c r="D1866" s="412" t="s">
        <v>488</v>
      </c>
      <c r="E1866" s="414" t="s">
        <v>384</v>
      </c>
      <c r="F1866" s="414"/>
      <c r="G1866" s="415" t="s">
        <v>265</v>
      </c>
      <c r="H1866" s="416">
        <v>9.0068000000000001</v>
      </c>
      <c r="I1866" s="416">
        <v>0</v>
      </c>
      <c r="J1866" s="417">
        <v>0.64</v>
      </c>
      <c r="K1866" s="417">
        <v>5.76</v>
      </c>
    </row>
    <row r="1867" spans="1:11" s="206" customFormat="1" ht="25.5" x14ac:dyDescent="0.25">
      <c r="A1867" s="412" t="s">
        <v>371</v>
      </c>
      <c r="B1867" s="413" t="s">
        <v>433</v>
      </c>
      <c r="C1867" s="412" t="s">
        <v>105</v>
      </c>
      <c r="D1867" s="412" t="s">
        <v>1837</v>
      </c>
      <c r="E1867" s="414" t="s">
        <v>384</v>
      </c>
      <c r="F1867" s="414"/>
      <c r="G1867" s="415" t="s">
        <v>265</v>
      </c>
      <c r="H1867" s="416">
        <v>7.0000000000000001E-3</v>
      </c>
      <c r="I1867" s="416">
        <v>0</v>
      </c>
      <c r="J1867" s="417">
        <v>20.86</v>
      </c>
      <c r="K1867" s="417">
        <v>0.14000000000000001</v>
      </c>
    </row>
    <row r="1868" spans="1:11" s="206" customFormat="1" ht="25.5" x14ac:dyDescent="0.25">
      <c r="A1868" s="412" t="s">
        <v>371</v>
      </c>
      <c r="B1868" s="413" t="s">
        <v>394</v>
      </c>
      <c r="C1868" s="412" t="s">
        <v>105</v>
      </c>
      <c r="D1868" s="412" t="s">
        <v>395</v>
      </c>
      <c r="E1868" s="414" t="s">
        <v>384</v>
      </c>
      <c r="F1868" s="414"/>
      <c r="G1868" s="415" t="s">
        <v>25</v>
      </c>
      <c r="H1868" s="416">
        <v>2.2800000000000001E-2</v>
      </c>
      <c r="I1868" s="416">
        <v>0</v>
      </c>
      <c r="J1868" s="417">
        <v>157.54</v>
      </c>
      <c r="K1868" s="417">
        <v>3.59</v>
      </c>
    </row>
    <row r="1869" spans="1:11" s="206" customFormat="1" ht="25.5" x14ac:dyDescent="0.25">
      <c r="A1869" s="412" t="s">
        <v>371</v>
      </c>
      <c r="B1869" s="413" t="s">
        <v>567</v>
      </c>
      <c r="C1869" s="412" t="s">
        <v>105</v>
      </c>
      <c r="D1869" s="412" t="s">
        <v>568</v>
      </c>
      <c r="E1869" s="414" t="s">
        <v>384</v>
      </c>
      <c r="F1869" s="414"/>
      <c r="G1869" s="415" t="s">
        <v>23</v>
      </c>
      <c r="H1869" s="416">
        <v>0.1426</v>
      </c>
      <c r="I1869" s="416">
        <v>0</v>
      </c>
      <c r="J1869" s="417">
        <v>12.78</v>
      </c>
      <c r="K1869" s="417">
        <v>1.82</v>
      </c>
    </row>
    <row r="1870" spans="1:11" s="206" customFormat="1" ht="25.5" x14ac:dyDescent="0.25">
      <c r="A1870" s="412" t="s">
        <v>371</v>
      </c>
      <c r="B1870" s="413" t="s">
        <v>504</v>
      </c>
      <c r="C1870" s="412" t="s">
        <v>105</v>
      </c>
      <c r="D1870" s="412" t="s">
        <v>505</v>
      </c>
      <c r="E1870" s="414" t="s">
        <v>384</v>
      </c>
      <c r="F1870" s="414"/>
      <c r="G1870" s="415" t="s">
        <v>25</v>
      </c>
      <c r="H1870" s="416">
        <v>5.8999999999999999E-3</v>
      </c>
      <c r="I1870" s="416">
        <v>0</v>
      </c>
      <c r="J1870" s="417">
        <v>157.65</v>
      </c>
      <c r="K1870" s="417">
        <v>0.93</v>
      </c>
    </row>
    <row r="1871" spans="1:11" s="206" customFormat="1" ht="25.5" x14ac:dyDescent="0.25">
      <c r="A1871" s="418"/>
      <c r="B1871" s="418"/>
      <c r="C1871" s="418"/>
      <c r="D1871" s="418"/>
      <c r="E1871" s="418"/>
      <c r="F1871" s="418" t="s">
        <v>373</v>
      </c>
      <c r="G1871" s="419">
        <v>26.41</v>
      </c>
      <c r="H1871" s="418" t="s">
        <v>374</v>
      </c>
      <c r="I1871" s="419">
        <v>0</v>
      </c>
      <c r="J1871" s="418" t="s">
        <v>375</v>
      </c>
      <c r="K1871" s="419">
        <v>26.41</v>
      </c>
    </row>
    <row r="1872" spans="1:11" s="206" customFormat="1" ht="26.25" thickBot="1" x14ac:dyDescent="0.3">
      <c r="A1872" s="418"/>
      <c r="B1872" s="418"/>
      <c r="C1872" s="418"/>
      <c r="D1872" s="418"/>
      <c r="E1872" s="418"/>
      <c r="F1872" s="418" t="s">
        <v>376</v>
      </c>
      <c r="G1872" s="419">
        <v>0</v>
      </c>
      <c r="H1872" s="420"/>
      <c r="I1872" s="420" t="s">
        <v>377</v>
      </c>
      <c r="J1872" s="418"/>
      <c r="K1872" s="419">
        <v>279.44</v>
      </c>
    </row>
    <row r="1873" spans="1:11" s="206" customFormat="1" ht="15.75" thickTop="1" x14ac:dyDescent="0.25">
      <c r="A1873" s="421"/>
      <c r="B1873" s="421"/>
      <c r="C1873" s="421"/>
      <c r="D1873" s="421"/>
      <c r="E1873" s="421"/>
      <c r="F1873" s="421"/>
      <c r="G1873" s="421"/>
      <c r="H1873" s="421"/>
      <c r="I1873" s="421"/>
      <c r="J1873" s="421"/>
      <c r="K1873" s="421"/>
    </row>
    <row r="1874" spans="1:11" s="206" customFormat="1" x14ac:dyDescent="0.25">
      <c r="A1874" s="402" t="s">
        <v>1477</v>
      </c>
      <c r="B1874" s="403" t="s">
        <v>34</v>
      </c>
      <c r="C1874" s="402" t="s">
        <v>103</v>
      </c>
      <c r="D1874" s="402" t="s">
        <v>65</v>
      </c>
      <c r="E1874" s="404" t="s">
        <v>35</v>
      </c>
      <c r="F1874" s="404"/>
      <c r="G1874" s="405" t="s">
        <v>56</v>
      </c>
      <c r="H1874" s="403" t="s">
        <v>61</v>
      </c>
      <c r="I1874" s="403" t="s">
        <v>370</v>
      </c>
      <c r="J1874" s="403" t="s">
        <v>203</v>
      </c>
      <c r="K1874" s="403" t="s">
        <v>57</v>
      </c>
    </row>
    <row r="1875" spans="1:11" s="206" customFormat="1" ht="25.5" x14ac:dyDescent="0.25">
      <c r="A1875" s="406" t="s">
        <v>37</v>
      </c>
      <c r="B1875" s="407" t="s">
        <v>1478</v>
      </c>
      <c r="C1875" s="406" t="s">
        <v>1157</v>
      </c>
      <c r="D1875" s="406" t="s">
        <v>1479</v>
      </c>
      <c r="E1875" s="408">
        <v>38.21</v>
      </c>
      <c r="F1875" s="408"/>
      <c r="G1875" s="409" t="s">
        <v>23</v>
      </c>
      <c r="H1875" s="410">
        <v>1</v>
      </c>
      <c r="I1875" s="411"/>
      <c r="J1875" s="411">
        <v>87.53</v>
      </c>
      <c r="K1875" s="411">
        <v>87.53</v>
      </c>
    </row>
    <row r="1876" spans="1:11" s="206" customFormat="1" ht="25.5" x14ac:dyDescent="0.25">
      <c r="A1876" s="412" t="s">
        <v>371</v>
      </c>
      <c r="B1876" s="413" t="s">
        <v>123</v>
      </c>
      <c r="C1876" s="412" t="s">
        <v>105</v>
      </c>
      <c r="D1876" s="412" t="s">
        <v>124</v>
      </c>
      <c r="E1876" s="414" t="s">
        <v>101</v>
      </c>
      <c r="F1876" s="414"/>
      <c r="G1876" s="415" t="s">
        <v>38</v>
      </c>
      <c r="H1876" s="416">
        <v>0.5</v>
      </c>
      <c r="I1876" s="416">
        <v>0</v>
      </c>
      <c r="J1876" s="417">
        <v>23.41</v>
      </c>
      <c r="K1876" s="417">
        <v>11.7</v>
      </c>
    </row>
    <row r="1877" spans="1:11" s="206" customFormat="1" ht="25.5" x14ac:dyDescent="0.25">
      <c r="A1877" s="412" t="s">
        <v>371</v>
      </c>
      <c r="B1877" s="413" t="s">
        <v>109</v>
      </c>
      <c r="C1877" s="412" t="s">
        <v>105</v>
      </c>
      <c r="D1877" s="412" t="s">
        <v>110</v>
      </c>
      <c r="E1877" s="414" t="s">
        <v>101</v>
      </c>
      <c r="F1877" s="414"/>
      <c r="G1877" s="415" t="s">
        <v>38</v>
      </c>
      <c r="H1877" s="416">
        <v>0.5</v>
      </c>
      <c r="I1877" s="416">
        <v>0</v>
      </c>
      <c r="J1877" s="417">
        <v>16.78</v>
      </c>
      <c r="K1877" s="417">
        <v>8.39</v>
      </c>
    </row>
    <row r="1878" spans="1:11" s="206" customFormat="1" ht="38.25" x14ac:dyDescent="0.25">
      <c r="A1878" s="412" t="s">
        <v>371</v>
      </c>
      <c r="B1878" s="413" t="s">
        <v>2155</v>
      </c>
      <c r="C1878" s="412" t="s">
        <v>1157</v>
      </c>
      <c r="D1878" s="412" t="s">
        <v>2156</v>
      </c>
      <c r="E1878" s="414" t="s">
        <v>384</v>
      </c>
      <c r="F1878" s="414"/>
      <c r="G1878" s="415" t="s">
        <v>23</v>
      </c>
      <c r="H1878" s="416">
        <v>1.3</v>
      </c>
      <c r="I1878" s="416">
        <v>0</v>
      </c>
      <c r="J1878" s="417">
        <v>51.88</v>
      </c>
      <c r="K1878" s="417">
        <v>67.44</v>
      </c>
    </row>
    <row r="1879" spans="1:11" s="206" customFormat="1" ht="25.5" x14ac:dyDescent="0.25">
      <c r="A1879" s="418"/>
      <c r="B1879" s="418"/>
      <c r="C1879" s="418"/>
      <c r="D1879" s="418"/>
      <c r="E1879" s="418"/>
      <c r="F1879" s="418" t="s">
        <v>373</v>
      </c>
      <c r="G1879" s="419">
        <v>20.09</v>
      </c>
      <c r="H1879" s="418" t="s">
        <v>374</v>
      </c>
      <c r="I1879" s="419">
        <v>0</v>
      </c>
      <c r="J1879" s="418" t="s">
        <v>375</v>
      </c>
      <c r="K1879" s="419">
        <v>20.09</v>
      </c>
    </row>
    <row r="1880" spans="1:11" s="206" customFormat="1" ht="26.25" thickBot="1" x14ac:dyDescent="0.3">
      <c r="A1880" s="418"/>
      <c r="B1880" s="418"/>
      <c r="C1880" s="418"/>
      <c r="D1880" s="418"/>
      <c r="E1880" s="418"/>
      <c r="F1880" s="418" t="s">
        <v>376</v>
      </c>
      <c r="G1880" s="419">
        <v>0</v>
      </c>
      <c r="H1880" s="420"/>
      <c r="I1880" s="420" t="s">
        <v>377</v>
      </c>
      <c r="J1880" s="418"/>
      <c r="K1880" s="419">
        <v>87.53</v>
      </c>
    </row>
    <row r="1881" spans="1:11" s="206" customFormat="1" ht="15.75" thickTop="1" x14ac:dyDescent="0.25">
      <c r="A1881" s="421"/>
      <c r="B1881" s="421"/>
      <c r="C1881" s="421"/>
      <c r="D1881" s="421"/>
      <c r="E1881" s="421"/>
      <c r="F1881" s="421"/>
      <c r="G1881" s="421"/>
      <c r="H1881" s="421"/>
      <c r="I1881" s="421"/>
      <c r="J1881" s="421"/>
      <c r="K1881" s="421"/>
    </row>
    <row r="1882" spans="1:11" s="206" customFormat="1" x14ac:dyDescent="0.25">
      <c r="A1882" s="402" t="s">
        <v>1482</v>
      </c>
      <c r="B1882" s="403" t="s">
        <v>34</v>
      </c>
      <c r="C1882" s="402" t="s">
        <v>103</v>
      </c>
      <c r="D1882" s="402" t="s">
        <v>65</v>
      </c>
      <c r="E1882" s="404" t="s">
        <v>35</v>
      </c>
      <c r="F1882" s="404"/>
      <c r="G1882" s="405" t="s">
        <v>56</v>
      </c>
      <c r="H1882" s="403" t="s">
        <v>61</v>
      </c>
      <c r="I1882" s="403" t="s">
        <v>370</v>
      </c>
      <c r="J1882" s="403" t="s">
        <v>203</v>
      </c>
      <c r="K1882" s="403" t="s">
        <v>57</v>
      </c>
    </row>
    <row r="1883" spans="1:11" s="206" customFormat="1" ht="25.5" x14ac:dyDescent="0.25">
      <c r="A1883" s="406" t="s">
        <v>37</v>
      </c>
      <c r="B1883" s="407" t="s">
        <v>1483</v>
      </c>
      <c r="C1883" s="406" t="s">
        <v>105</v>
      </c>
      <c r="D1883" s="406" t="s">
        <v>1484</v>
      </c>
      <c r="E1883" s="408">
        <v>7</v>
      </c>
      <c r="F1883" s="408"/>
      <c r="G1883" s="409" t="s">
        <v>58</v>
      </c>
      <c r="H1883" s="410">
        <v>1</v>
      </c>
      <c r="I1883" s="411"/>
      <c r="J1883" s="411">
        <v>5.59</v>
      </c>
      <c r="K1883" s="411">
        <v>5.59</v>
      </c>
    </row>
    <row r="1884" spans="1:11" s="206" customFormat="1" ht="25.5" x14ac:dyDescent="0.25">
      <c r="A1884" s="412" t="s">
        <v>371</v>
      </c>
      <c r="B1884" s="413" t="s">
        <v>2157</v>
      </c>
      <c r="C1884" s="412" t="s">
        <v>105</v>
      </c>
      <c r="D1884" s="412" t="s">
        <v>2158</v>
      </c>
      <c r="E1884" s="414" t="s">
        <v>384</v>
      </c>
      <c r="F1884" s="414"/>
      <c r="G1884" s="415" t="s">
        <v>23</v>
      </c>
      <c r="H1884" s="416">
        <v>1.02</v>
      </c>
      <c r="I1884" s="416">
        <v>0</v>
      </c>
      <c r="J1884" s="417">
        <v>2.93</v>
      </c>
      <c r="K1884" s="417">
        <v>2.98</v>
      </c>
    </row>
    <row r="1885" spans="1:11" s="206" customFormat="1" ht="25.5" x14ac:dyDescent="0.25">
      <c r="A1885" s="412" t="s">
        <v>371</v>
      </c>
      <c r="B1885" s="413" t="s">
        <v>123</v>
      </c>
      <c r="C1885" s="412" t="s">
        <v>105</v>
      </c>
      <c r="D1885" s="412" t="s">
        <v>124</v>
      </c>
      <c r="E1885" s="414" t="s">
        <v>101</v>
      </c>
      <c r="F1885" s="414"/>
      <c r="G1885" s="415" t="s">
        <v>38</v>
      </c>
      <c r="H1885" s="416">
        <v>6.5000000000000002E-2</v>
      </c>
      <c r="I1885" s="416">
        <v>0</v>
      </c>
      <c r="J1885" s="417">
        <v>23.41</v>
      </c>
      <c r="K1885" s="417">
        <v>1.52</v>
      </c>
    </row>
    <row r="1886" spans="1:11" s="206" customFormat="1" ht="25.5" x14ac:dyDescent="0.25">
      <c r="A1886" s="412" t="s">
        <v>371</v>
      </c>
      <c r="B1886" s="413" t="s">
        <v>109</v>
      </c>
      <c r="C1886" s="412" t="s">
        <v>105</v>
      </c>
      <c r="D1886" s="412" t="s">
        <v>110</v>
      </c>
      <c r="E1886" s="414" t="s">
        <v>101</v>
      </c>
      <c r="F1886" s="414"/>
      <c r="G1886" s="415" t="s">
        <v>38</v>
      </c>
      <c r="H1886" s="416">
        <v>6.5000000000000002E-2</v>
      </c>
      <c r="I1886" s="416">
        <v>0</v>
      </c>
      <c r="J1886" s="417">
        <v>16.78</v>
      </c>
      <c r="K1886" s="417">
        <v>1.0900000000000001</v>
      </c>
    </row>
    <row r="1887" spans="1:11" s="206" customFormat="1" ht="25.5" x14ac:dyDescent="0.25">
      <c r="A1887" s="418"/>
      <c r="B1887" s="418"/>
      <c r="C1887" s="418"/>
      <c r="D1887" s="418"/>
      <c r="E1887" s="418"/>
      <c r="F1887" s="418" t="s">
        <v>373</v>
      </c>
      <c r="G1887" s="419">
        <v>2.61</v>
      </c>
      <c r="H1887" s="418" t="s">
        <v>374</v>
      </c>
      <c r="I1887" s="419">
        <v>0</v>
      </c>
      <c r="J1887" s="418" t="s">
        <v>375</v>
      </c>
      <c r="K1887" s="419">
        <v>2.61</v>
      </c>
    </row>
    <row r="1888" spans="1:11" s="206" customFormat="1" ht="26.25" thickBot="1" x14ac:dyDescent="0.3">
      <c r="A1888" s="418"/>
      <c r="B1888" s="418"/>
      <c r="C1888" s="418"/>
      <c r="D1888" s="418"/>
      <c r="E1888" s="418"/>
      <c r="F1888" s="418" t="s">
        <v>376</v>
      </c>
      <c r="G1888" s="419">
        <v>0</v>
      </c>
      <c r="H1888" s="420"/>
      <c r="I1888" s="420" t="s">
        <v>377</v>
      </c>
      <c r="J1888" s="418"/>
      <c r="K1888" s="419">
        <v>5.59</v>
      </c>
    </row>
    <row r="1889" spans="1:11" s="206" customFormat="1" ht="15.75" thickTop="1" x14ac:dyDescent="0.25">
      <c r="A1889" s="421"/>
      <c r="B1889" s="421"/>
      <c r="C1889" s="421"/>
      <c r="D1889" s="421"/>
      <c r="E1889" s="421"/>
      <c r="F1889" s="421"/>
      <c r="G1889" s="421"/>
      <c r="H1889" s="421"/>
      <c r="I1889" s="421"/>
      <c r="J1889" s="421"/>
      <c r="K1889" s="421"/>
    </row>
    <row r="1890" spans="1:11" s="206" customFormat="1" x14ac:dyDescent="0.25">
      <c r="A1890" s="402" t="s">
        <v>1485</v>
      </c>
      <c r="B1890" s="403" t="s">
        <v>34</v>
      </c>
      <c r="C1890" s="402" t="s">
        <v>103</v>
      </c>
      <c r="D1890" s="402" t="s">
        <v>65</v>
      </c>
      <c r="E1890" s="404" t="s">
        <v>35</v>
      </c>
      <c r="F1890" s="404"/>
      <c r="G1890" s="405" t="s">
        <v>56</v>
      </c>
      <c r="H1890" s="403" t="s">
        <v>61</v>
      </c>
      <c r="I1890" s="403" t="s">
        <v>203</v>
      </c>
      <c r="J1890" s="403" t="s">
        <v>57</v>
      </c>
      <c r="K1890"/>
    </row>
    <row r="1891" spans="1:11" s="206" customFormat="1" ht="25.5" x14ac:dyDescent="0.25">
      <c r="A1891" s="406" t="s">
        <v>37</v>
      </c>
      <c r="B1891" s="407" t="s">
        <v>1486</v>
      </c>
      <c r="C1891" s="406" t="s">
        <v>86</v>
      </c>
      <c r="D1891" s="406" t="s">
        <v>1487</v>
      </c>
      <c r="E1891" s="408" t="s">
        <v>2159</v>
      </c>
      <c r="F1891" s="408"/>
      <c r="G1891" s="409" t="s">
        <v>23</v>
      </c>
      <c r="H1891" s="410">
        <v>1</v>
      </c>
      <c r="I1891" s="411">
        <v>10.53</v>
      </c>
      <c r="J1891" s="411">
        <v>10.53</v>
      </c>
      <c r="K1891"/>
    </row>
    <row r="1892" spans="1:11" s="206" customFormat="1" x14ac:dyDescent="0.25">
      <c r="A1892" s="402" t="s">
        <v>55</v>
      </c>
      <c r="B1892" s="403" t="s">
        <v>34</v>
      </c>
      <c r="C1892" s="402" t="s">
        <v>103</v>
      </c>
      <c r="D1892" s="402" t="s">
        <v>65</v>
      </c>
      <c r="E1892" s="404" t="s">
        <v>35</v>
      </c>
      <c r="F1892" s="428"/>
      <c r="G1892" s="405" t="s">
        <v>56</v>
      </c>
      <c r="H1892" s="403" t="s">
        <v>61</v>
      </c>
      <c r="I1892" s="403" t="s">
        <v>203</v>
      </c>
      <c r="J1892" s="403" t="s">
        <v>57</v>
      </c>
      <c r="K1892"/>
    </row>
    <row r="1893" spans="1:11" s="206" customFormat="1" ht="25.5" x14ac:dyDescent="0.25">
      <c r="A1893" s="412" t="s">
        <v>371</v>
      </c>
      <c r="B1893" s="413" t="s">
        <v>123</v>
      </c>
      <c r="C1893" s="412" t="s">
        <v>105</v>
      </c>
      <c r="D1893" s="412" t="s">
        <v>124</v>
      </c>
      <c r="E1893" s="414" t="s">
        <v>101</v>
      </c>
      <c r="F1893" s="414"/>
      <c r="G1893" s="415" t="s">
        <v>38</v>
      </c>
      <c r="H1893" s="416">
        <v>0.12</v>
      </c>
      <c r="I1893" s="417" t="s">
        <v>915</v>
      </c>
      <c r="J1893" s="429" t="s">
        <v>2160</v>
      </c>
      <c r="K1893"/>
    </row>
    <row r="1894" spans="1:11" s="206" customFormat="1" x14ac:dyDescent="0.25">
      <c r="A1894" s="412" t="s">
        <v>371</v>
      </c>
      <c r="B1894" s="413" t="s">
        <v>2161</v>
      </c>
      <c r="C1894" s="412" t="s">
        <v>86</v>
      </c>
      <c r="D1894" s="412" t="s">
        <v>2162</v>
      </c>
      <c r="E1894" s="414" t="s">
        <v>384</v>
      </c>
      <c r="F1894" s="414"/>
      <c r="G1894" s="415" t="s">
        <v>23</v>
      </c>
      <c r="H1894" s="416">
        <v>1</v>
      </c>
      <c r="I1894" s="417" t="s">
        <v>2163</v>
      </c>
      <c r="J1894" s="429" t="s">
        <v>2163</v>
      </c>
      <c r="K1894"/>
    </row>
    <row r="1895" spans="1:11" s="206" customFormat="1" ht="25.5" x14ac:dyDescent="0.25">
      <c r="A1895" s="412" t="s">
        <v>371</v>
      </c>
      <c r="B1895" s="413" t="s">
        <v>104</v>
      </c>
      <c r="C1895" s="412" t="s">
        <v>105</v>
      </c>
      <c r="D1895" s="412" t="s">
        <v>106</v>
      </c>
      <c r="E1895" s="414" t="s">
        <v>101</v>
      </c>
      <c r="F1895" s="414"/>
      <c r="G1895" s="415" t="s">
        <v>38</v>
      </c>
      <c r="H1895" s="416">
        <v>0.12</v>
      </c>
      <c r="I1895" s="417" t="s">
        <v>914</v>
      </c>
      <c r="J1895" s="429" t="s">
        <v>2164</v>
      </c>
      <c r="K1895"/>
    </row>
    <row r="1896" spans="1:11" s="206" customFormat="1" x14ac:dyDescent="0.25">
      <c r="A1896" s="430" t="s">
        <v>1987</v>
      </c>
      <c r="B1896" s="428"/>
      <c r="C1896" s="428"/>
      <c r="D1896" s="428"/>
      <c r="E1896" s="428"/>
      <c r="F1896" s="428"/>
      <c r="G1896" s="428"/>
      <c r="H1896" s="428"/>
      <c r="I1896" s="428"/>
      <c r="J1896" s="428"/>
      <c r="K1896"/>
    </row>
    <row r="1897" spans="1:11" s="206" customFormat="1" x14ac:dyDescent="0.25">
      <c r="A1897" s="402" t="s">
        <v>55</v>
      </c>
      <c r="B1897" s="403" t="s">
        <v>34</v>
      </c>
      <c r="C1897" s="402" t="s">
        <v>103</v>
      </c>
      <c r="D1897" s="402" t="s">
        <v>65</v>
      </c>
      <c r="E1897" s="404" t="s">
        <v>35</v>
      </c>
      <c r="F1897" s="428"/>
      <c r="G1897" s="405" t="s">
        <v>56</v>
      </c>
      <c r="H1897" s="403" t="s">
        <v>61</v>
      </c>
      <c r="I1897" s="403" t="s">
        <v>203</v>
      </c>
      <c r="J1897" s="403" t="s">
        <v>57</v>
      </c>
      <c r="K1897"/>
    </row>
    <row r="1898" spans="1:11" s="206" customFormat="1" ht="25.5" x14ac:dyDescent="0.25">
      <c r="A1898" s="412" t="s">
        <v>371</v>
      </c>
      <c r="B1898" s="413" t="s">
        <v>123</v>
      </c>
      <c r="C1898" s="412" t="s">
        <v>105</v>
      </c>
      <c r="D1898" s="412" t="s">
        <v>124</v>
      </c>
      <c r="E1898" s="414" t="s">
        <v>101</v>
      </c>
      <c r="F1898" s="414"/>
      <c r="G1898" s="415" t="s">
        <v>38</v>
      </c>
      <c r="H1898" s="416">
        <v>0.12</v>
      </c>
      <c r="I1898" s="417" t="s">
        <v>915</v>
      </c>
      <c r="J1898" s="429" t="s">
        <v>2160</v>
      </c>
      <c r="K1898"/>
    </row>
    <row r="1899" spans="1:11" s="206" customFormat="1" x14ac:dyDescent="0.25">
      <c r="A1899" s="412" t="s">
        <v>371</v>
      </c>
      <c r="B1899" s="413" t="s">
        <v>2161</v>
      </c>
      <c r="C1899" s="412" t="s">
        <v>86</v>
      </c>
      <c r="D1899" s="412" t="s">
        <v>2162</v>
      </c>
      <c r="E1899" s="414" t="s">
        <v>384</v>
      </c>
      <c r="F1899" s="414"/>
      <c r="G1899" s="415" t="s">
        <v>23</v>
      </c>
      <c r="H1899" s="416">
        <v>1</v>
      </c>
      <c r="I1899" s="417" t="s">
        <v>2163</v>
      </c>
      <c r="J1899" s="429" t="s">
        <v>2163</v>
      </c>
      <c r="K1899"/>
    </row>
    <row r="1900" spans="1:11" s="206" customFormat="1" ht="25.5" x14ac:dyDescent="0.25">
      <c r="A1900" s="412" t="s">
        <v>371</v>
      </c>
      <c r="B1900" s="413" t="s">
        <v>104</v>
      </c>
      <c r="C1900" s="412" t="s">
        <v>105</v>
      </c>
      <c r="D1900" s="412" t="s">
        <v>106</v>
      </c>
      <c r="E1900" s="414" t="s">
        <v>101</v>
      </c>
      <c r="F1900" s="414"/>
      <c r="G1900" s="415" t="s">
        <v>38</v>
      </c>
      <c r="H1900" s="416">
        <v>0.12</v>
      </c>
      <c r="I1900" s="417" t="s">
        <v>914</v>
      </c>
      <c r="J1900" s="429" t="s">
        <v>2164</v>
      </c>
      <c r="K1900"/>
    </row>
    <row r="1901" spans="1:11" s="206" customFormat="1" ht="25.5" x14ac:dyDescent="0.25">
      <c r="A1901" s="418"/>
      <c r="B1901" s="418"/>
      <c r="C1901" s="418"/>
      <c r="D1901" s="418"/>
      <c r="E1901" s="418" t="s">
        <v>373</v>
      </c>
      <c r="F1901" s="419">
        <v>4.63</v>
      </c>
      <c r="G1901" s="418" t="s">
        <v>374</v>
      </c>
      <c r="H1901" s="419">
        <v>0</v>
      </c>
      <c r="I1901" s="418" t="s">
        <v>375</v>
      </c>
      <c r="J1901" s="419">
        <v>4.63</v>
      </c>
      <c r="K1901"/>
    </row>
    <row r="1902" spans="1:11" s="206" customFormat="1" ht="15.75" thickBot="1" x14ac:dyDescent="0.3">
      <c r="A1902" s="418"/>
      <c r="B1902" s="418"/>
      <c r="C1902" s="418"/>
      <c r="D1902" s="418"/>
      <c r="E1902" s="418" t="s">
        <v>376</v>
      </c>
      <c r="F1902" s="419">
        <v>0</v>
      </c>
      <c r="G1902" s="418"/>
      <c r="H1902" s="420" t="s">
        <v>377</v>
      </c>
      <c r="I1902" s="420"/>
      <c r="J1902" s="419">
        <v>10.53</v>
      </c>
      <c r="K1902"/>
    </row>
    <row r="1903" spans="1:11" s="206" customFormat="1" ht="15.75" thickTop="1" x14ac:dyDescent="0.25">
      <c r="A1903" s="421"/>
      <c r="B1903" s="421"/>
      <c r="C1903" s="421"/>
      <c r="D1903" s="421"/>
      <c r="E1903" s="421"/>
      <c r="F1903" s="421"/>
      <c r="G1903" s="421"/>
      <c r="H1903" s="421"/>
      <c r="I1903" s="421"/>
      <c r="J1903" s="421"/>
      <c r="K1903" s="421"/>
    </row>
    <row r="1904" spans="1:11" s="206" customFormat="1" x14ac:dyDescent="0.25">
      <c r="A1904" s="402" t="s">
        <v>1488</v>
      </c>
      <c r="B1904" s="403" t="s">
        <v>34</v>
      </c>
      <c r="C1904" s="402" t="s">
        <v>103</v>
      </c>
      <c r="D1904" s="402" t="s">
        <v>65</v>
      </c>
      <c r="E1904" s="404" t="s">
        <v>35</v>
      </c>
      <c r="F1904" s="404"/>
      <c r="G1904" s="405" t="s">
        <v>56</v>
      </c>
      <c r="H1904" s="403" t="s">
        <v>61</v>
      </c>
      <c r="I1904" s="403" t="s">
        <v>203</v>
      </c>
      <c r="J1904" s="403" t="s">
        <v>57</v>
      </c>
      <c r="K1904"/>
    </row>
    <row r="1905" spans="1:11" s="206" customFormat="1" ht="25.5" x14ac:dyDescent="0.25">
      <c r="A1905" s="406" t="s">
        <v>37</v>
      </c>
      <c r="B1905" s="407" t="s">
        <v>1489</v>
      </c>
      <c r="C1905" s="406" t="s">
        <v>86</v>
      </c>
      <c r="D1905" s="406" t="s">
        <v>1490</v>
      </c>
      <c r="E1905" s="408" t="s">
        <v>2165</v>
      </c>
      <c r="F1905" s="408"/>
      <c r="G1905" s="409" t="s">
        <v>28</v>
      </c>
      <c r="H1905" s="410">
        <v>1</v>
      </c>
      <c r="I1905" s="411">
        <v>396.91</v>
      </c>
      <c r="J1905" s="411">
        <v>396.91</v>
      </c>
      <c r="K1905"/>
    </row>
    <row r="1906" spans="1:11" s="206" customFormat="1" x14ac:dyDescent="0.25">
      <c r="A1906" s="402" t="s">
        <v>55</v>
      </c>
      <c r="B1906" s="403" t="s">
        <v>34</v>
      </c>
      <c r="C1906" s="402" t="s">
        <v>103</v>
      </c>
      <c r="D1906" s="402" t="s">
        <v>65</v>
      </c>
      <c r="E1906" s="404" t="s">
        <v>35</v>
      </c>
      <c r="F1906" s="428"/>
      <c r="G1906" s="405" t="s">
        <v>56</v>
      </c>
      <c r="H1906" s="403" t="s">
        <v>61</v>
      </c>
      <c r="I1906" s="403" t="s">
        <v>203</v>
      </c>
      <c r="J1906" s="403" t="s">
        <v>57</v>
      </c>
      <c r="K1906"/>
    </row>
    <row r="1907" spans="1:11" s="206" customFormat="1" ht="25.5" x14ac:dyDescent="0.25">
      <c r="A1907" s="412" t="s">
        <v>371</v>
      </c>
      <c r="B1907" s="413" t="s">
        <v>121</v>
      </c>
      <c r="C1907" s="412" t="s">
        <v>105</v>
      </c>
      <c r="D1907" s="412" t="s">
        <v>122</v>
      </c>
      <c r="E1907" s="414" t="s">
        <v>101</v>
      </c>
      <c r="F1907" s="414"/>
      <c r="G1907" s="415" t="s">
        <v>38</v>
      </c>
      <c r="H1907" s="416">
        <v>1</v>
      </c>
      <c r="I1907" s="417" t="s">
        <v>915</v>
      </c>
      <c r="J1907" s="429" t="s">
        <v>915</v>
      </c>
      <c r="K1907"/>
    </row>
    <row r="1908" spans="1:11" s="206" customFormat="1" x14ac:dyDescent="0.25">
      <c r="A1908" s="412" t="s">
        <v>371</v>
      </c>
      <c r="B1908" s="413" t="s">
        <v>2166</v>
      </c>
      <c r="C1908" s="412" t="s">
        <v>86</v>
      </c>
      <c r="D1908" s="412" t="s">
        <v>2167</v>
      </c>
      <c r="E1908" s="414" t="s">
        <v>384</v>
      </c>
      <c r="F1908" s="414"/>
      <c r="G1908" s="415" t="s">
        <v>221</v>
      </c>
      <c r="H1908" s="416">
        <v>1</v>
      </c>
      <c r="I1908" s="417" t="s">
        <v>2168</v>
      </c>
      <c r="J1908" s="429" t="s">
        <v>2168</v>
      </c>
      <c r="K1908"/>
    </row>
    <row r="1909" spans="1:11" s="206" customFormat="1" x14ac:dyDescent="0.25">
      <c r="A1909" s="430" t="s">
        <v>1987</v>
      </c>
      <c r="B1909" s="428"/>
      <c r="C1909" s="428"/>
      <c r="D1909" s="428"/>
      <c r="E1909" s="428"/>
      <c r="F1909" s="428"/>
      <c r="G1909" s="428"/>
      <c r="H1909" s="428"/>
      <c r="I1909" s="428"/>
      <c r="J1909" s="428"/>
      <c r="K1909"/>
    </row>
    <row r="1910" spans="1:11" s="206" customFormat="1" x14ac:dyDescent="0.25">
      <c r="A1910" s="402" t="s">
        <v>55</v>
      </c>
      <c r="B1910" s="403" t="s">
        <v>34</v>
      </c>
      <c r="C1910" s="402" t="s">
        <v>103</v>
      </c>
      <c r="D1910" s="402" t="s">
        <v>65</v>
      </c>
      <c r="E1910" s="404" t="s">
        <v>35</v>
      </c>
      <c r="F1910" s="428"/>
      <c r="G1910" s="405" t="s">
        <v>56</v>
      </c>
      <c r="H1910" s="403" t="s">
        <v>61</v>
      </c>
      <c r="I1910" s="403" t="s">
        <v>203</v>
      </c>
      <c r="J1910" s="403" t="s">
        <v>57</v>
      </c>
      <c r="K1910"/>
    </row>
    <row r="1911" spans="1:11" s="206" customFormat="1" ht="25.5" x14ac:dyDescent="0.25">
      <c r="A1911" s="412" t="s">
        <v>371</v>
      </c>
      <c r="B1911" s="413" t="s">
        <v>121</v>
      </c>
      <c r="C1911" s="412" t="s">
        <v>105</v>
      </c>
      <c r="D1911" s="412" t="s">
        <v>122</v>
      </c>
      <c r="E1911" s="414" t="s">
        <v>101</v>
      </c>
      <c r="F1911" s="414"/>
      <c r="G1911" s="415" t="s">
        <v>38</v>
      </c>
      <c r="H1911" s="416">
        <v>1</v>
      </c>
      <c r="I1911" s="417" t="s">
        <v>915</v>
      </c>
      <c r="J1911" s="429" t="s">
        <v>915</v>
      </c>
      <c r="K1911"/>
    </row>
    <row r="1912" spans="1:11" s="206" customFormat="1" x14ac:dyDescent="0.25">
      <c r="A1912" s="412" t="s">
        <v>371</v>
      </c>
      <c r="B1912" s="413" t="s">
        <v>2166</v>
      </c>
      <c r="C1912" s="412" t="s">
        <v>86</v>
      </c>
      <c r="D1912" s="412" t="s">
        <v>2167</v>
      </c>
      <c r="E1912" s="414" t="s">
        <v>384</v>
      </c>
      <c r="F1912" s="414"/>
      <c r="G1912" s="415" t="s">
        <v>221</v>
      </c>
      <c r="H1912" s="416">
        <v>1</v>
      </c>
      <c r="I1912" s="417" t="s">
        <v>2168</v>
      </c>
      <c r="J1912" s="429" t="s">
        <v>2168</v>
      </c>
      <c r="K1912"/>
    </row>
    <row r="1913" spans="1:11" s="206" customFormat="1" ht="25.5" x14ac:dyDescent="0.25">
      <c r="A1913" s="418"/>
      <c r="B1913" s="418"/>
      <c r="C1913" s="418"/>
      <c r="D1913" s="418"/>
      <c r="E1913" s="418" t="s">
        <v>373</v>
      </c>
      <c r="F1913" s="419">
        <v>23.41</v>
      </c>
      <c r="G1913" s="418" t="s">
        <v>374</v>
      </c>
      <c r="H1913" s="419">
        <v>0</v>
      </c>
      <c r="I1913" s="418" t="s">
        <v>375</v>
      </c>
      <c r="J1913" s="419">
        <v>23.41</v>
      </c>
      <c r="K1913"/>
    </row>
    <row r="1914" spans="1:11" s="206" customFormat="1" ht="15.75" thickBot="1" x14ac:dyDescent="0.3">
      <c r="A1914" s="418"/>
      <c r="B1914" s="418"/>
      <c r="C1914" s="418"/>
      <c r="D1914" s="418"/>
      <c r="E1914" s="418" t="s">
        <v>376</v>
      </c>
      <c r="F1914" s="419">
        <v>0</v>
      </c>
      <c r="G1914" s="418"/>
      <c r="H1914" s="420" t="s">
        <v>377</v>
      </c>
      <c r="I1914" s="420"/>
      <c r="J1914" s="419">
        <v>396.91</v>
      </c>
      <c r="K1914"/>
    </row>
    <row r="1915" spans="1:11" s="206" customFormat="1" ht="15.75" thickTop="1" x14ac:dyDescent="0.25">
      <c r="A1915" s="421"/>
      <c r="B1915" s="421"/>
      <c r="C1915" s="421"/>
      <c r="D1915" s="421"/>
      <c r="E1915" s="421"/>
      <c r="F1915" s="421"/>
      <c r="G1915" s="421"/>
      <c r="H1915" s="421"/>
      <c r="I1915" s="421"/>
      <c r="J1915" s="421"/>
      <c r="K1915" s="421"/>
    </row>
    <row r="1916" spans="1:11" s="206" customFormat="1" x14ac:dyDescent="0.25">
      <c r="A1916" s="402" t="s">
        <v>1492</v>
      </c>
      <c r="B1916" s="403" t="s">
        <v>34</v>
      </c>
      <c r="C1916" s="402" t="s">
        <v>103</v>
      </c>
      <c r="D1916" s="402" t="s">
        <v>65</v>
      </c>
      <c r="E1916" s="404" t="s">
        <v>35</v>
      </c>
      <c r="F1916" s="404"/>
      <c r="G1916" s="405" t="s">
        <v>56</v>
      </c>
      <c r="H1916" s="403" t="s">
        <v>61</v>
      </c>
      <c r="I1916" s="403" t="s">
        <v>370</v>
      </c>
      <c r="J1916" s="403" t="s">
        <v>203</v>
      </c>
      <c r="K1916" s="403" t="s">
        <v>57</v>
      </c>
    </row>
    <row r="1917" spans="1:11" s="206" customFormat="1" ht="25.5" x14ac:dyDescent="0.25">
      <c r="A1917" s="406" t="s">
        <v>37</v>
      </c>
      <c r="B1917" s="407" t="s">
        <v>1493</v>
      </c>
      <c r="C1917" s="406" t="s">
        <v>105</v>
      </c>
      <c r="D1917" s="406" t="s">
        <v>1494</v>
      </c>
      <c r="E1917" s="408">
        <v>7</v>
      </c>
      <c r="F1917" s="408"/>
      <c r="G1917" s="409" t="s">
        <v>221</v>
      </c>
      <c r="H1917" s="410">
        <v>1</v>
      </c>
      <c r="I1917" s="411"/>
      <c r="J1917" s="411">
        <v>811.9</v>
      </c>
      <c r="K1917" s="411">
        <v>811.9</v>
      </c>
    </row>
    <row r="1918" spans="1:11" s="206" customFormat="1" ht="25.5" x14ac:dyDescent="0.25">
      <c r="A1918" s="412" t="s">
        <v>371</v>
      </c>
      <c r="B1918" s="413" t="s">
        <v>109</v>
      </c>
      <c r="C1918" s="412" t="s">
        <v>105</v>
      </c>
      <c r="D1918" s="412" t="s">
        <v>110</v>
      </c>
      <c r="E1918" s="414" t="s">
        <v>101</v>
      </c>
      <c r="F1918" s="414"/>
      <c r="G1918" s="415" t="s">
        <v>38</v>
      </c>
      <c r="H1918" s="416">
        <v>1.75</v>
      </c>
      <c r="I1918" s="416">
        <v>0</v>
      </c>
      <c r="J1918" s="417">
        <v>16.78</v>
      </c>
      <c r="K1918" s="417">
        <v>29.36</v>
      </c>
    </row>
    <row r="1919" spans="1:11" s="206" customFormat="1" ht="25.5" x14ac:dyDescent="0.25">
      <c r="A1919" s="412" t="s">
        <v>371</v>
      </c>
      <c r="B1919" s="413" t="s">
        <v>2169</v>
      </c>
      <c r="C1919" s="412" t="s">
        <v>105</v>
      </c>
      <c r="D1919" s="412" t="s">
        <v>2170</v>
      </c>
      <c r="E1919" s="414" t="s">
        <v>384</v>
      </c>
      <c r="F1919" s="414"/>
      <c r="G1919" s="415" t="s">
        <v>28</v>
      </c>
      <c r="H1919" s="416">
        <v>1</v>
      </c>
      <c r="I1919" s="416">
        <v>0</v>
      </c>
      <c r="J1919" s="417">
        <v>741.58</v>
      </c>
      <c r="K1919" s="417">
        <v>741.58</v>
      </c>
    </row>
    <row r="1920" spans="1:11" s="206" customFormat="1" ht="25.5" x14ac:dyDescent="0.25">
      <c r="A1920" s="412" t="s">
        <v>371</v>
      </c>
      <c r="B1920" s="413" t="s">
        <v>123</v>
      </c>
      <c r="C1920" s="412" t="s">
        <v>105</v>
      </c>
      <c r="D1920" s="412" t="s">
        <v>124</v>
      </c>
      <c r="E1920" s="414" t="s">
        <v>101</v>
      </c>
      <c r="F1920" s="414"/>
      <c r="G1920" s="415" t="s">
        <v>38</v>
      </c>
      <c r="H1920" s="416">
        <v>1.75</v>
      </c>
      <c r="I1920" s="416">
        <v>0</v>
      </c>
      <c r="J1920" s="417">
        <v>23.41</v>
      </c>
      <c r="K1920" s="417">
        <v>40.96</v>
      </c>
    </row>
    <row r="1921" spans="1:11" s="206" customFormat="1" ht="25.5" x14ac:dyDescent="0.25">
      <c r="A1921" s="418"/>
      <c r="B1921" s="418"/>
      <c r="C1921" s="418"/>
      <c r="D1921" s="418"/>
      <c r="E1921" s="418"/>
      <c r="F1921" s="418" t="s">
        <v>373</v>
      </c>
      <c r="G1921" s="419">
        <v>70.319999999999993</v>
      </c>
      <c r="H1921" s="418" t="s">
        <v>374</v>
      </c>
      <c r="I1921" s="419">
        <v>0</v>
      </c>
      <c r="J1921" s="418" t="s">
        <v>375</v>
      </c>
      <c r="K1921" s="419">
        <v>70.319999999999993</v>
      </c>
    </row>
    <row r="1922" spans="1:11" s="206" customFormat="1" ht="26.25" thickBot="1" x14ac:dyDescent="0.3">
      <c r="A1922" s="418"/>
      <c r="B1922" s="418"/>
      <c r="C1922" s="418"/>
      <c r="D1922" s="418"/>
      <c r="E1922" s="418"/>
      <c r="F1922" s="418" t="s">
        <v>376</v>
      </c>
      <c r="G1922" s="419">
        <v>0</v>
      </c>
      <c r="H1922" s="420"/>
      <c r="I1922" s="420" t="s">
        <v>377</v>
      </c>
      <c r="J1922" s="418"/>
      <c r="K1922" s="419">
        <v>811.9</v>
      </c>
    </row>
    <row r="1923" spans="1:11" s="206" customFormat="1" ht="15.75" thickTop="1" x14ac:dyDescent="0.25">
      <c r="A1923" s="421"/>
      <c r="B1923" s="421"/>
      <c r="C1923" s="421"/>
      <c r="D1923" s="421"/>
      <c r="E1923" s="421"/>
      <c r="F1923" s="421"/>
      <c r="G1923" s="421"/>
      <c r="H1923" s="421"/>
      <c r="I1923" s="421"/>
      <c r="J1923" s="421"/>
      <c r="K1923" s="421"/>
    </row>
    <row r="1924" spans="1:11" s="206" customFormat="1" x14ac:dyDescent="0.25">
      <c r="A1924" s="402" t="s">
        <v>1495</v>
      </c>
      <c r="B1924" s="403" t="s">
        <v>34</v>
      </c>
      <c r="C1924" s="402" t="s">
        <v>103</v>
      </c>
      <c r="D1924" s="402" t="s">
        <v>65</v>
      </c>
      <c r="E1924" s="404" t="s">
        <v>35</v>
      </c>
      <c r="F1924" s="404"/>
      <c r="G1924" s="405" t="s">
        <v>56</v>
      </c>
      <c r="H1924" s="403" t="s">
        <v>61</v>
      </c>
      <c r="I1924" s="403" t="s">
        <v>370</v>
      </c>
      <c r="J1924" s="403" t="s">
        <v>203</v>
      </c>
      <c r="K1924" s="403" t="s">
        <v>57</v>
      </c>
    </row>
    <row r="1925" spans="1:11" s="206" customFormat="1" ht="38.25" x14ac:dyDescent="0.25">
      <c r="A1925" s="406" t="s">
        <v>37</v>
      </c>
      <c r="B1925" s="407" t="s">
        <v>1496</v>
      </c>
      <c r="C1925" s="406" t="s">
        <v>201</v>
      </c>
      <c r="D1925" s="406" t="s">
        <v>1497</v>
      </c>
      <c r="E1925" s="408" t="s">
        <v>2171</v>
      </c>
      <c r="F1925" s="408"/>
      <c r="G1925" s="409" t="s">
        <v>21</v>
      </c>
      <c r="H1925" s="410">
        <v>1</v>
      </c>
      <c r="I1925" s="411"/>
      <c r="J1925" s="411">
        <v>3908.67</v>
      </c>
      <c r="K1925" s="411">
        <v>3908.67</v>
      </c>
    </row>
    <row r="1926" spans="1:11" s="206" customFormat="1" ht="25.5" x14ac:dyDescent="0.25">
      <c r="A1926" s="412" t="s">
        <v>371</v>
      </c>
      <c r="B1926" s="413" t="s">
        <v>123</v>
      </c>
      <c r="C1926" s="412" t="s">
        <v>105</v>
      </c>
      <c r="D1926" s="412" t="s">
        <v>124</v>
      </c>
      <c r="E1926" s="414" t="s">
        <v>101</v>
      </c>
      <c r="F1926" s="414"/>
      <c r="G1926" s="415" t="s">
        <v>38</v>
      </c>
      <c r="H1926" s="416">
        <v>12.323600000000001</v>
      </c>
      <c r="I1926" s="416">
        <v>0</v>
      </c>
      <c r="J1926" s="417">
        <v>23.41</v>
      </c>
      <c r="K1926" s="417">
        <v>288.49</v>
      </c>
    </row>
    <row r="1927" spans="1:11" s="206" customFormat="1" ht="25.5" x14ac:dyDescent="0.25">
      <c r="A1927" s="412" t="s">
        <v>371</v>
      </c>
      <c r="B1927" s="413" t="s">
        <v>2172</v>
      </c>
      <c r="C1927" s="412" t="s">
        <v>201</v>
      </c>
      <c r="D1927" s="412" t="s">
        <v>2173</v>
      </c>
      <c r="E1927" s="414" t="s">
        <v>384</v>
      </c>
      <c r="F1927" s="414"/>
      <c r="G1927" s="415" t="s">
        <v>21</v>
      </c>
      <c r="H1927" s="416">
        <v>1</v>
      </c>
      <c r="I1927" s="416">
        <v>0</v>
      </c>
      <c r="J1927" s="417">
        <v>3413.39</v>
      </c>
      <c r="K1927" s="417">
        <v>3413.39</v>
      </c>
    </row>
    <row r="1928" spans="1:11" s="206" customFormat="1" ht="25.5" x14ac:dyDescent="0.25">
      <c r="A1928" s="412" t="s">
        <v>371</v>
      </c>
      <c r="B1928" s="413" t="s">
        <v>109</v>
      </c>
      <c r="C1928" s="412" t="s">
        <v>105</v>
      </c>
      <c r="D1928" s="412" t="s">
        <v>110</v>
      </c>
      <c r="E1928" s="414" t="s">
        <v>101</v>
      </c>
      <c r="F1928" s="414"/>
      <c r="G1928" s="415" t="s">
        <v>38</v>
      </c>
      <c r="H1928" s="416">
        <v>12.323600000000001</v>
      </c>
      <c r="I1928" s="416">
        <v>0</v>
      </c>
      <c r="J1928" s="417">
        <v>16.78</v>
      </c>
      <c r="K1928" s="417">
        <v>206.79</v>
      </c>
    </row>
    <row r="1929" spans="1:11" s="206" customFormat="1" ht="25.5" x14ac:dyDescent="0.25">
      <c r="A1929" s="418"/>
      <c r="B1929" s="418"/>
      <c r="C1929" s="418"/>
      <c r="D1929" s="418"/>
      <c r="E1929" s="418"/>
      <c r="F1929" s="418" t="s">
        <v>373</v>
      </c>
      <c r="G1929" s="419">
        <v>495.28</v>
      </c>
      <c r="H1929" s="418" t="s">
        <v>374</v>
      </c>
      <c r="I1929" s="419">
        <v>0</v>
      </c>
      <c r="J1929" s="418" t="s">
        <v>375</v>
      </c>
      <c r="K1929" s="419">
        <v>495.28</v>
      </c>
    </row>
    <row r="1930" spans="1:11" s="206" customFormat="1" ht="26.25" thickBot="1" x14ac:dyDescent="0.3">
      <c r="A1930" s="418"/>
      <c r="B1930" s="418"/>
      <c r="C1930" s="418"/>
      <c r="D1930" s="418"/>
      <c r="E1930" s="418"/>
      <c r="F1930" s="418" t="s">
        <v>376</v>
      </c>
      <c r="G1930" s="419">
        <v>0</v>
      </c>
      <c r="H1930" s="420"/>
      <c r="I1930" s="420" t="s">
        <v>377</v>
      </c>
      <c r="J1930" s="418"/>
      <c r="K1930" s="419">
        <v>3908.67</v>
      </c>
    </row>
    <row r="1931" spans="1:11" s="206" customFormat="1" ht="15.75" thickTop="1" x14ac:dyDescent="0.25">
      <c r="A1931" s="421"/>
      <c r="B1931" s="421"/>
      <c r="C1931" s="421"/>
      <c r="D1931" s="421"/>
      <c r="E1931" s="421"/>
      <c r="F1931" s="421"/>
      <c r="G1931" s="421"/>
      <c r="H1931" s="421"/>
      <c r="I1931" s="421"/>
      <c r="J1931" s="421"/>
      <c r="K1931" s="421"/>
    </row>
    <row r="1932" spans="1:11" s="206" customFormat="1" x14ac:dyDescent="0.25">
      <c r="A1932" s="402" t="s">
        <v>1498</v>
      </c>
      <c r="B1932" s="403" t="s">
        <v>34</v>
      </c>
      <c r="C1932" s="402" t="s">
        <v>103</v>
      </c>
      <c r="D1932" s="402" t="s">
        <v>65</v>
      </c>
      <c r="E1932" s="404" t="s">
        <v>35</v>
      </c>
      <c r="F1932" s="404"/>
      <c r="G1932" s="405" t="s">
        <v>56</v>
      </c>
      <c r="H1932" s="403" t="s">
        <v>61</v>
      </c>
      <c r="I1932" s="403" t="s">
        <v>370</v>
      </c>
      <c r="J1932" s="403" t="s">
        <v>203</v>
      </c>
      <c r="K1932" s="403" t="s">
        <v>57</v>
      </c>
    </row>
    <row r="1933" spans="1:11" s="206" customFormat="1" ht="25.5" x14ac:dyDescent="0.25">
      <c r="A1933" s="406" t="s">
        <v>37</v>
      </c>
      <c r="B1933" s="407" t="s">
        <v>1499</v>
      </c>
      <c r="C1933" s="406" t="s">
        <v>105</v>
      </c>
      <c r="D1933" s="406" t="s">
        <v>1500</v>
      </c>
      <c r="E1933" s="408">
        <v>7</v>
      </c>
      <c r="F1933" s="408"/>
      <c r="G1933" s="409" t="s">
        <v>221</v>
      </c>
      <c r="H1933" s="410">
        <v>1</v>
      </c>
      <c r="I1933" s="411"/>
      <c r="J1933" s="411">
        <v>34.71</v>
      </c>
      <c r="K1933" s="411">
        <v>34.71</v>
      </c>
    </row>
    <row r="1934" spans="1:11" s="206" customFormat="1" ht="25.5" x14ac:dyDescent="0.25">
      <c r="A1934" s="412" t="s">
        <v>371</v>
      </c>
      <c r="B1934" s="413" t="s">
        <v>109</v>
      </c>
      <c r="C1934" s="412" t="s">
        <v>105</v>
      </c>
      <c r="D1934" s="412" t="s">
        <v>110</v>
      </c>
      <c r="E1934" s="414" t="s">
        <v>101</v>
      </c>
      <c r="F1934" s="414"/>
      <c r="G1934" s="415" t="s">
        <v>38</v>
      </c>
      <c r="H1934" s="416">
        <v>0.15</v>
      </c>
      <c r="I1934" s="416">
        <v>0</v>
      </c>
      <c r="J1934" s="417">
        <v>16.78</v>
      </c>
      <c r="K1934" s="417">
        <v>2.5099999999999998</v>
      </c>
    </row>
    <row r="1935" spans="1:11" s="206" customFormat="1" ht="25.5" x14ac:dyDescent="0.25">
      <c r="A1935" s="412" t="s">
        <v>371</v>
      </c>
      <c r="B1935" s="413" t="s">
        <v>123</v>
      </c>
      <c r="C1935" s="412" t="s">
        <v>105</v>
      </c>
      <c r="D1935" s="412" t="s">
        <v>124</v>
      </c>
      <c r="E1935" s="414" t="s">
        <v>101</v>
      </c>
      <c r="F1935" s="414"/>
      <c r="G1935" s="415" t="s">
        <v>38</v>
      </c>
      <c r="H1935" s="416">
        <v>0.15</v>
      </c>
      <c r="I1935" s="416">
        <v>0</v>
      </c>
      <c r="J1935" s="417">
        <v>23.41</v>
      </c>
      <c r="K1935" s="417">
        <v>3.51</v>
      </c>
    </row>
    <row r="1936" spans="1:11" s="206" customFormat="1" ht="25.5" x14ac:dyDescent="0.25">
      <c r="A1936" s="412" t="s">
        <v>371</v>
      </c>
      <c r="B1936" s="413" t="s">
        <v>2174</v>
      </c>
      <c r="C1936" s="412" t="s">
        <v>105</v>
      </c>
      <c r="D1936" s="412" t="s">
        <v>2175</v>
      </c>
      <c r="E1936" s="414" t="s">
        <v>384</v>
      </c>
      <c r="F1936" s="414"/>
      <c r="G1936" s="415" t="s">
        <v>28</v>
      </c>
      <c r="H1936" s="416">
        <v>1</v>
      </c>
      <c r="I1936" s="416">
        <v>0</v>
      </c>
      <c r="J1936" s="417">
        <v>28.69</v>
      </c>
      <c r="K1936" s="417">
        <v>28.69</v>
      </c>
    </row>
    <row r="1937" spans="1:11" s="206" customFormat="1" ht="25.5" x14ac:dyDescent="0.25">
      <c r="A1937" s="418"/>
      <c r="B1937" s="418"/>
      <c r="C1937" s="418"/>
      <c r="D1937" s="418"/>
      <c r="E1937" s="418"/>
      <c r="F1937" s="418" t="s">
        <v>373</v>
      </c>
      <c r="G1937" s="419">
        <v>6.02</v>
      </c>
      <c r="H1937" s="418" t="s">
        <v>374</v>
      </c>
      <c r="I1937" s="419">
        <v>0</v>
      </c>
      <c r="J1937" s="418" t="s">
        <v>375</v>
      </c>
      <c r="K1937" s="419">
        <v>6.02</v>
      </c>
    </row>
    <row r="1938" spans="1:11" s="206" customFormat="1" ht="26.25" thickBot="1" x14ac:dyDescent="0.3">
      <c r="A1938" s="418"/>
      <c r="B1938" s="418"/>
      <c r="C1938" s="418"/>
      <c r="D1938" s="418"/>
      <c r="E1938" s="418"/>
      <c r="F1938" s="418" t="s">
        <v>376</v>
      </c>
      <c r="G1938" s="419">
        <v>0</v>
      </c>
      <c r="H1938" s="420"/>
      <c r="I1938" s="420" t="s">
        <v>377</v>
      </c>
      <c r="J1938" s="418"/>
      <c r="K1938" s="419">
        <v>34.71</v>
      </c>
    </row>
    <row r="1939" spans="1:11" s="206" customFormat="1" ht="15.75" thickTop="1" x14ac:dyDescent="0.25">
      <c r="A1939" s="421"/>
      <c r="B1939" s="421"/>
      <c r="C1939" s="421"/>
      <c r="D1939" s="421"/>
      <c r="E1939" s="421"/>
      <c r="F1939" s="421"/>
      <c r="G1939" s="421"/>
      <c r="H1939" s="421"/>
      <c r="I1939" s="421"/>
      <c r="J1939" s="421"/>
      <c r="K1939" s="421"/>
    </row>
    <row r="1940" spans="1:11" s="206" customFormat="1" x14ac:dyDescent="0.25">
      <c r="A1940" s="402" t="s">
        <v>1502</v>
      </c>
      <c r="B1940" s="403" t="s">
        <v>34</v>
      </c>
      <c r="C1940" s="402" t="s">
        <v>103</v>
      </c>
      <c r="D1940" s="402" t="s">
        <v>65</v>
      </c>
      <c r="E1940" s="404" t="s">
        <v>35</v>
      </c>
      <c r="F1940" s="404"/>
      <c r="G1940" s="405" t="s">
        <v>56</v>
      </c>
      <c r="H1940" s="403" t="s">
        <v>61</v>
      </c>
      <c r="I1940" s="403" t="s">
        <v>370</v>
      </c>
      <c r="J1940" s="403" t="s">
        <v>203</v>
      </c>
      <c r="K1940" s="403" t="s">
        <v>57</v>
      </c>
    </row>
    <row r="1941" spans="1:11" s="206" customFormat="1" x14ac:dyDescent="0.25">
      <c r="A1941" s="406" t="s">
        <v>37</v>
      </c>
      <c r="B1941" s="407" t="s">
        <v>1503</v>
      </c>
      <c r="C1941" s="406" t="s">
        <v>1504</v>
      </c>
      <c r="D1941" s="406" t="s">
        <v>1505</v>
      </c>
      <c r="E1941" s="408">
        <v>0</v>
      </c>
      <c r="F1941" s="408"/>
      <c r="G1941" s="409" t="s">
        <v>28</v>
      </c>
      <c r="H1941" s="410">
        <v>1</v>
      </c>
      <c r="I1941" s="411"/>
      <c r="J1941" s="411">
        <v>1606.75</v>
      </c>
      <c r="K1941" s="411">
        <v>1606.75</v>
      </c>
    </row>
    <row r="1942" spans="1:11" s="206" customFormat="1" ht="25.5" x14ac:dyDescent="0.25">
      <c r="A1942" s="412" t="s">
        <v>371</v>
      </c>
      <c r="B1942" s="413" t="s">
        <v>123</v>
      </c>
      <c r="C1942" s="412" t="s">
        <v>105</v>
      </c>
      <c r="D1942" s="412" t="s">
        <v>124</v>
      </c>
      <c r="E1942" s="414" t="s">
        <v>101</v>
      </c>
      <c r="F1942" s="414"/>
      <c r="G1942" s="415" t="s">
        <v>38</v>
      </c>
      <c r="H1942" s="416">
        <v>4</v>
      </c>
      <c r="I1942" s="416">
        <v>0</v>
      </c>
      <c r="J1942" s="417">
        <v>23.41</v>
      </c>
      <c r="K1942" s="417">
        <v>93.64</v>
      </c>
    </row>
    <row r="1943" spans="1:11" s="206" customFormat="1" x14ac:dyDescent="0.25">
      <c r="A1943" s="412" t="s">
        <v>371</v>
      </c>
      <c r="B1943" s="413" t="s">
        <v>2176</v>
      </c>
      <c r="C1943" s="412" t="s">
        <v>1504</v>
      </c>
      <c r="D1943" s="412" t="s">
        <v>2177</v>
      </c>
      <c r="E1943" s="414" t="s">
        <v>384</v>
      </c>
      <c r="F1943" s="414"/>
      <c r="G1943" s="415" t="s">
        <v>28</v>
      </c>
      <c r="H1943" s="416">
        <v>1</v>
      </c>
      <c r="I1943" s="416">
        <v>0</v>
      </c>
      <c r="J1943" s="417">
        <v>1479.55</v>
      </c>
      <c r="K1943" s="417">
        <v>1479.55</v>
      </c>
    </row>
    <row r="1944" spans="1:11" s="206" customFormat="1" ht="25.5" x14ac:dyDescent="0.25">
      <c r="A1944" s="412" t="s">
        <v>371</v>
      </c>
      <c r="B1944" s="413" t="s">
        <v>109</v>
      </c>
      <c r="C1944" s="412" t="s">
        <v>105</v>
      </c>
      <c r="D1944" s="412" t="s">
        <v>110</v>
      </c>
      <c r="E1944" s="414" t="s">
        <v>101</v>
      </c>
      <c r="F1944" s="414"/>
      <c r="G1944" s="415" t="s">
        <v>38</v>
      </c>
      <c r="H1944" s="416">
        <v>2</v>
      </c>
      <c r="I1944" s="416">
        <v>0</v>
      </c>
      <c r="J1944" s="417">
        <v>16.78</v>
      </c>
      <c r="K1944" s="417">
        <v>33.56</v>
      </c>
    </row>
    <row r="1945" spans="1:11" s="206" customFormat="1" ht="25.5" x14ac:dyDescent="0.25">
      <c r="A1945" s="418"/>
      <c r="B1945" s="418"/>
      <c r="C1945" s="418"/>
      <c r="D1945" s="418"/>
      <c r="E1945" s="418"/>
      <c r="F1945" s="418" t="s">
        <v>373</v>
      </c>
      <c r="G1945" s="419">
        <v>127.2</v>
      </c>
      <c r="H1945" s="418" t="s">
        <v>374</v>
      </c>
      <c r="I1945" s="419">
        <v>0</v>
      </c>
      <c r="J1945" s="418" t="s">
        <v>375</v>
      </c>
      <c r="K1945" s="419">
        <v>127.2</v>
      </c>
    </row>
    <row r="1946" spans="1:11" s="206" customFormat="1" ht="26.25" thickBot="1" x14ac:dyDescent="0.3">
      <c r="A1946" s="418"/>
      <c r="B1946" s="418"/>
      <c r="C1946" s="418"/>
      <c r="D1946" s="418"/>
      <c r="E1946" s="418"/>
      <c r="F1946" s="418" t="s">
        <v>376</v>
      </c>
      <c r="G1946" s="419">
        <v>0</v>
      </c>
      <c r="H1946" s="420"/>
      <c r="I1946" s="420" t="s">
        <v>377</v>
      </c>
      <c r="J1946" s="418"/>
      <c r="K1946" s="419">
        <v>1606.75</v>
      </c>
    </row>
    <row r="1947" spans="1:11" s="206" customFormat="1" ht="15.75" thickTop="1" x14ac:dyDescent="0.25">
      <c r="A1947" s="421"/>
      <c r="B1947" s="421"/>
      <c r="C1947" s="421"/>
      <c r="D1947" s="421"/>
      <c r="E1947" s="421"/>
      <c r="F1947" s="421"/>
      <c r="G1947" s="421"/>
      <c r="H1947" s="421"/>
      <c r="I1947" s="421"/>
      <c r="J1947" s="421"/>
      <c r="K1947" s="421"/>
    </row>
    <row r="1948" spans="1:11" s="206" customFormat="1" x14ac:dyDescent="0.25">
      <c r="A1948" s="402" t="s">
        <v>1506</v>
      </c>
      <c r="B1948" s="403" t="s">
        <v>34</v>
      </c>
      <c r="C1948" s="402" t="s">
        <v>103</v>
      </c>
      <c r="D1948" s="402" t="s">
        <v>65</v>
      </c>
      <c r="E1948" s="404" t="s">
        <v>35</v>
      </c>
      <c r="F1948" s="404"/>
      <c r="G1948" s="405" t="s">
        <v>56</v>
      </c>
      <c r="H1948" s="403" t="s">
        <v>61</v>
      </c>
      <c r="I1948" s="403" t="s">
        <v>370</v>
      </c>
      <c r="J1948" s="403" t="s">
        <v>203</v>
      </c>
      <c r="K1948" s="403" t="s">
        <v>57</v>
      </c>
    </row>
    <row r="1949" spans="1:11" s="206" customFormat="1" ht="25.5" x14ac:dyDescent="0.25">
      <c r="A1949" s="406" t="s">
        <v>37</v>
      </c>
      <c r="B1949" s="407" t="s">
        <v>1507</v>
      </c>
      <c r="C1949" s="406" t="s">
        <v>240</v>
      </c>
      <c r="D1949" s="406" t="s">
        <v>1508</v>
      </c>
      <c r="E1949" s="408" t="s">
        <v>2171</v>
      </c>
      <c r="F1949" s="408"/>
      <c r="G1949" s="409" t="s">
        <v>21</v>
      </c>
      <c r="H1949" s="410">
        <v>1</v>
      </c>
      <c r="I1949" s="411"/>
      <c r="J1949" s="411">
        <v>69.52</v>
      </c>
      <c r="K1949" s="411">
        <v>69.52</v>
      </c>
    </row>
    <row r="1950" spans="1:11" s="206" customFormat="1" x14ac:dyDescent="0.25">
      <c r="A1950" s="412" t="s">
        <v>371</v>
      </c>
      <c r="B1950" s="413" t="s">
        <v>2178</v>
      </c>
      <c r="C1950" s="412" t="s">
        <v>201</v>
      </c>
      <c r="D1950" s="412" t="s">
        <v>2179</v>
      </c>
      <c r="E1950" s="414" t="s">
        <v>384</v>
      </c>
      <c r="F1950" s="414"/>
      <c r="G1950" s="415" t="s">
        <v>21</v>
      </c>
      <c r="H1950" s="416">
        <v>2</v>
      </c>
      <c r="I1950" s="416">
        <v>0</v>
      </c>
      <c r="J1950" s="417">
        <v>30.62</v>
      </c>
      <c r="K1950" s="417">
        <v>61.24</v>
      </c>
    </row>
    <row r="1951" spans="1:11" s="206" customFormat="1" ht="25.5" x14ac:dyDescent="0.25">
      <c r="A1951" s="412" t="s">
        <v>371</v>
      </c>
      <c r="B1951" s="413" t="s">
        <v>109</v>
      </c>
      <c r="C1951" s="412" t="s">
        <v>105</v>
      </c>
      <c r="D1951" s="412" t="s">
        <v>110</v>
      </c>
      <c r="E1951" s="414" t="s">
        <v>101</v>
      </c>
      <c r="F1951" s="414"/>
      <c r="G1951" s="415" t="s">
        <v>38</v>
      </c>
      <c r="H1951" s="416">
        <v>0.20619999999999999</v>
      </c>
      <c r="I1951" s="416">
        <v>0</v>
      </c>
      <c r="J1951" s="417">
        <v>16.78</v>
      </c>
      <c r="K1951" s="417">
        <v>3.46</v>
      </c>
    </row>
    <row r="1952" spans="1:11" s="206" customFormat="1" ht="25.5" x14ac:dyDescent="0.25">
      <c r="A1952" s="412" t="s">
        <v>371</v>
      </c>
      <c r="B1952" s="413" t="s">
        <v>123</v>
      </c>
      <c r="C1952" s="412" t="s">
        <v>105</v>
      </c>
      <c r="D1952" s="412" t="s">
        <v>124</v>
      </c>
      <c r="E1952" s="414" t="s">
        <v>101</v>
      </c>
      <c r="F1952" s="414"/>
      <c r="G1952" s="415" t="s">
        <v>38</v>
      </c>
      <c r="H1952" s="416">
        <v>0.20619999999999999</v>
      </c>
      <c r="I1952" s="416">
        <v>0</v>
      </c>
      <c r="J1952" s="417">
        <v>23.41</v>
      </c>
      <c r="K1952" s="417">
        <v>4.82</v>
      </c>
    </row>
    <row r="1953" spans="1:11" s="206" customFormat="1" ht="25.5" x14ac:dyDescent="0.25">
      <c r="A1953" s="418"/>
      <c r="B1953" s="418"/>
      <c r="C1953" s="418"/>
      <c r="D1953" s="418"/>
      <c r="E1953" s="418"/>
      <c r="F1953" s="418" t="s">
        <v>373</v>
      </c>
      <c r="G1953" s="419">
        <v>8.2799999999999994</v>
      </c>
      <c r="H1953" s="418" t="s">
        <v>374</v>
      </c>
      <c r="I1953" s="419">
        <v>0</v>
      </c>
      <c r="J1953" s="418" t="s">
        <v>375</v>
      </c>
      <c r="K1953" s="419">
        <v>8.2799999999999994</v>
      </c>
    </row>
    <row r="1954" spans="1:11" s="206" customFormat="1" ht="26.25" thickBot="1" x14ac:dyDescent="0.3">
      <c r="A1954" s="418"/>
      <c r="B1954" s="418"/>
      <c r="C1954" s="418"/>
      <c r="D1954" s="418"/>
      <c r="E1954" s="418"/>
      <c r="F1954" s="418" t="s">
        <v>376</v>
      </c>
      <c r="G1954" s="419">
        <v>0</v>
      </c>
      <c r="H1954" s="420"/>
      <c r="I1954" s="420" t="s">
        <v>377</v>
      </c>
      <c r="J1954" s="418"/>
      <c r="K1954" s="419">
        <v>69.52</v>
      </c>
    </row>
    <row r="1955" spans="1:11" s="206" customFormat="1" ht="15.75" thickTop="1" x14ac:dyDescent="0.25">
      <c r="A1955" s="421"/>
      <c r="B1955" s="421"/>
      <c r="C1955" s="421"/>
      <c r="D1955" s="421"/>
      <c r="E1955" s="421"/>
      <c r="F1955" s="421"/>
      <c r="G1955" s="421"/>
      <c r="H1955" s="421"/>
      <c r="I1955" s="421"/>
      <c r="J1955" s="421"/>
      <c r="K1955" s="421"/>
    </row>
    <row r="1956" spans="1:11" s="206" customFormat="1" x14ac:dyDescent="0.25">
      <c r="A1956" s="402" t="s">
        <v>1509</v>
      </c>
      <c r="B1956" s="403" t="s">
        <v>34</v>
      </c>
      <c r="C1956" s="402" t="s">
        <v>103</v>
      </c>
      <c r="D1956" s="402" t="s">
        <v>65</v>
      </c>
      <c r="E1956" s="404" t="s">
        <v>35</v>
      </c>
      <c r="F1956" s="404"/>
      <c r="G1956" s="405" t="s">
        <v>56</v>
      </c>
      <c r="H1956" s="403" t="s">
        <v>61</v>
      </c>
      <c r="I1956" s="403" t="s">
        <v>370</v>
      </c>
      <c r="J1956" s="403" t="s">
        <v>203</v>
      </c>
      <c r="K1956" s="403" t="s">
        <v>57</v>
      </c>
    </row>
    <row r="1957" spans="1:11" s="206" customFormat="1" ht="25.5" x14ac:dyDescent="0.25">
      <c r="A1957" s="406" t="s">
        <v>37</v>
      </c>
      <c r="B1957" s="407" t="s">
        <v>1510</v>
      </c>
      <c r="C1957" s="406" t="s">
        <v>105</v>
      </c>
      <c r="D1957" s="406" t="s">
        <v>1511</v>
      </c>
      <c r="E1957" s="408">
        <v>7</v>
      </c>
      <c r="F1957" s="408"/>
      <c r="G1957" s="409" t="s">
        <v>221</v>
      </c>
      <c r="H1957" s="410">
        <v>1</v>
      </c>
      <c r="I1957" s="411"/>
      <c r="J1957" s="411">
        <v>38.07</v>
      </c>
      <c r="K1957" s="411">
        <v>38.07</v>
      </c>
    </row>
    <row r="1958" spans="1:11" s="206" customFormat="1" ht="25.5" x14ac:dyDescent="0.25">
      <c r="A1958" s="412" t="s">
        <v>371</v>
      </c>
      <c r="B1958" s="413" t="s">
        <v>123</v>
      </c>
      <c r="C1958" s="412" t="s">
        <v>105</v>
      </c>
      <c r="D1958" s="412" t="s">
        <v>124</v>
      </c>
      <c r="E1958" s="414" t="s">
        <v>101</v>
      </c>
      <c r="F1958" s="414"/>
      <c r="G1958" s="415" t="s">
        <v>38</v>
      </c>
      <c r="H1958" s="416">
        <v>0.37</v>
      </c>
      <c r="I1958" s="416">
        <v>0</v>
      </c>
      <c r="J1958" s="417">
        <v>23.41</v>
      </c>
      <c r="K1958" s="417">
        <v>8.66</v>
      </c>
    </row>
    <row r="1959" spans="1:11" s="206" customFormat="1" ht="25.5" x14ac:dyDescent="0.25">
      <c r="A1959" s="412" t="s">
        <v>371</v>
      </c>
      <c r="B1959" s="413" t="s">
        <v>2180</v>
      </c>
      <c r="C1959" s="412" t="s">
        <v>105</v>
      </c>
      <c r="D1959" s="412" t="s">
        <v>2181</v>
      </c>
      <c r="E1959" s="414" t="s">
        <v>384</v>
      </c>
      <c r="F1959" s="414"/>
      <c r="G1959" s="415" t="s">
        <v>28</v>
      </c>
      <c r="H1959" s="416">
        <v>1</v>
      </c>
      <c r="I1959" s="416">
        <v>0</v>
      </c>
      <c r="J1959" s="417">
        <v>23.21</v>
      </c>
      <c r="K1959" s="417">
        <v>23.21</v>
      </c>
    </row>
    <row r="1960" spans="1:11" s="206" customFormat="1" ht="25.5" x14ac:dyDescent="0.25">
      <c r="A1960" s="412" t="s">
        <v>371</v>
      </c>
      <c r="B1960" s="413" t="s">
        <v>109</v>
      </c>
      <c r="C1960" s="412" t="s">
        <v>105</v>
      </c>
      <c r="D1960" s="412" t="s">
        <v>110</v>
      </c>
      <c r="E1960" s="414" t="s">
        <v>101</v>
      </c>
      <c r="F1960" s="414"/>
      <c r="G1960" s="415" t="s">
        <v>38</v>
      </c>
      <c r="H1960" s="416">
        <v>0.37</v>
      </c>
      <c r="I1960" s="416">
        <v>0</v>
      </c>
      <c r="J1960" s="417">
        <v>16.78</v>
      </c>
      <c r="K1960" s="417">
        <v>6.2</v>
      </c>
    </row>
    <row r="1961" spans="1:11" s="206" customFormat="1" ht="25.5" x14ac:dyDescent="0.25">
      <c r="A1961" s="418"/>
      <c r="B1961" s="418"/>
      <c r="C1961" s="418"/>
      <c r="D1961" s="418"/>
      <c r="E1961" s="418"/>
      <c r="F1961" s="418" t="s">
        <v>373</v>
      </c>
      <c r="G1961" s="419">
        <v>14.86</v>
      </c>
      <c r="H1961" s="418" t="s">
        <v>374</v>
      </c>
      <c r="I1961" s="419">
        <v>0</v>
      </c>
      <c r="J1961" s="418" t="s">
        <v>375</v>
      </c>
      <c r="K1961" s="419">
        <v>14.86</v>
      </c>
    </row>
    <row r="1962" spans="1:11" s="206" customFormat="1" ht="26.25" thickBot="1" x14ac:dyDescent="0.3">
      <c r="A1962" s="418"/>
      <c r="B1962" s="418"/>
      <c r="C1962" s="418"/>
      <c r="D1962" s="418"/>
      <c r="E1962" s="418"/>
      <c r="F1962" s="418" t="s">
        <v>376</v>
      </c>
      <c r="G1962" s="419">
        <v>0</v>
      </c>
      <c r="H1962" s="420"/>
      <c r="I1962" s="420" t="s">
        <v>377</v>
      </c>
      <c r="J1962" s="418"/>
      <c r="K1962" s="419">
        <v>38.07</v>
      </c>
    </row>
    <row r="1963" spans="1:11" s="206" customFormat="1" ht="15.75" thickTop="1" x14ac:dyDescent="0.25">
      <c r="A1963" s="421"/>
      <c r="B1963" s="421"/>
      <c r="C1963" s="421"/>
      <c r="D1963" s="421"/>
      <c r="E1963" s="421"/>
      <c r="F1963" s="421"/>
      <c r="G1963" s="421"/>
      <c r="H1963" s="421"/>
      <c r="I1963" s="421"/>
      <c r="J1963" s="421"/>
      <c r="K1963" s="421"/>
    </row>
    <row r="1964" spans="1:11" s="206" customFormat="1" x14ac:dyDescent="0.25">
      <c r="A1964" s="402" t="s">
        <v>1513</v>
      </c>
      <c r="B1964" s="403" t="s">
        <v>34</v>
      </c>
      <c r="C1964" s="402" t="s">
        <v>103</v>
      </c>
      <c r="D1964" s="402" t="s">
        <v>65</v>
      </c>
      <c r="E1964" s="404" t="s">
        <v>35</v>
      </c>
      <c r="F1964" s="404"/>
      <c r="G1964" s="405" t="s">
        <v>56</v>
      </c>
      <c r="H1964" s="403" t="s">
        <v>61</v>
      </c>
      <c r="I1964" s="403" t="s">
        <v>370</v>
      </c>
      <c r="J1964" s="403" t="s">
        <v>203</v>
      </c>
      <c r="K1964" s="403" t="s">
        <v>57</v>
      </c>
    </row>
    <row r="1965" spans="1:11" s="206" customFormat="1" x14ac:dyDescent="0.25">
      <c r="A1965" s="406" t="s">
        <v>37</v>
      </c>
      <c r="B1965" s="407" t="s">
        <v>1514</v>
      </c>
      <c r="C1965" s="406" t="s">
        <v>795</v>
      </c>
      <c r="D1965" s="406" t="s">
        <v>1515</v>
      </c>
      <c r="E1965" s="408">
        <v>0</v>
      </c>
      <c r="F1965" s="408"/>
      <c r="G1965" s="409" t="s">
        <v>21</v>
      </c>
      <c r="H1965" s="410">
        <v>1</v>
      </c>
      <c r="I1965" s="411"/>
      <c r="J1965" s="411">
        <v>2424.16</v>
      </c>
      <c r="K1965" s="411">
        <v>2424.16</v>
      </c>
    </row>
    <row r="1966" spans="1:11" s="206" customFormat="1" x14ac:dyDescent="0.25">
      <c r="A1966" s="412" t="s">
        <v>371</v>
      </c>
      <c r="B1966" s="413" t="s">
        <v>2182</v>
      </c>
      <c r="C1966" s="412" t="s">
        <v>795</v>
      </c>
      <c r="D1966" s="412" t="s">
        <v>2183</v>
      </c>
      <c r="E1966" s="414" t="s">
        <v>384</v>
      </c>
      <c r="F1966" s="414"/>
      <c r="G1966" s="415" t="s">
        <v>21</v>
      </c>
      <c r="H1966" s="416">
        <v>1</v>
      </c>
      <c r="I1966" s="416">
        <v>0</v>
      </c>
      <c r="J1966" s="417">
        <v>1915.36</v>
      </c>
      <c r="K1966" s="417">
        <v>1915.36</v>
      </c>
    </row>
    <row r="1967" spans="1:11" s="206" customFormat="1" ht="25.5" x14ac:dyDescent="0.25">
      <c r="A1967" s="412" t="s">
        <v>371</v>
      </c>
      <c r="B1967" s="413" t="s">
        <v>121</v>
      </c>
      <c r="C1967" s="412" t="s">
        <v>105</v>
      </c>
      <c r="D1967" s="412" t="s">
        <v>122</v>
      </c>
      <c r="E1967" s="414" t="s">
        <v>101</v>
      </c>
      <c r="F1967" s="414"/>
      <c r="G1967" s="415" t="s">
        <v>38</v>
      </c>
      <c r="H1967" s="416">
        <v>8</v>
      </c>
      <c r="I1967" s="416">
        <v>0</v>
      </c>
      <c r="J1967" s="417">
        <v>23.41</v>
      </c>
      <c r="K1967" s="417">
        <v>187.28</v>
      </c>
    </row>
    <row r="1968" spans="1:11" s="206" customFormat="1" ht="25.5" x14ac:dyDescent="0.25">
      <c r="A1968" s="412" t="s">
        <v>371</v>
      </c>
      <c r="B1968" s="413" t="s">
        <v>109</v>
      </c>
      <c r="C1968" s="412" t="s">
        <v>105</v>
      </c>
      <c r="D1968" s="412" t="s">
        <v>110</v>
      </c>
      <c r="E1968" s="414" t="s">
        <v>101</v>
      </c>
      <c r="F1968" s="414"/>
      <c r="G1968" s="415" t="s">
        <v>38</v>
      </c>
      <c r="H1968" s="416">
        <v>8</v>
      </c>
      <c r="I1968" s="416">
        <v>0</v>
      </c>
      <c r="J1968" s="417">
        <v>16.78</v>
      </c>
      <c r="K1968" s="417">
        <v>134.24</v>
      </c>
    </row>
    <row r="1969" spans="1:11" s="206" customFormat="1" ht="25.5" x14ac:dyDescent="0.25">
      <c r="A1969" s="412" t="s">
        <v>371</v>
      </c>
      <c r="B1969" s="413" t="s">
        <v>123</v>
      </c>
      <c r="C1969" s="412" t="s">
        <v>105</v>
      </c>
      <c r="D1969" s="412" t="s">
        <v>124</v>
      </c>
      <c r="E1969" s="414" t="s">
        <v>101</v>
      </c>
      <c r="F1969" s="414"/>
      <c r="G1969" s="415" t="s">
        <v>38</v>
      </c>
      <c r="H1969" s="416">
        <v>8</v>
      </c>
      <c r="I1969" s="416">
        <v>0</v>
      </c>
      <c r="J1969" s="417">
        <v>23.41</v>
      </c>
      <c r="K1969" s="417">
        <v>187.28</v>
      </c>
    </row>
    <row r="1970" spans="1:11" s="206" customFormat="1" ht="25.5" x14ac:dyDescent="0.25">
      <c r="A1970" s="418"/>
      <c r="B1970" s="418"/>
      <c r="C1970" s="418"/>
      <c r="D1970" s="418"/>
      <c r="E1970" s="418"/>
      <c r="F1970" s="418" t="s">
        <v>373</v>
      </c>
      <c r="G1970" s="419">
        <v>508.8</v>
      </c>
      <c r="H1970" s="418" t="s">
        <v>374</v>
      </c>
      <c r="I1970" s="419">
        <v>0</v>
      </c>
      <c r="J1970" s="418" t="s">
        <v>375</v>
      </c>
      <c r="K1970" s="419">
        <v>508.8</v>
      </c>
    </row>
    <row r="1971" spans="1:11" s="206" customFormat="1" ht="26.25" thickBot="1" x14ac:dyDescent="0.3">
      <c r="A1971" s="418"/>
      <c r="B1971" s="418"/>
      <c r="C1971" s="418"/>
      <c r="D1971" s="418"/>
      <c r="E1971" s="418"/>
      <c r="F1971" s="418" t="s">
        <v>376</v>
      </c>
      <c r="G1971" s="419">
        <v>0</v>
      </c>
      <c r="H1971" s="420"/>
      <c r="I1971" s="420" t="s">
        <v>377</v>
      </c>
      <c r="J1971" s="418"/>
      <c r="K1971" s="419">
        <v>2424.16</v>
      </c>
    </row>
    <row r="1972" spans="1:11" s="206" customFormat="1" ht="15.75" thickTop="1" x14ac:dyDescent="0.25">
      <c r="A1972" s="421"/>
      <c r="B1972" s="421"/>
      <c r="C1972" s="421"/>
      <c r="D1972" s="421"/>
      <c r="E1972" s="421"/>
      <c r="F1972" s="421"/>
      <c r="G1972" s="421"/>
      <c r="H1972" s="421"/>
      <c r="I1972" s="421"/>
      <c r="J1972" s="421"/>
      <c r="K1972" s="421"/>
    </row>
    <row r="1973" spans="1:11" s="206" customFormat="1" x14ac:dyDescent="0.25">
      <c r="A1973" s="402" t="s">
        <v>1516</v>
      </c>
      <c r="B1973" s="403" t="s">
        <v>34</v>
      </c>
      <c r="C1973" s="402" t="s">
        <v>103</v>
      </c>
      <c r="D1973" s="402" t="s">
        <v>65</v>
      </c>
      <c r="E1973" s="404" t="s">
        <v>35</v>
      </c>
      <c r="F1973" s="404"/>
      <c r="G1973" s="405" t="s">
        <v>56</v>
      </c>
      <c r="H1973" s="403" t="s">
        <v>61</v>
      </c>
      <c r="I1973" s="403" t="s">
        <v>370</v>
      </c>
      <c r="J1973" s="403" t="s">
        <v>203</v>
      </c>
      <c r="K1973" s="403" t="s">
        <v>57</v>
      </c>
    </row>
    <row r="1974" spans="1:11" s="206" customFormat="1" ht="25.5" x14ac:dyDescent="0.25">
      <c r="A1974" s="406" t="s">
        <v>37</v>
      </c>
      <c r="B1974" s="407" t="s">
        <v>1517</v>
      </c>
      <c r="C1974" s="406" t="s">
        <v>105</v>
      </c>
      <c r="D1974" s="406" t="s">
        <v>1518</v>
      </c>
      <c r="E1974" s="408">
        <v>7</v>
      </c>
      <c r="F1974" s="408"/>
      <c r="G1974" s="409" t="s">
        <v>221</v>
      </c>
      <c r="H1974" s="410">
        <v>1</v>
      </c>
      <c r="I1974" s="411"/>
      <c r="J1974" s="411">
        <v>50</v>
      </c>
      <c r="K1974" s="411">
        <v>50</v>
      </c>
    </row>
    <row r="1975" spans="1:11" s="206" customFormat="1" ht="25.5" x14ac:dyDescent="0.25">
      <c r="A1975" s="412" t="s">
        <v>371</v>
      </c>
      <c r="B1975" s="413" t="s">
        <v>2184</v>
      </c>
      <c r="C1975" s="412" t="s">
        <v>105</v>
      </c>
      <c r="D1975" s="412" t="s">
        <v>2185</v>
      </c>
      <c r="E1975" s="414" t="s">
        <v>384</v>
      </c>
      <c r="F1975" s="414"/>
      <c r="G1975" s="415" t="s">
        <v>28</v>
      </c>
      <c r="H1975" s="416">
        <v>1</v>
      </c>
      <c r="I1975" s="416">
        <v>0</v>
      </c>
      <c r="J1975" s="417">
        <v>50</v>
      </c>
      <c r="K1975" s="417">
        <v>50</v>
      </c>
    </row>
    <row r="1976" spans="1:11" s="206" customFormat="1" ht="25.5" x14ac:dyDescent="0.25">
      <c r="A1976" s="418"/>
      <c r="B1976" s="418"/>
      <c r="C1976" s="418"/>
      <c r="D1976" s="418"/>
      <c r="E1976" s="418"/>
      <c r="F1976" s="418" t="s">
        <v>373</v>
      </c>
      <c r="G1976" s="419">
        <v>0</v>
      </c>
      <c r="H1976" s="418" t="s">
        <v>374</v>
      </c>
      <c r="I1976" s="419">
        <v>0</v>
      </c>
      <c r="J1976" s="418" t="s">
        <v>375</v>
      </c>
      <c r="K1976" s="419">
        <v>0</v>
      </c>
    </row>
    <row r="1977" spans="1:11" s="206" customFormat="1" ht="26.25" thickBot="1" x14ac:dyDescent="0.3">
      <c r="A1977" s="418"/>
      <c r="B1977" s="418"/>
      <c r="C1977" s="418"/>
      <c r="D1977" s="418"/>
      <c r="E1977" s="418"/>
      <c r="F1977" s="418" t="s">
        <v>376</v>
      </c>
      <c r="G1977" s="419">
        <v>0</v>
      </c>
      <c r="H1977" s="420"/>
      <c r="I1977" s="420" t="s">
        <v>377</v>
      </c>
      <c r="J1977" s="418"/>
      <c r="K1977" s="419">
        <v>50</v>
      </c>
    </row>
    <row r="1978" spans="1:11" s="206" customFormat="1" ht="15.75" thickTop="1" x14ac:dyDescent="0.25">
      <c r="A1978" s="421"/>
      <c r="B1978" s="421"/>
      <c r="C1978" s="421"/>
      <c r="D1978" s="421"/>
      <c r="E1978" s="421"/>
      <c r="F1978" s="421"/>
      <c r="G1978" s="421"/>
      <c r="H1978" s="421"/>
      <c r="I1978" s="421"/>
      <c r="J1978" s="421"/>
      <c r="K1978" s="421"/>
    </row>
    <row r="1979" spans="1:11" s="206" customFormat="1" x14ac:dyDescent="0.25">
      <c r="A1979" s="402" t="s">
        <v>1521</v>
      </c>
      <c r="B1979" s="403" t="s">
        <v>34</v>
      </c>
      <c r="C1979" s="402" t="s">
        <v>103</v>
      </c>
      <c r="D1979" s="402" t="s">
        <v>65</v>
      </c>
      <c r="E1979" s="404" t="s">
        <v>35</v>
      </c>
      <c r="F1979" s="404"/>
      <c r="G1979" s="405" t="s">
        <v>56</v>
      </c>
      <c r="H1979" s="403" t="s">
        <v>61</v>
      </c>
      <c r="I1979" s="403" t="s">
        <v>370</v>
      </c>
      <c r="J1979" s="403" t="s">
        <v>203</v>
      </c>
      <c r="K1979" s="403" t="s">
        <v>57</v>
      </c>
    </row>
    <row r="1980" spans="1:11" s="206" customFormat="1" ht="25.5" x14ac:dyDescent="0.25">
      <c r="A1980" s="406" t="s">
        <v>37</v>
      </c>
      <c r="B1980" s="407" t="s">
        <v>331</v>
      </c>
      <c r="C1980" s="406" t="s">
        <v>105</v>
      </c>
      <c r="D1980" s="406" t="s">
        <v>1522</v>
      </c>
      <c r="E1980" s="408">
        <v>7</v>
      </c>
      <c r="F1980" s="408"/>
      <c r="G1980" s="409" t="s">
        <v>58</v>
      </c>
      <c r="H1980" s="410">
        <v>1</v>
      </c>
      <c r="I1980" s="411"/>
      <c r="J1980" s="411">
        <v>41.74</v>
      </c>
      <c r="K1980" s="411">
        <v>41.74</v>
      </c>
    </row>
    <row r="1981" spans="1:11" s="206" customFormat="1" ht="25.5" x14ac:dyDescent="0.25">
      <c r="A1981" s="412" t="s">
        <v>371</v>
      </c>
      <c r="B1981" s="413" t="s">
        <v>784</v>
      </c>
      <c r="C1981" s="412" t="s">
        <v>105</v>
      </c>
      <c r="D1981" s="412" t="s">
        <v>332</v>
      </c>
      <c r="E1981" s="414" t="s">
        <v>384</v>
      </c>
      <c r="F1981" s="414"/>
      <c r="G1981" s="415" t="s">
        <v>23</v>
      </c>
      <c r="H1981" s="416">
        <v>1.02</v>
      </c>
      <c r="I1981" s="416">
        <v>0</v>
      </c>
      <c r="J1981" s="417">
        <v>34.630000000000003</v>
      </c>
      <c r="K1981" s="417">
        <v>35.32</v>
      </c>
    </row>
    <row r="1982" spans="1:11" s="206" customFormat="1" ht="25.5" x14ac:dyDescent="0.25">
      <c r="A1982" s="412" t="s">
        <v>371</v>
      </c>
      <c r="B1982" s="413" t="s">
        <v>123</v>
      </c>
      <c r="C1982" s="412" t="s">
        <v>105</v>
      </c>
      <c r="D1982" s="412" t="s">
        <v>124</v>
      </c>
      <c r="E1982" s="414" t="s">
        <v>101</v>
      </c>
      <c r="F1982" s="414"/>
      <c r="G1982" s="415" t="s">
        <v>38</v>
      </c>
      <c r="H1982" s="416">
        <v>0.16</v>
      </c>
      <c r="I1982" s="416">
        <v>0</v>
      </c>
      <c r="J1982" s="417">
        <v>23.41</v>
      </c>
      <c r="K1982" s="417">
        <v>3.74</v>
      </c>
    </row>
    <row r="1983" spans="1:11" s="206" customFormat="1" ht="25.5" x14ac:dyDescent="0.25">
      <c r="A1983" s="412" t="s">
        <v>371</v>
      </c>
      <c r="B1983" s="413" t="s">
        <v>109</v>
      </c>
      <c r="C1983" s="412" t="s">
        <v>105</v>
      </c>
      <c r="D1983" s="412" t="s">
        <v>110</v>
      </c>
      <c r="E1983" s="414" t="s">
        <v>101</v>
      </c>
      <c r="F1983" s="414"/>
      <c r="G1983" s="415" t="s">
        <v>38</v>
      </c>
      <c r="H1983" s="416">
        <v>0.16</v>
      </c>
      <c r="I1983" s="416">
        <v>0</v>
      </c>
      <c r="J1983" s="417">
        <v>16.78</v>
      </c>
      <c r="K1983" s="417">
        <v>2.68</v>
      </c>
    </row>
    <row r="1984" spans="1:11" s="206" customFormat="1" ht="25.5" x14ac:dyDescent="0.25">
      <c r="A1984" s="418"/>
      <c r="B1984" s="418"/>
      <c r="C1984" s="418"/>
      <c r="D1984" s="418"/>
      <c r="E1984" s="418"/>
      <c r="F1984" s="418" t="s">
        <v>373</v>
      </c>
      <c r="G1984" s="419">
        <v>6.42</v>
      </c>
      <c r="H1984" s="418" t="s">
        <v>374</v>
      </c>
      <c r="I1984" s="419">
        <v>0</v>
      </c>
      <c r="J1984" s="418" t="s">
        <v>375</v>
      </c>
      <c r="K1984" s="419">
        <v>6.42</v>
      </c>
    </row>
    <row r="1985" spans="1:11" s="206" customFormat="1" ht="26.25" thickBot="1" x14ac:dyDescent="0.3">
      <c r="A1985" s="418"/>
      <c r="B1985" s="418"/>
      <c r="C1985" s="418"/>
      <c r="D1985" s="418"/>
      <c r="E1985" s="418"/>
      <c r="F1985" s="418" t="s">
        <v>376</v>
      </c>
      <c r="G1985" s="419">
        <v>0</v>
      </c>
      <c r="H1985" s="420"/>
      <c r="I1985" s="420" t="s">
        <v>377</v>
      </c>
      <c r="J1985" s="418"/>
      <c r="K1985" s="419">
        <v>41.74</v>
      </c>
    </row>
    <row r="1986" spans="1:11" s="206" customFormat="1" ht="15.75" thickTop="1" x14ac:dyDescent="0.25">
      <c r="A1986" s="421"/>
      <c r="B1986" s="421"/>
      <c r="C1986" s="421"/>
      <c r="D1986" s="421"/>
      <c r="E1986" s="421"/>
      <c r="F1986" s="421"/>
      <c r="G1986" s="421"/>
      <c r="H1986" s="421"/>
      <c r="I1986" s="421"/>
      <c r="J1986" s="421"/>
      <c r="K1986" s="421"/>
    </row>
    <row r="1987" spans="1:11" s="206" customFormat="1" x14ac:dyDescent="0.25">
      <c r="A1987" s="402" t="s">
        <v>1524</v>
      </c>
      <c r="B1987" s="403" t="s">
        <v>34</v>
      </c>
      <c r="C1987" s="402" t="s">
        <v>103</v>
      </c>
      <c r="D1987" s="402" t="s">
        <v>65</v>
      </c>
      <c r="E1987" s="404" t="s">
        <v>35</v>
      </c>
      <c r="F1987" s="404"/>
      <c r="G1987" s="405" t="s">
        <v>56</v>
      </c>
      <c r="H1987" s="403" t="s">
        <v>61</v>
      </c>
      <c r="I1987" s="403" t="s">
        <v>370</v>
      </c>
      <c r="J1987" s="403" t="s">
        <v>203</v>
      </c>
      <c r="K1987" s="403" t="s">
        <v>57</v>
      </c>
    </row>
    <row r="1988" spans="1:11" s="206" customFormat="1" ht="25.5" x14ac:dyDescent="0.25">
      <c r="A1988" s="406" t="s">
        <v>37</v>
      </c>
      <c r="B1988" s="407" t="s">
        <v>1525</v>
      </c>
      <c r="C1988" s="406" t="s">
        <v>105</v>
      </c>
      <c r="D1988" s="406" t="s">
        <v>1526</v>
      </c>
      <c r="E1988" s="408">
        <v>7</v>
      </c>
      <c r="F1988" s="408"/>
      <c r="G1988" s="409" t="s">
        <v>221</v>
      </c>
      <c r="H1988" s="410">
        <v>1</v>
      </c>
      <c r="I1988" s="411"/>
      <c r="J1988" s="411">
        <v>185.18</v>
      </c>
      <c r="K1988" s="411">
        <v>185.18</v>
      </c>
    </row>
    <row r="1989" spans="1:11" s="206" customFormat="1" ht="25.5" x14ac:dyDescent="0.25">
      <c r="A1989" s="412" t="s">
        <v>371</v>
      </c>
      <c r="B1989" s="413" t="s">
        <v>2186</v>
      </c>
      <c r="C1989" s="412" t="s">
        <v>105</v>
      </c>
      <c r="D1989" s="412" t="s">
        <v>2187</v>
      </c>
      <c r="E1989" s="414" t="s">
        <v>384</v>
      </c>
      <c r="F1989" s="414"/>
      <c r="G1989" s="415" t="s">
        <v>28</v>
      </c>
      <c r="H1989" s="416">
        <v>1</v>
      </c>
      <c r="I1989" s="416">
        <v>0</v>
      </c>
      <c r="J1989" s="417">
        <v>124.9</v>
      </c>
      <c r="K1989" s="417">
        <v>124.9</v>
      </c>
    </row>
    <row r="1990" spans="1:11" s="206" customFormat="1" ht="25.5" x14ac:dyDescent="0.25">
      <c r="A1990" s="412" t="s">
        <v>371</v>
      </c>
      <c r="B1990" s="413" t="s">
        <v>109</v>
      </c>
      <c r="C1990" s="412" t="s">
        <v>105</v>
      </c>
      <c r="D1990" s="412" t="s">
        <v>110</v>
      </c>
      <c r="E1990" s="414" t="s">
        <v>101</v>
      </c>
      <c r="F1990" s="414"/>
      <c r="G1990" s="415" t="s">
        <v>38</v>
      </c>
      <c r="H1990" s="416">
        <v>1.5</v>
      </c>
      <c r="I1990" s="416">
        <v>0</v>
      </c>
      <c r="J1990" s="417">
        <v>16.78</v>
      </c>
      <c r="K1990" s="417">
        <v>25.17</v>
      </c>
    </row>
    <row r="1991" spans="1:11" s="206" customFormat="1" ht="25.5" x14ac:dyDescent="0.25">
      <c r="A1991" s="412" t="s">
        <v>371</v>
      </c>
      <c r="B1991" s="413" t="s">
        <v>123</v>
      </c>
      <c r="C1991" s="412" t="s">
        <v>105</v>
      </c>
      <c r="D1991" s="412" t="s">
        <v>124</v>
      </c>
      <c r="E1991" s="414" t="s">
        <v>101</v>
      </c>
      <c r="F1991" s="414"/>
      <c r="G1991" s="415" t="s">
        <v>38</v>
      </c>
      <c r="H1991" s="416">
        <v>1.5</v>
      </c>
      <c r="I1991" s="416">
        <v>0</v>
      </c>
      <c r="J1991" s="417">
        <v>23.41</v>
      </c>
      <c r="K1991" s="417">
        <v>35.11</v>
      </c>
    </row>
    <row r="1992" spans="1:11" s="206" customFormat="1" ht="25.5" x14ac:dyDescent="0.25">
      <c r="A1992" s="418"/>
      <c r="B1992" s="418"/>
      <c r="C1992" s="418"/>
      <c r="D1992" s="418"/>
      <c r="E1992" s="418"/>
      <c r="F1992" s="418" t="s">
        <v>373</v>
      </c>
      <c r="G1992" s="419">
        <v>60.28</v>
      </c>
      <c r="H1992" s="418" t="s">
        <v>374</v>
      </c>
      <c r="I1992" s="419">
        <v>0</v>
      </c>
      <c r="J1992" s="418" t="s">
        <v>375</v>
      </c>
      <c r="K1992" s="419">
        <v>60.28</v>
      </c>
    </row>
    <row r="1993" spans="1:11" s="206" customFormat="1" ht="26.25" thickBot="1" x14ac:dyDescent="0.3">
      <c r="A1993" s="418"/>
      <c r="B1993" s="418"/>
      <c r="C1993" s="418"/>
      <c r="D1993" s="418"/>
      <c r="E1993" s="418"/>
      <c r="F1993" s="418" t="s">
        <v>376</v>
      </c>
      <c r="G1993" s="419">
        <v>0</v>
      </c>
      <c r="H1993" s="420"/>
      <c r="I1993" s="420" t="s">
        <v>377</v>
      </c>
      <c r="J1993" s="418"/>
      <c r="K1993" s="419">
        <v>185.18</v>
      </c>
    </row>
    <row r="1994" spans="1:11" s="206" customFormat="1" ht="15.75" thickTop="1" x14ac:dyDescent="0.25">
      <c r="A1994" s="421"/>
      <c r="B1994" s="421"/>
      <c r="C1994" s="421"/>
      <c r="D1994" s="421"/>
      <c r="E1994" s="421"/>
      <c r="F1994" s="421"/>
      <c r="G1994" s="421"/>
      <c r="H1994" s="421"/>
      <c r="I1994" s="421"/>
      <c r="J1994" s="421"/>
      <c r="K1994" s="421"/>
    </row>
    <row r="1995" spans="1:11" s="206" customFormat="1" x14ac:dyDescent="0.25">
      <c r="A1995" s="402" t="s">
        <v>1527</v>
      </c>
      <c r="B1995" s="403" t="s">
        <v>34</v>
      </c>
      <c r="C1995" s="402" t="s">
        <v>103</v>
      </c>
      <c r="D1995" s="402" t="s">
        <v>65</v>
      </c>
      <c r="E1995" s="404" t="s">
        <v>35</v>
      </c>
      <c r="F1995" s="404"/>
      <c r="G1995" s="405" t="s">
        <v>56</v>
      </c>
      <c r="H1995" s="403" t="s">
        <v>61</v>
      </c>
      <c r="I1995" s="403" t="s">
        <v>370</v>
      </c>
      <c r="J1995" s="403" t="s">
        <v>203</v>
      </c>
      <c r="K1995" s="403" t="s">
        <v>57</v>
      </c>
    </row>
    <row r="1996" spans="1:11" s="206" customFormat="1" ht="38.25" x14ac:dyDescent="0.25">
      <c r="A1996" s="406" t="s">
        <v>37</v>
      </c>
      <c r="B1996" s="407" t="s">
        <v>1528</v>
      </c>
      <c r="C1996" s="406" t="s">
        <v>201</v>
      </c>
      <c r="D1996" s="406" t="s">
        <v>1529</v>
      </c>
      <c r="E1996" s="408" t="s">
        <v>781</v>
      </c>
      <c r="F1996" s="408"/>
      <c r="G1996" s="409" t="s">
        <v>21</v>
      </c>
      <c r="H1996" s="410">
        <v>1</v>
      </c>
      <c r="I1996" s="411"/>
      <c r="J1996" s="411">
        <v>171.96</v>
      </c>
      <c r="K1996" s="411">
        <v>171.96</v>
      </c>
    </row>
    <row r="1997" spans="1:11" s="206" customFormat="1" x14ac:dyDescent="0.25">
      <c r="A1997" s="412" t="s">
        <v>371</v>
      </c>
      <c r="B1997" s="413" t="s">
        <v>2188</v>
      </c>
      <c r="C1997" s="412" t="s">
        <v>201</v>
      </c>
      <c r="D1997" s="412" t="s">
        <v>2189</v>
      </c>
      <c r="E1997" s="414" t="s">
        <v>384</v>
      </c>
      <c r="F1997" s="414"/>
      <c r="G1997" s="415" t="s">
        <v>58</v>
      </c>
      <c r="H1997" s="416">
        <v>3</v>
      </c>
      <c r="I1997" s="416">
        <v>0</v>
      </c>
      <c r="J1997" s="417">
        <v>55.09</v>
      </c>
      <c r="K1997" s="417">
        <v>165.27</v>
      </c>
    </row>
    <row r="1998" spans="1:11" s="206" customFormat="1" ht="25.5" x14ac:dyDescent="0.25">
      <c r="A1998" s="412" t="s">
        <v>371</v>
      </c>
      <c r="B1998" s="413" t="s">
        <v>123</v>
      </c>
      <c r="C1998" s="412" t="s">
        <v>105</v>
      </c>
      <c r="D1998" s="412" t="s">
        <v>124</v>
      </c>
      <c r="E1998" s="414" t="s">
        <v>101</v>
      </c>
      <c r="F1998" s="414"/>
      <c r="G1998" s="415" t="s">
        <v>38</v>
      </c>
      <c r="H1998" s="416">
        <v>0.16669999999999999</v>
      </c>
      <c r="I1998" s="416">
        <v>0</v>
      </c>
      <c r="J1998" s="417">
        <v>23.41</v>
      </c>
      <c r="K1998" s="417">
        <v>3.9</v>
      </c>
    </row>
    <row r="1999" spans="1:11" s="206" customFormat="1" ht="25.5" x14ac:dyDescent="0.25">
      <c r="A1999" s="412" t="s">
        <v>371</v>
      </c>
      <c r="B1999" s="413" t="s">
        <v>109</v>
      </c>
      <c r="C1999" s="412" t="s">
        <v>105</v>
      </c>
      <c r="D1999" s="412" t="s">
        <v>110</v>
      </c>
      <c r="E1999" s="414" t="s">
        <v>101</v>
      </c>
      <c r="F1999" s="414"/>
      <c r="G1999" s="415" t="s">
        <v>38</v>
      </c>
      <c r="H1999" s="416">
        <v>0.16669999999999999</v>
      </c>
      <c r="I1999" s="416">
        <v>0</v>
      </c>
      <c r="J1999" s="417">
        <v>16.78</v>
      </c>
      <c r="K1999" s="417">
        <v>2.79</v>
      </c>
    </row>
    <row r="2000" spans="1:11" s="206" customFormat="1" ht="25.5" x14ac:dyDescent="0.25">
      <c r="A2000" s="418"/>
      <c r="B2000" s="418"/>
      <c r="C2000" s="418"/>
      <c r="D2000" s="418"/>
      <c r="E2000" s="418"/>
      <c r="F2000" s="418" t="s">
        <v>373</v>
      </c>
      <c r="G2000" s="419">
        <v>6.69</v>
      </c>
      <c r="H2000" s="418" t="s">
        <v>374</v>
      </c>
      <c r="I2000" s="419">
        <v>0</v>
      </c>
      <c r="J2000" s="418" t="s">
        <v>375</v>
      </c>
      <c r="K2000" s="419">
        <v>6.69</v>
      </c>
    </row>
    <row r="2001" spans="1:11" s="206" customFormat="1" ht="26.25" thickBot="1" x14ac:dyDescent="0.3">
      <c r="A2001" s="418"/>
      <c r="B2001" s="418"/>
      <c r="C2001" s="418"/>
      <c r="D2001" s="418"/>
      <c r="E2001" s="418"/>
      <c r="F2001" s="418" t="s">
        <v>376</v>
      </c>
      <c r="G2001" s="419">
        <v>0</v>
      </c>
      <c r="H2001" s="420"/>
      <c r="I2001" s="420" t="s">
        <v>377</v>
      </c>
      <c r="J2001" s="418"/>
      <c r="K2001" s="419">
        <v>171.96</v>
      </c>
    </row>
    <row r="2002" spans="1:11" s="206" customFormat="1" ht="15.75" thickTop="1" x14ac:dyDescent="0.25">
      <c r="A2002" s="421"/>
      <c r="B2002" s="421"/>
      <c r="C2002" s="421"/>
      <c r="D2002" s="421"/>
      <c r="E2002" s="421"/>
      <c r="F2002" s="421"/>
      <c r="G2002" s="421"/>
      <c r="H2002" s="421"/>
      <c r="I2002" s="421"/>
      <c r="J2002" s="421"/>
      <c r="K2002" s="421"/>
    </row>
    <row r="2003" spans="1:11" s="206" customFormat="1" x14ac:dyDescent="0.25">
      <c r="A2003" s="402" t="s">
        <v>1530</v>
      </c>
      <c r="B2003" s="403" t="s">
        <v>34</v>
      </c>
      <c r="C2003" s="402" t="s">
        <v>103</v>
      </c>
      <c r="D2003" s="402" t="s">
        <v>65</v>
      </c>
      <c r="E2003" s="404" t="s">
        <v>35</v>
      </c>
      <c r="F2003" s="404"/>
      <c r="G2003" s="405" t="s">
        <v>56</v>
      </c>
      <c r="H2003" s="403" t="s">
        <v>61</v>
      </c>
      <c r="I2003" s="403" t="s">
        <v>370</v>
      </c>
      <c r="J2003" s="403" t="s">
        <v>203</v>
      </c>
      <c r="K2003" s="403" t="s">
        <v>57</v>
      </c>
    </row>
    <row r="2004" spans="1:11" s="206" customFormat="1" ht="25.5" x14ac:dyDescent="0.25">
      <c r="A2004" s="406" t="s">
        <v>37</v>
      </c>
      <c r="B2004" s="407" t="s">
        <v>1531</v>
      </c>
      <c r="C2004" s="406" t="s">
        <v>105</v>
      </c>
      <c r="D2004" s="406" t="s">
        <v>1532</v>
      </c>
      <c r="E2004" s="408">
        <v>7</v>
      </c>
      <c r="F2004" s="408"/>
      <c r="G2004" s="409" t="s">
        <v>221</v>
      </c>
      <c r="H2004" s="410">
        <v>1</v>
      </c>
      <c r="I2004" s="411"/>
      <c r="J2004" s="411">
        <v>134.21</v>
      </c>
      <c r="K2004" s="411">
        <v>134.21</v>
      </c>
    </row>
    <row r="2005" spans="1:11" s="206" customFormat="1" ht="25.5" x14ac:dyDescent="0.25">
      <c r="A2005" s="412" t="s">
        <v>371</v>
      </c>
      <c r="B2005" s="413" t="s">
        <v>700</v>
      </c>
      <c r="C2005" s="412" t="s">
        <v>105</v>
      </c>
      <c r="D2005" s="412" t="s">
        <v>701</v>
      </c>
      <c r="E2005" s="414" t="s">
        <v>384</v>
      </c>
      <c r="F2005" s="414"/>
      <c r="G2005" s="415" t="s">
        <v>28</v>
      </c>
      <c r="H2005" s="416">
        <v>1</v>
      </c>
      <c r="I2005" s="416">
        <v>0</v>
      </c>
      <c r="J2005" s="417">
        <v>122.16</v>
      </c>
      <c r="K2005" s="417">
        <v>122.16</v>
      </c>
    </row>
    <row r="2006" spans="1:11" s="206" customFormat="1" ht="25.5" x14ac:dyDescent="0.25">
      <c r="A2006" s="412" t="s">
        <v>371</v>
      </c>
      <c r="B2006" s="413" t="s">
        <v>123</v>
      </c>
      <c r="C2006" s="412" t="s">
        <v>105</v>
      </c>
      <c r="D2006" s="412" t="s">
        <v>124</v>
      </c>
      <c r="E2006" s="414" t="s">
        <v>101</v>
      </c>
      <c r="F2006" s="414"/>
      <c r="G2006" s="415" t="s">
        <v>38</v>
      </c>
      <c r="H2006" s="416">
        <v>0.3</v>
      </c>
      <c r="I2006" s="416">
        <v>0</v>
      </c>
      <c r="J2006" s="417">
        <v>23.41</v>
      </c>
      <c r="K2006" s="417">
        <v>7.02</v>
      </c>
    </row>
    <row r="2007" spans="1:11" s="206" customFormat="1" ht="25.5" x14ac:dyDescent="0.25">
      <c r="A2007" s="412" t="s">
        <v>371</v>
      </c>
      <c r="B2007" s="413" t="s">
        <v>109</v>
      </c>
      <c r="C2007" s="412" t="s">
        <v>105</v>
      </c>
      <c r="D2007" s="412" t="s">
        <v>110</v>
      </c>
      <c r="E2007" s="414" t="s">
        <v>101</v>
      </c>
      <c r="F2007" s="414"/>
      <c r="G2007" s="415" t="s">
        <v>38</v>
      </c>
      <c r="H2007" s="416">
        <v>0.3</v>
      </c>
      <c r="I2007" s="416">
        <v>0</v>
      </c>
      <c r="J2007" s="417">
        <v>16.78</v>
      </c>
      <c r="K2007" s="417">
        <v>5.03</v>
      </c>
    </row>
    <row r="2008" spans="1:11" s="206" customFormat="1" ht="25.5" x14ac:dyDescent="0.25">
      <c r="A2008" s="418"/>
      <c r="B2008" s="418"/>
      <c r="C2008" s="418"/>
      <c r="D2008" s="418"/>
      <c r="E2008" s="418"/>
      <c r="F2008" s="418" t="s">
        <v>373</v>
      </c>
      <c r="G2008" s="419">
        <v>12.05</v>
      </c>
      <c r="H2008" s="418" t="s">
        <v>374</v>
      </c>
      <c r="I2008" s="419">
        <v>0</v>
      </c>
      <c r="J2008" s="418" t="s">
        <v>375</v>
      </c>
      <c r="K2008" s="419">
        <v>12.05</v>
      </c>
    </row>
    <row r="2009" spans="1:11" s="206" customFormat="1" ht="26.25" thickBot="1" x14ac:dyDescent="0.3">
      <c r="A2009" s="418"/>
      <c r="B2009" s="418"/>
      <c r="C2009" s="418"/>
      <c r="D2009" s="418"/>
      <c r="E2009" s="418"/>
      <c r="F2009" s="418" t="s">
        <v>376</v>
      </c>
      <c r="G2009" s="419">
        <v>0</v>
      </c>
      <c r="H2009" s="420"/>
      <c r="I2009" s="420" t="s">
        <v>377</v>
      </c>
      <c r="J2009" s="418"/>
      <c r="K2009" s="419">
        <v>134.21</v>
      </c>
    </row>
    <row r="2010" spans="1:11" s="206" customFormat="1" ht="15.75" thickTop="1" x14ac:dyDescent="0.25">
      <c r="A2010" s="421"/>
      <c r="B2010" s="421"/>
      <c r="C2010" s="421"/>
      <c r="D2010" s="421"/>
      <c r="E2010" s="421"/>
      <c r="F2010" s="421"/>
      <c r="G2010" s="421"/>
      <c r="H2010" s="421"/>
      <c r="I2010" s="421"/>
      <c r="J2010" s="421"/>
      <c r="K2010" s="421"/>
    </row>
    <row r="2011" spans="1:11" s="206" customFormat="1" x14ac:dyDescent="0.25">
      <c r="A2011" s="402" t="s">
        <v>1534</v>
      </c>
      <c r="B2011" s="403" t="s">
        <v>34</v>
      </c>
      <c r="C2011" s="402" t="s">
        <v>103</v>
      </c>
      <c r="D2011" s="402" t="s">
        <v>65</v>
      </c>
      <c r="E2011" s="404" t="s">
        <v>35</v>
      </c>
      <c r="F2011" s="404"/>
      <c r="G2011" s="405" t="s">
        <v>56</v>
      </c>
      <c r="H2011" s="403" t="s">
        <v>61</v>
      </c>
      <c r="I2011" s="403" t="s">
        <v>370</v>
      </c>
      <c r="J2011" s="403" t="s">
        <v>203</v>
      </c>
      <c r="K2011" s="403" t="s">
        <v>57</v>
      </c>
    </row>
    <row r="2012" spans="1:11" s="206" customFormat="1" ht="25.5" x14ac:dyDescent="0.25">
      <c r="A2012" s="406" t="s">
        <v>37</v>
      </c>
      <c r="B2012" s="407" t="s">
        <v>1535</v>
      </c>
      <c r="C2012" s="406" t="s">
        <v>1157</v>
      </c>
      <c r="D2012" s="406" t="s">
        <v>1536</v>
      </c>
      <c r="E2012" s="408">
        <v>42.05</v>
      </c>
      <c r="F2012" s="408"/>
      <c r="G2012" s="409" t="s">
        <v>28</v>
      </c>
      <c r="H2012" s="410">
        <v>1</v>
      </c>
      <c r="I2012" s="411"/>
      <c r="J2012" s="411">
        <v>17.2</v>
      </c>
      <c r="K2012" s="411">
        <v>17.2</v>
      </c>
    </row>
    <row r="2013" spans="1:11" s="206" customFormat="1" ht="38.25" x14ac:dyDescent="0.25">
      <c r="A2013" s="412" t="s">
        <v>371</v>
      </c>
      <c r="B2013" s="413" t="s">
        <v>2190</v>
      </c>
      <c r="C2013" s="412" t="s">
        <v>1157</v>
      </c>
      <c r="D2013" s="412" t="s">
        <v>2191</v>
      </c>
      <c r="E2013" s="414" t="s">
        <v>384</v>
      </c>
      <c r="F2013" s="414"/>
      <c r="G2013" s="415" t="s">
        <v>28</v>
      </c>
      <c r="H2013" s="416">
        <v>1</v>
      </c>
      <c r="I2013" s="416">
        <v>0</v>
      </c>
      <c r="J2013" s="417">
        <v>5.34</v>
      </c>
      <c r="K2013" s="417">
        <v>5.34</v>
      </c>
    </row>
    <row r="2014" spans="1:11" s="206" customFormat="1" ht="38.25" x14ac:dyDescent="0.25">
      <c r="A2014" s="412" t="s">
        <v>371</v>
      </c>
      <c r="B2014" s="413" t="s">
        <v>2192</v>
      </c>
      <c r="C2014" s="412" t="s">
        <v>1157</v>
      </c>
      <c r="D2014" s="412" t="s">
        <v>2193</v>
      </c>
      <c r="E2014" s="414" t="s">
        <v>384</v>
      </c>
      <c r="F2014" s="414"/>
      <c r="G2014" s="415" t="s">
        <v>28</v>
      </c>
      <c r="H2014" s="416">
        <v>1</v>
      </c>
      <c r="I2014" s="416">
        <v>0</v>
      </c>
      <c r="J2014" s="417">
        <v>0.43</v>
      </c>
      <c r="K2014" s="417">
        <v>0.43</v>
      </c>
    </row>
    <row r="2015" spans="1:11" s="206" customFormat="1" ht="25.5" x14ac:dyDescent="0.25">
      <c r="A2015" s="412" t="s">
        <v>371</v>
      </c>
      <c r="B2015" s="413" t="s">
        <v>109</v>
      </c>
      <c r="C2015" s="412" t="s">
        <v>105</v>
      </c>
      <c r="D2015" s="412" t="s">
        <v>110</v>
      </c>
      <c r="E2015" s="414" t="s">
        <v>101</v>
      </c>
      <c r="F2015" s="414"/>
      <c r="G2015" s="415" t="s">
        <v>38</v>
      </c>
      <c r="H2015" s="416">
        <v>0.25</v>
      </c>
      <c r="I2015" s="416">
        <v>0</v>
      </c>
      <c r="J2015" s="417">
        <v>16.78</v>
      </c>
      <c r="K2015" s="417">
        <v>4.1900000000000004</v>
      </c>
    </row>
    <row r="2016" spans="1:11" s="206" customFormat="1" ht="38.25" x14ac:dyDescent="0.25">
      <c r="A2016" s="412" t="s">
        <v>371</v>
      </c>
      <c r="B2016" s="413" t="s">
        <v>2194</v>
      </c>
      <c r="C2016" s="412" t="s">
        <v>1157</v>
      </c>
      <c r="D2016" s="412" t="s">
        <v>2195</v>
      </c>
      <c r="E2016" s="414" t="s">
        <v>384</v>
      </c>
      <c r="F2016" s="414"/>
      <c r="G2016" s="415" t="s">
        <v>28</v>
      </c>
      <c r="H2016" s="416">
        <v>1</v>
      </c>
      <c r="I2016" s="416">
        <v>0</v>
      </c>
      <c r="J2016" s="417">
        <v>0.79</v>
      </c>
      <c r="K2016" s="417">
        <v>0.79</v>
      </c>
    </row>
    <row r="2017" spans="1:11" s="206" customFormat="1" ht="38.25" x14ac:dyDescent="0.25">
      <c r="A2017" s="412" t="s">
        <v>371</v>
      </c>
      <c r="B2017" s="413" t="s">
        <v>2196</v>
      </c>
      <c r="C2017" s="412" t="s">
        <v>1157</v>
      </c>
      <c r="D2017" s="412" t="s">
        <v>2197</v>
      </c>
      <c r="E2017" s="414" t="s">
        <v>384</v>
      </c>
      <c r="F2017" s="414"/>
      <c r="G2017" s="415" t="s">
        <v>28</v>
      </c>
      <c r="H2017" s="416">
        <v>1</v>
      </c>
      <c r="I2017" s="416">
        <v>0</v>
      </c>
      <c r="J2017" s="417">
        <v>0.6</v>
      </c>
      <c r="K2017" s="417">
        <v>0.6</v>
      </c>
    </row>
    <row r="2018" spans="1:11" s="206" customFormat="1" ht="25.5" x14ac:dyDescent="0.25">
      <c r="A2018" s="412" t="s">
        <v>371</v>
      </c>
      <c r="B2018" s="413" t="s">
        <v>123</v>
      </c>
      <c r="C2018" s="412" t="s">
        <v>105</v>
      </c>
      <c r="D2018" s="412" t="s">
        <v>124</v>
      </c>
      <c r="E2018" s="414" t="s">
        <v>101</v>
      </c>
      <c r="F2018" s="414"/>
      <c r="G2018" s="415" t="s">
        <v>38</v>
      </c>
      <c r="H2018" s="416">
        <v>0.25</v>
      </c>
      <c r="I2018" s="416">
        <v>0</v>
      </c>
      <c r="J2018" s="417">
        <v>23.41</v>
      </c>
      <c r="K2018" s="417">
        <v>5.85</v>
      </c>
    </row>
    <row r="2019" spans="1:11" s="206" customFormat="1" ht="25.5" x14ac:dyDescent="0.25">
      <c r="A2019" s="418"/>
      <c r="B2019" s="418"/>
      <c r="C2019" s="418"/>
      <c r="D2019" s="418"/>
      <c r="E2019" s="418"/>
      <c r="F2019" s="418" t="s">
        <v>373</v>
      </c>
      <c r="G2019" s="419">
        <v>10.039999999999999</v>
      </c>
      <c r="H2019" s="418" t="s">
        <v>374</v>
      </c>
      <c r="I2019" s="419">
        <v>0</v>
      </c>
      <c r="J2019" s="418" t="s">
        <v>375</v>
      </c>
      <c r="K2019" s="419">
        <v>10.039999999999999</v>
      </c>
    </row>
    <row r="2020" spans="1:11" s="206" customFormat="1" ht="26.25" thickBot="1" x14ac:dyDescent="0.3">
      <c r="A2020" s="418"/>
      <c r="B2020" s="418"/>
      <c r="C2020" s="418"/>
      <c r="D2020" s="418"/>
      <c r="E2020" s="418"/>
      <c r="F2020" s="418" t="s">
        <v>376</v>
      </c>
      <c r="G2020" s="419">
        <v>0</v>
      </c>
      <c r="H2020" s="420"/>
      <c r="I2020" s="420" t="s">
        <v>377</v>
      </c>
      <c r="J2020" s="418"/>
      <c r="K2020" s="419">
        <v>17.2</v>
      </c>
    </row>
    <row r="2021" spans="1:11" s="206" customFormat="1" ht="15.75" thickTop="1" x14ac:dyDescent="0.25">
      <c r="A2021" s="421"/>
      <c r="B2021" s="421"/>
      <c r="C2021" s="421"/>
      <c r="D2021" s="421"/>
      <c r="E2021" s="421"/>
      <c r="F2021" s="421"/>
      <c r="G2021" s="421"/>
      <c r="H2021" s="421"/>
      <c r="I2021" s="421"/>
      <c r="J2021" s="421"/>
      <c r="K2021" s="421"/>
    </row>
    <row r="2022" spans="1:11" s="206" customFormat="1" x14ac:dyDescent="0.25">
      <c r="A2022" s="402" t="s">
        <v>1537</v>
      </c>
      <c r="B2022" s="403" t="s">
        <v>34</v>
      </c>
      <c r="C2022" s="402" t="s">
        <v>103</v>
      </c>
      <c r="D2022" s="402" t="s">
        <v>65</v>
      </c>
      <c r="E2022" s="404" t="s">
        <v>35</v>
      </c>
      <c r="F2022" s="404"/>
      <c r="G2022" s="405" t="s">
        <v>56</v>
      </c>
      <c r="H2022" s="403" t="s">
        <v>61</v>
      </c>
      <c r="I2022" s="403" t="s">
        <v>370</v>
      </c>
      <c r="J2022" s="403" t="s">
        <v>203</v>
      </c>
      <c r="K2022" s="403" t="s">
        <v>57</v>
      </c>
    </row>
    <row r="2023" spans="1:11" s="206" customFormat="1" ht="25.5" x14ac:dyDescent="0.25">
      <c r="A2023" s="406" t="s">
        <v>37</v>
      </c>
      <c r="B2023" s="407" t="s">
        <v>338</v>
      </c>
      <c r="C2023" s="406" t="s">
        <v>105</v>
      </c>
      <c r="D2023" s="406" t="s">
        <v>339</v>
      </c>
      <c r="E2023" s="408">
        <v>7</v>
      </c>
      <c r="F2023" s="408"/>
      <c r="G2023" s="409" t="s">
        <v>28</v>
      </c>
      <c r="H2023" s="410">
        <v>1</v>
      </c>
      <c r="I2023" s="411"/>
      <c r="J2023" s="411">
        <v>29.74</v>
      </c>
      <c r="K2023" s="411">
        <v>29.74</v>
      </c>
    </row>
    <row r="2024" spans="1:11" s="206" customFormat="1" ht="25.5" x14ac:dyDescent="0.25">
      <c r="A2024" s="412" t="s">
        <v>371</v>
      </c>
      <c r="B2024" s="413" t="s">
        <v>109</v>
      </c>
      <c r="C2024" s="412" t="s">
        <v>105</v>
      </c>
      <c r="D2024" s="412" t="s">
        <v>110</v>
      </c>
      <c r="E2024" s="414" t="s">
        <v>101</v>
      </c>
      <c r="F2024" s="414"/>
      <c r="G2024" s="415" t="s">
        <v>38</v>
      </c>
      <c r="H2024" s="416">
        <v>0.25</v>
      </c>
      <c r="I2024" s="416">
        <v>0</v>
      </c>
      <c r="J2024" s="417">
        <v>16.78</v>
      </c>
      <c r="K2024" s="417">
        <v>4.1900000000000004</v>
      </c>
    </row>
    <row r="2025" spans="1:11" s="206" customFormat="1" ht="25.5" x14ac:dyDescent="0.25">
      <c r="A2025" s="412" t="s">
        <v>371</v>
      </c>
      <c r="B2025" s="413" t="s">
        <v>786</v>
      </c>
      <c r="C2025" s="412" t="s">
        <v>105</v>
      </c>
      <c r="D2025" s="412" t="s">
        <v>787</v>
      </c>
      <c r="E2025" s="414" t="s">
        <v>384</v>
      </c>
      <c r="F2025" s="414"/>
      <c r="G2025" s="415" t="s">
        <v>28</v>
      </c>
      <c r="H2025" s="416">
        <v>1</v>
      </c>
      <c r="I2025" s="416">
        <v>0</v>
      </c>
      <c r="J2025" s="417">
        <v>16.68</v>
      </c>
      <c r="K2025" s="417">
        <v>16.68</v>
      </c>
    </row>
    <row r="2026" spans="1:11" s="206" customFormat="1" ht="25.5" x14ac:dyDescent="0.25">
      <c r="A2026" s="412" t="s">
        <v>371</v>
      </c>
      <c r="B2026" s="413" t="s">
        <v>123</v>
      </c>
      <c r="C2026" s="412" t="s">
        <v>105</v>
      </c>
      <c r="D2026" s="412" t="s">
        <v>124</v>
      </c>
      <c r="E2026" s="414" t="s">
        <v>101</v>
      </c>
      <c r="F2026" s="414"/>
      <c r="G2026" s="415" t="s">
        <v>38</v>
      </c>
      <c r="H2026" s="416">
        <v>0.25</v>
      </c>
      <c r="I2026" s="416">
        <v>0</v>
      </c>
      <c r="J2026" s="417">
        <v>23.41</v>
      </c>
      <c r="K2026" s="417">
        <v>5.85</v>
      </c>
    </row>
    <row r="2027" spans="1:11" s="206" customFormat="1" ht="25.5" x14ac:dyDescent="0.25">
      <c r="A2027" s="412" t="s">
        <v>371</v>
      </c>
      <c r="B2027" s="413" t="s">
        <v>788</v>
      </c>
      <c r="C2027" s="412" t="s">
        <v>105</v>
      </c>
      <c r="D2027" s="412" t="s">
        <v>789</v>
      </c>
      <c r="E2027" s="414" t="s">
        <v>384</v>
      </c>
      <c r="F2027" s="414"/>
      <c r="G2027" s="415" t="s">
        <v>28</v>
      </c>
      <c r="H2027" s="416">
        <v>0.02</v>
      </c>
      <c r="I2027" s="416">
        <v>0</v>
      </c>
      <c r="J2027" s="417">
        <v>151</v>
      </c>
      <c r="K2027" s="417">
        <v>3.02</v>
      </c>
    </row>
    <row r="2028" spans="1:11" s="206" customFormat="1" ht="25.5" x14ac:dyDescent="0.25">
      <c r="A2028" s="418"/>
      <c r="B2028" s="418"/>
      <c r="C2028" s="418"/>
      <c r="D2028" s="418"/>
      <c r="E2028" s="418"/>
      <c r="F2028" s="418" t="s">
        <v>373</v>
      </c>
      <c r="G2028" s="419">
        <v>10.039999999999999</v>
      </c>
      <c r="H2028" s="418" t="s">
        <v>374</v>
      </c>
      <c r="I2028" s="419">
        <v>0</v>
      </c>
      <c r="J2028" s="418" t="s">
        <v>375</v>
      </c>
      <c r="K2028" s="419">
        <v>10.039999999999999</v>
      </c>
    </row>
    <row r="2029" spans="1:11" s="206" customFormat="1" ht="26.25" thickBot="1" x14ac:dyDescent="0.3">
      <c r="A2029" s="418"/>
      <c r="B2029" s="418"/>
      <c r="C2029" s="418"/>
      <c r="D2029" s="418"/>
      <c r="E2029" s="418"/>
      <c r="F2029" s="418" t="s">
        <v>376</v>
      </c>
      <c r="G2029" s="419">
        <v>0</v>
      </c>
      <c r="H2029" s="420"/>
      <c r="I2029" s="420" t="s">
        <v>377</v>
      </c>
      <c r="J2029" s="418"/>
      <c r="K2029" s="419">
        <v>29.74</v>
      </c>
    </row>
    <row r="2030" spans="1:11" s="206" customFormat="1" ht="15.75" thickTop="1" x14ac:dyDescent="0.25">
      <c r="A2030" s="421"/>
      <c r="B2030" s="421"/>
      <c r="C2030" s="421"/>
      <c r="D2030" s="421"/>
      <c r="E2030" s="421"/>
      <c r="F2030" s="421"/>
      <c r="G2030" s="421"/>
      <c r="H2030" s="421"/>
      <c r="I2030" s="421"/>
      <c r="J2030" s="421"/>
      <c r="K2030" s="421"/>
    </row>
    <row r="2031" spans="1:11" s="206" customFormat="1" x14ac:dyDescent="0.25">
      <c r="A2031" s="402" t="s">
        <v>1541</v>
      </c>
      <c r="B2031" s="403" t="s">
        <v>34</v>
      </c>
      <c r="C2031" s="402" t="s">
        <v>103</v>
      </c>
      <c r="D2031" s="402" t="s">
        <v>65</v>
      </c>
      <c r="E2031" s="404" t="s">
        <v>35</v>
      </c>
      <c r="F2031" s="404"/>
      <c r="G2031" s="405" t="s">
        <v>56</v>
      </c>
      <c r="H2031" s="403" t="s">
        <v>61</v>
      </c>
      <c r="I2031" s="403" t="s">
        <v>370</v>
      </c>
      <c r="J2031" s="403" t="s">
        <v>203</v>
      </c>
      <c r="K2031" s="403" t="s">
        <v>57</v>
      </c>
    </row>
    <row r="2032" spans="1:11" s="206" customFormat="1" ht="25.5" x14ac:dyDescent="0.25">
      <c r="A2032" s="406" t="s">
        <v>37</v>
      </c>
      <c r="B2032" s="407" t="s">
        <v>1542</v>
      </c>
      <c r="C2032" s="406" t="s">
        <v>105</v>
      </c>
      <c r="D2032" s="406" t="s">
        <v>1543</v>
      </c>
      <c r="E2032" s="408">
        <v>8</v>
      </c>
      <c r="F2032" s="408"/>
      <c r="G2032" s="409" t="s">
        <v>221</v>
      </c>
      <c r="H2032" s="410">
        <v>1</v>
      </c>
      <c r="I2032" s="411"/>
      <c r="J2032" s="411">
        <v>18.079999999999998</v>
      </c>
      <c r="K2032" s="411">
        <v>18.079999999999998</v>
      </c>
    </row>
    <row r="2033" spans="1:11" s="206" customFormat="1" ht="25.5" x14ac:dyDescent="0.25">
      <c r="A2033" s="412" t="s">
        <v>371</v>
      </c>
      <c r="B2033" s="413" t="s">
        <v>645</v>
      </c>
      <c r="C2033" s="412" t="s">
        <v>105</v>
      </c>
      <c r="D2033" s="412" t="s">
        <v>646</v>
      </c>
      <c r="E2033" s="414" t="s">
        <v>384</v>
      </c>
      <c r="F2033" s="414"/>
      <c r="G2033" s="415" t="s">
        <v>23</v>
      </c>
      <c r="H2033" s="416">
        <v>0.8</v>
      </c>
      <c r="I2033" s="416">
        <v>0</v>
      </c>
      <c r="J2033" s="417">
        <v>0.35</v>
      </c>
      <c r="K2033" s="417">
        <v>0.28000000000000003</v>
      </c>
    </row>
    <row r="2034" spans="1:11" s="206" customFormat="1" ht="25.5" x14ac:dyDescent="0.25">
      <c r="A2034" s="412" t="s">
        <v>371</v>
      </c>
      <c r="B2034" s="413" t="s">
        <v>119</v>
      </c>
      <c r="C2034" s="412" t="s">
        <v>105</v>
      </c>
      <c r="D2034" s="412" t="s">
        <v>120</v>
      </c>
      <c r="E2034" s="414" t="s">
        <v>101</v>
      </c>
      <c r="F2034" s="414"/>
      <c r="G2034" s="415" t="s">
        <v>38</v>
      </c>
      <c r="H2034" s="416">
        <v>0.09</v>
      </c>
      <c r="I2034" s="416">
        <v>0</v>
      </c>
      <c r="J2034" s="417">
        <v>23.41</v>
      </c>
      <c r="K2034" s="417">
        <v>2.1</v>
      </c>
    </row>
    <row r="2035" spans="1:11" s="206" customFormat="1" ht="25.5" x14ac:dyDescent="0.25">
      <c r="A2035" s="412" t="s">
        <v>371</v>
      </c>
      <c r="B2035" s="413" t="s">
        <v>109</v>
      </c>
      <c r="C2035" s="412" t="s">
        <v>105</v>
      </c>
      <c r="D2035" s="412" t="s">
        <v>110</v>
      </c>
      <c r="E2035" s="414" t="s">
        <v>101</v>
      </c>
      <c r="F2035" s="414"/>
      <c r="G2035" s="415" t="s">
        <v>38</v>
      </c>
      <c r="H2035" s="416">
        <v>0.09</v>
      </c>
      <c r="I2035" s="416">
        <v>0</v>
      </c>
      <c r="J2035" s="417">
        <v>16.78</v>
      </c>
      <c r="K2035" s="417">
        <v>1.51</v>
      </c>
    </row>
    <row r="2036" spans="1:11" s="206" customFormat="1" ht="25.5" x14ac:dyDescent="0.25">
      <c r="A2036" s="412" t="s">
        <v>371</v>
      </c>
      <c r="B2036" s="413" t="s">
        <v>2198</v>
      </c>
      <c r="C2036" s="412" t="s">
        <v>105</v>
      </c>
      <c r="D2036" s="412" t="s">
        <v>2199</v>
      </c>
      <c r="E2036" s="414" t="s">
        <v>384</v>
      </c>
      <c r="F2036" s="414"/>
      <c r="G2036" s="415" t="s">
        <v>28</v>
      </c>
      <c r="H2036" s="416">
        <v>1</v>
      </c>
      <c r="I2036" s="416">
        <v>0</v>
      </c>
      <c r="J2036" s="417">
        <v>14.19</v>
      </c>
      <c r="K2036" s="417">
        <v>14.19</v>
      </c>
    </row>
    <row r="2037" spans="1:11" s="206" customFormat="1" ht="25.5" x14ac:dyDescent="0.25">
      <c r="A2037" s="418"/>
      <c r="B2037" s="418"/>
      <c r="C2037" s="418"/>
      <c r="D2037" s="418"/>
      <c r="E2037" s="418"/>
      <c r="F2037" s="418" t="s">
        <v>373</v>
      </c>
      <c r="G2037" s="419">
        <v>3.61</v>
      </c>
      <c r="H2037" s="418" t="s">
        <v>374</v>
      </c>
      <c r="I2037" s="419">
        <v>0</v>
      </c>
      <c r="J2037" s="418" t="s">
        <v>375</v>
      </c>
      <c r="K2037" s="419">
        <v>3.61</v>
      </c>
    </row>
    <row r="2038" spans="1:11" s="206" customFormat="1" ht="26.25" thickBot="1" x14ac:dyDescent="0.3">
      <c r="A2038" s="418"/>
      <c r="B2038" s="418"/>
      <c r="C2038" s="418"/>
      <c r="D2038" s="418"/>
      <c r="E2038" s="418"/>
      <c r="F2038" s="418" t="s">
        <v>376</v>
      </c>
      <c r="G2038" s="419">
        <v>0</v>
      </c>
      <c r="H2038" s="420"/>
      <c r="I2038" s="420" t="s">
        <v>377</v>
      </c>
      <c r="J2038" s="418"/>
      <c r="K2038" s="419">
        <v>18.079999999999998</v>
      </c>
    </row>
    <row r="2039" spans="1:11" s="206" customFormat="1" ht="15.75" thickTop="1" x14ac:dyDescent="0.25">
      <c r="A2039" s="421"/>
      <c r="B2039" s="421"/>
      <c r="C2039" s="421"/>
      <c r="D2039" s="421"/>
      <c r="E2039" s="421"/>
      <c r="F2039" s="421"/>
      <c r="G2039" s="421"/>
      <c r="H2039" s="421"/>
      <c r="I2039" s="421"/>
      <c r="J2039" s="421"/>
      <c r="K2039" s="421"/>
    </row>
    <row r="2040" spans="1:11" s="206" customFormat="1" x14ac:dyDescent="0.25">
      <c r="A2040" s="402" t="s">
        <v>1544</v>
      </c>
      <c r="B2040" s="403" t="s">
        <v>34</v>
      </c>
      <c r="C2040" s="402" t="s">
        <v>103</v>
      </c>
      <c r="D2040" s="402" t="s">
        <v>65</v>
      </c>
      <c r="E2040" s="404" t="s">
        <v>35</v>
      </c>
      <c r="F2040" s="404"/>
      <c r="G2040" s="405" t="s">
        <v>56</v>
      </c>
      <c r="H2040" s="403" t="s">
        <v>61</v>
      </c>
      <c r="I2040" s="403" t="s">
        <v>370</v>
      </c>
      <c r="J2040" s="403" t="s">
        <v>203</v>
      </c>
      <c r="K2040" s="403" t="s">
        <v>57</v>
      </c>
    </row>
    <row r="2041" spans="1:11" s="206" customFormat="1" ht="25.5" x14ac:dyDescent="0.25">
      <c r="A2041" s="406" t="s">
        <v>37</v>
      </c>
      <c r="B2041" s="407" t="s">
        <v>1545</v>
      </c>
      <c r="C2041" s="406" t="s">
        <v>105</v>
      </c>
      <c r="D2041" s="406" t="s">
        <v>1546</v>
      </c>
      <c r="E2041" s="408">
        <v>8</v>
      </c>
      <c r="F2041" s="408"/>
      <c r="G2041" s="409" t="s">
        <v>221</v>
      </c>
      <c r="H2041" s="410">
        <v>1</v>
      </c>
      <c r="I2041" s="411"/>
      <c r="J2041" s="411">
        <v>34.869999999999997</v>
      </c>
      <c r="K2041" s="411">
        <v>34.869999999999997</v>
      </c>
    </row>
    <row r="2042" spans="1:11" s="206" customFormat="1" ht="25.5" x14ac:dyDescent="0.25">
      <c r="A2042" s="412" t="s">
        <v>371</v>
      </c>
      <c r="B2042" s="413" t="s">
        <v>119</v>
      </c>
      <c r="C2042" s="412" t="s">
        <v>105</v>
      </c>
      <c r="D2042" s="412" t="s">
        <v>120</v>
      </c>
      <c r="E2042" s="414" t="s">
        <v>101</v>
      </c>
      <c r="F2042" s="414"/>
      <c r="G2042" s="415" t="s">
        <v>38</v>
      </c>
      <c r="H2042" s="416">
        <v>0.14000000000000001</v>
      </c>
      <c r="I2042" s="416">
        <v>0</v>
      </c>
      <c r="J2042" s="417">
        <v>23.41</v>
      </c>
      <c r="K2042" s="417">
        <v>3.27</v>
      </c>
    </row>
    <row r="2043" spans="1:11" s="206" customFormat="1" ht="25.5" x14ac:dyDescent="0.25">
      <c r="A2043" s="412" t="s">
        <v>371</v>
      </c>
      <c r="B2043" s="413" t="s">
        <v>645</v>
      </c>
      <c r="C2043" s="412" t="s">
        <v>105</v>
      </c>
      <c r="D2043" s="412" t="s">
        <v>646</v>
      </c>
      <c r="E2043" s="414" t="s">
        <v>384</v>
      </c>
      <c r="F2043" s="414"/>
      <c r="G2043" s="415" t="s">
        <v>23</v>
      </c>
      <c r="H2043" s="416">
        <v>1.57</v>
      </c>
      <c r="I2043" s="416">
        <v>0</v>
      </c>
      <c r="J2043" s="417">
        <v>0.35</v>
      </c>
      <c r="K2043" s="417">
        <v>0.54</v>
      </c>
    </row>
    <row r="2044" spans="1:11" s="206" customFormat="1" ht="25.5" x14ac:dyDescent="0.25">
      <c r="A2044" s="412" t="s">
        <v>371</v>
      </c>
      <c r="B2044" s="413" t="s">
        <v>109</v>
      </c>
      <c r="C2044" s="412" t="s">
        <v>105</v>
      </c>
      <c r="D2044" s="412" t="s">
        <v>110</v>
      </c>
      <c r="E2044" s="414" t="s">
        <v>101</v>
      </c>
      <c r="F2044" s="414"/>
      <c r="G2044" s="415" t="s">
        <v>38</v>
      </c>
      <c r="H2044" s="416">
        <v>0.14000000000000001</v>
      </c>
      <c r="I2044" s="416">
        <v>0</v>
      </c>
      <c r="J2044" s="417">
        <v>16.78</v>
      </c>
      <c r="K2044" s="417">
        <v>2.34</v>
      </c>
    </row>
    <row r="2045" spans="1:11" s="206" customFormat="1" ht="25.5" x14ac:dyDescent="0.25">
      <c r="A2045" s="412" t="s">
        <v>371</v>
      </c>
      <c r="B2045" s="413" t="s">
        <v>2200</v>
      </c>
      <c r="C2045" s="412" t="s">
        <v>105</v>
      </c>
      <c r="D2045" s="412" t="s">
        <v>2201</v>
      </c>
      <c r="E2045" s="414" t="s">
        <v>384</v>
      </c>
      <c r="F2045" s="414"/>
      <c r="G2045" s="415" t="s">
        <v>28</v>
      </c>
      <c r="H2045" s="416">
        <v>1</v>
      </c>
      <c r="I2045" s="416">
        <v>0</v>
      </c>
      <c r="J2045" s="417">
        <v>28.72</v>
      </c>
      <c r="K2045" s="417">
        <v>28.72</v>
      </c>
    </row>
    <row r="2046" spans="1:11" s="206" customFormat="1" ht="25.5" x14ac:dyDescent="0.25">
      <c r="A2046" s="418"/>
      <c r="B2046" s="418"/>
      <c r="C2046" s="418"/>
      <c r="D2046" s="418"/>
      <c r="E2046" s="418"/>
      <c r="F2046" s="418" t="s">
        <v>373</v>
      </c>
      <c r="G2046" s="419">
        <v>5.61</v>
      </c>
      <c r="H2046" s="418" t="s">
        <v>374</v>
      </c>
      <c r="I2046" s="419">
        <v>0</v>
      </c>
      <c r="J2046" s="418" t="s">
        <v>375</v>
      </c>
      <c r="K2046" s="419">
        <v>5.61</v>
      </c>
    </row>
    <row r="2047" spans="1:11" s="206" customFormat="1" ht="26.25" thickBot="1" x14ac:dyDescent="0.3">
      <c r="A2047" s="418"/>
      <c r="B2047" s="418"/>
      <c r="C2047" s="418"/>
      <c r="D2047" s="418"/>
      <c r="E2047" s="418"/>
      <c r="F2047" s="418" t="s">
        <v>376</v>
      </c>
      <c r="G2047" s="419">
        <v>0</v>
      </c>
      <c r="H2047" s="420"/>
      <c r="I2047" s="420" t="s">
        <v>377</v>
      </c>
      <c r="J2047" s="418"/>
      <c r="K2047" s="419">
        <v>34.869999999999997</v>
      </c>
    </row>
    <row r="2048" spans="1:11" s="206" customFormat="1" ht="15.75" thickTop="1" x14ac:dyDescent="0.25">
      <c r="A2048" s="421"/>
      <c r="B2048" s="421"/>
      <c r="C2048" s="421"/>
      <c r="D2048" s="421"/>
      <c r="E2048" s="421"/>
      <c r="F2048" s="421"/>
      <c r="G2048" s="421"/>
      <c r="H2048" s="421"/>
      <c r="I2048" s="421"/>
      <c r="J2048" s="421"/>
      <c r="K2048" s="421"/>
    </row>
    <row r="2049" spans="1:11" s="206" customFormat="1" x14ac:dyDescent="0.25">
      <c r="A2049" s="402" t="s">
        <v>1547</v>
      </c>
      <c r="B2049" s="403" t="s">
        <v>34</v>
      </c>
      <c r="C2049" s="402" t="s">
        <v>103</v>
      </c>
      <c r="D2049" s="402" t="s">
        <v>65</v>
      </c>
      <c r="E2049" s="404" t="s">
        <v>35</v>
      </c>
      <c r="F2049" s="404"/>
      <c r="G2049" s="405" t="s">
        <v>56</v>
      </c>
      <c r="H2049" s="403" t="s">
        <v>61</v>
      </c>
      <c r="I2049" s="403" t="s">
        <v>370</v>
      </c>
      <c r="J2049" s="403" t="s">
        <v>203</v>
      </c>
      <c r="K2049" s="403" t="s">
        <v>57</v>
      </c>
    </row>
    <row r="2050" spans="1:11" s="206" customFormat="1" ht="25.5" x14ac:dyDescent="0.25">
      <c r="A2050" s="406" t="s">
        <v>37</v>
      </c>
      <c r="B2050" s="407" t="s">
        <v>1548</v>
      </c>
      <c r="C2050" s="406" t="s">
        <v>105</v>
      </c>
      <c r="D2050" s="406" t="s">
        <v>1549</v>
      </c>
      <c r="E2050" s="408">
        <v>8</v>
      </c>
      <c r="F2050" s="408"/>
      <c r="G2050" s="409" t="s">
        <v>221</v>
      </c>
      <c r="H2050" s="410">
        <v>1</v>
      </c>
      <c r="I2050" s="411"/>
      <c r="J2050" s="411">
        <v>10.76</v>
      </c>
      <c r="K2050" s="411">
        <v>10.76</v>
      </c>
    </row>
    <row r="2051" spans="1:11" s="206" customFormat="1" ht="25.5" x14ac:dyDescent="0.25">
      <c r="A2051" s="412" t="s">
        <v>371</v>
      </c>
      <c r="B2051" s="413" t="s">
        <v>109</v>
      </c>
      <c r="C2051" s="412" t="s">
        <v>105</v>
      </c>
      <c r="D2051" s="412" t="s">
        <v>110</v>
      </c>
      <c r="E2051" s="414" t="s">
        <v>101</v>
      </c>
      <c r="F2051" s="414"/>
      <c r="G2051" s="415" t="s">
        <v>38</v>
      </c>
      <c r="H2051" s="416">
        <v>0.14000000000000001</v>
      </c>
      <c r="I2051" s="416">
        <v>0</v>
      </c>
      <c r="J2051" s="417">
        <v>16.78</v>
      </c>
      <c r="K2051" s="417">
        <v>2.34</v>
      </c>
    </row>
    <row r="2052" spans="1:11" s="206" customFormat="1" ht="25.5" x14ac:dyDescent="0.25">
      <c r="A2052" s="412" t="s">
        <v>371</v>
      </c>
      <c r="B2052" s="413" t="s">
        <v>2202</v>
      </c>
      <c r="C2052" s="412" t="s">
        <v>105</v>
      </c>
      <c r="D2052" s="412" t="s">
        <v>2203</v>
      </c>
      <c r="E2052" s="414" t="s">
        <v>384</v>
      </c>
      <c r="F2052" s="414"/>
      <c r="G2052" s="415" t="s">
        <v>28</v>
      </c>
      <c r="H2052" s="416">
        <v>1</v>
      </c>
      <c r="I2052" s="416">
        <v>0</v>
      </c>
      <c r="J2052" s="417">
        <v>5.15</v>
      </c>
      <c r="K2052" s="417">
        <v>5.15</v>
      </c>
    </row>
    <row r="2053" spans="1:11" s="206" customFormat="1" ht="25.5" x14ac:dyDescent="0.25">
      <c r="A2053" s="412" t="s">
        <v>371</v>
      </c>
      <c r="B2053" s="413" t="s">
        <v>119</v>
      </c>
      <c r="C2053" s="412" t="s">
        <v>105</v>
      </c>
      <c r="D2053" s="412" t="s">
        <v>120</v>
      </c>
      <c r="E2053" s="414" t="s">
        <v>101</v>
      </c>
      <c r="F2053" s="414"/>
      <c r="G2053" s="415" t="s">
        <v>38</v>
      </c>
      <c r="H2053" s="416">
        <v>0.14000000000000001</v>
      </c>
      <c r="I2053" s="416">
        <v>0</v>
      </c>
      <c r="J2053" s="417">
        <v>23.41</v>
      </c>
      <c r="K2053" s="417">
        <v>3.27</v>
      </c>
    </row>
    <row r="2054" spans="1:11" s="206" customFormat="1" ht="25.5" x14ac:dyDescent="0.25">
      <c r="A2054" s="418"/>
      <c r="B2054" s="418"/>
      <c r="C2054" s="418"/>
      <c r="D2054" s="418"/>
      <c r="E2054" s="418"/>
      <c r="F2054" s="418" t="s">
        <v>373</v>
      </c>
      <c r="G2054" s="419">
        <v>5.61</v>
      </c>
      <c r="H2054" s="418" t="s">
        <v>374</v>
      </c>
      <c r="I2054" s="419">
        <v>0</v>
      </c>
      <c r="J2054" s="418" t="s">
        <v>375</v>
      </c>
      <c r="K2054" s="419">
        <v>5.61</v>
      </c>
    </row>
    <row r="2055" spans="1:11" s="206" customFormat="1" ht="26.25" thickBot="1" x14ac:dyDescent="0.3">
      <c r="A2055" s="418"/>
      <c r="B2055" s="418"/>
      <c r="C2055" s="418"/>
      <c r="D2055" s="418"/>
      <c r="E2055" s="418"/>
      <c r="F2055" s="418" t="s">
        <v>376</v>
      </c>
      <c r="G2055" s="419">
        <v>0</v>
      </c>
      <c r="H2055" s="420"/>
      <c r="I2055" s="420" t="s">
        <v>377</v>
      </c>
      <c r="J2055" s="418"/>
      <c r="K2055" s="419">
        <v>10.76</v>
      </c>
    </row>
    <row r="2056" spans="1:11" s="206" customFormat="1" ht="15.75" thickTop="1" x14ac:dyDescent="0.25">
      <c r="A2056" s="421"/>
      <c r="B2056" s="421"/>
      <c r="C2056" s="421"/>
      <c r="D2056" s="421"/>
      <c r="E2056" s="421"/>
      <c r="F2056" s="421"/>
      <c r="G2056" s="421"/>
      <c r="H2056" s="421"/>
      <c r="I2056" s="421"/>
      <c r="J2056" s="421"/>
      <c r="K2056" s="421"/>
    </row>
    <row r="2057" spans="1:11" s="206" customFormat="1" x14ac:dyDescent="0.25">
      <c r="A2057" s="402" t="s">
        <v>1550</v>
      </c>
      <c r="B2057" s="403" t="s">
        <v>34</v>
      </c>
      <c r="C2057" s="402" t="s">
        <v>103</v>
      </c>
      <c r="D2057" s="402" t="s">
        <v>65</v>
      </c>
      <c r="E2057" s="404" t="s">
        <v>35</v>
      </c>
      <c r="F2057" s="404"/>
      <c r="G2057" s="405" t="s">
        <v>56</v>
      </c>
      <c r="H2057" s="403" t="s">
        <v>61</v>
      </c>
      <c r="I2057" s="403" t="s">
        <v>370</v>
      </c>
      <c r="J2057" s="403" t="s">
        <v>203</v>
      </c>
      <c r="K2057" s="403" t="s">
        <v>57</v>
      </c>
    </row>
    <row r="2058" spans="1:11" s="206" customFormat="1" ht="25.5" x14ac:dyDescent="0.25">
      <c r="A2058" s="406" t="s">
        <v>37</v>
      </c>
      <c r="B2058" s="407" t="s">
        <v>349</v>
      </c>
      <c r="C2058" s="406" t="s">
        <v>105</v>
      </c>
      <c r="D2058" s="406" t="s">
        <v>350</v>
      </c>
      <c r="E2058" s="408">
        <v>8</v>
      </c>
      <c r="F2058" s="408"/>
      <c r="G2058" s="409" t="s">
        <v>221</v>
      </c>
      <c r="H2058" s="410">
        <v>1</v>
      </c>
      <c r="I2058" s="411"/>
      <c r="J2058" s="411">
        <v>8.2200000000000006</v>
      </c>
      <c r="K2058" s="411">
        <v>8.2200000000000006</v>
      </c>
    </row>
    <row r="2059" spans="1:11" s="206" customFormat="1" ht="25.5" x14ac:dyDescent="0.25">
      <c r="A2059" s="412" t="s">
        <v>371</v>
      </c>
      <c r="B2059" s="413" t="s">
        <v>109</v>
      </c>
      <c r="C2059" s="412" t="s">
        <v>105</v>
      </c>
      <c r="D2059" s="412" t="s">
        <v>110</v>
      </c>
      <c r="E2059" s="414" t="s">
        <v>101</v>
      </c>
      <c r="F2059" s="414"/>
      <c r="G2059" s="415" t="s">
        <v>38</v>
      </c>
      <c r="H2059" s="416">
        <v>0.18</v>
      </c>
      <c r="I2059" s="416">
        <v>0</v>
      </c>
      <c r="J2059" s="417">
        <v>16.78</v>
      </c>
      <c r="K2059" s="417">
        <v>3.02</v>
      </c>
    </row>
    <row r="2060" spans="1:11" s="206" customFormat="1" ht="25.5" x14ac:dyDescent="0.25">
      <c r="A2060" s="412" t="s">
        <v>371</v>
      </c>
      <c r="B2060" s="413" t="s">
        <v>119</v>
      </c>
      <c r="C2060" s="412" t="s">
        <v>105</v>
      </c>
      <c r="D2060" s="412" t="s">
        <v>120</v>
      </c>
      <c r="E2060" s="414" t="s">
        <v>101</v>
      </c>
      <c r="F2060" s="414"/>
      <c r="G2060" s="415" t="s">
        <v>38</v>
      </c>
      <c r="H2060" s="416">
        <v>0.18</v>
      </c>
      <c r="I2060" s="416">
        <v>0</v>
      </c>
      <c r="J2060" s="417">
        <v>23.41</v>
      </c>
      <c r="K2060" s="417">
        <v>4.21</v>
      </c>
    </row>
    <row r="2061" spans="1:11" s="206" customFormat="1" ht="25.5" x14ac:dyDescent="0.25">
      <c r="A2061" s="412" t="s">
        <v>371</v>
      </c>
      <c r="B2061" s="413" t="s">
        <v>444</v>
      </c>
      <c r="C2061" s="412" t="s">
        <v>105</v>
      </c>
      <c r="D2061" s="412" t="s">
        <v>350</v>
      </c>
      <c r="E2061" s="414" t="s">
        <v>384</v>
      </c>
      <c r="F2061" s="414"/>
      <c r="G2061" s="415" t="s">
        <v>28</v>
      </c>
      <c r="H2061" s="416">
        <v>1</v>
      </c>
      <c r="I2061" s="416">
        <v>0</v>
      </c>
      <c r="J2061" s="417">
        <v>0.99</v>
      </c>
      <c r="K2061" s="417">
        <v>0.99</v>
      </c>
    </row>
    <row r="2062" spans="1:11" s="206" customFormat="1" ht="25.5" x14ac:dyDescent="0.25">
      <c r="A2062" s="418"/>
      <c r="B2062" s="418"/>
      <c r="C2062" s="418"/>
      <c r="D2062" s="418"/>
      <c r="E2062" s="418"/>
      <c r="F2062" s="418" t="s">
        <v>373</v>
      </c>
      <c r="G2062" s="419">
        <v>7.23</v>
      </c>
      <c r="H2062" s="418" t="s">
        <v>374</v>
      </c>
      <c r="I2062" s="419">
        <v>0</v>
      </c>
      <c r="J2062" s="418" t="s">
        <v>375</v>
      </c>
      <c r="K2062" s="419">
        <v>7.23</v>
      </c>
    </row>
    <row r="2063" spans="1:11" s="206" customFormat="1" ht="26.25" thickBot="1" x14ac:dyDescent="0.3">
      <c r="A2063" s="418"/>
      <c r="B2063" s="418"/>
      <c r="C2063" s="418"/>
      <c r="D2063" s="418"/>
      <c r="E2063" s="418"/>
      <c r="F2063" s="418" t="s">
        <v>376</v>
      </c>
      <c r="G2063" s="419">
        <v>0</v>
      </c>
      <c r="H2063" s="420"/>
      <c r="I2063" s="420" t="s">
        <v>377</v>
      </c>
      <c r="J2063" s="418"/>
      <c r="K2063" s="419">
        <v>8.2200000000000006</v>
      </c>
    </row>
    <row r="2064" spans="1:11" s="206" customFormat="1" ht="15.75" thickTop="1" x14ac:dyDescent="0.25">
      <c r="A2064" s="421"/>
      <c r="B2064" s="421"/>
      <c r="C2064" s="421"/>
      <c r="D2064" s="421"/>
      <c r="E2064" s="421"/>
      <c r="F2064" s="421"/>
      <c r="G2064" s="421"/>
      <c r="H2064" s="421"/>
      <c r="I2064" s="421"/>
      <c r="J2064" s="421"/>
      <c r="K2064" s="421"/>
    </row>
    <row r="2065" spans="1:11" s="206" customFormat="1" x14ac:dyDescent="0.25">
      <c r="A2065" s="402" t="s">
        <v>1551</v>
      </c>
      <c r="B2065" s="403" t="s">
        <v>34</v>
      </c>
      <c r="C2065" s="402" t="s">
        <v>103</v>
      </c>
      <c r="D2065" s="402" t="s">
        <v>65</v>
      </c>
      <c r="E2065" s="404" t="s">
        <v>35</v>
      </c>
      <c r="F2065" s="404"/>
      <c r="G2065" s="405" t="s">
        <v>56</v>
      </c>
      <c r="H2065" s="403" t="s">
        <v>61</v>
      </c>
      <c r="I2065" s="403" t="s">
        <v>370</v>
      </c>
      <c r="J2065" s="403" t="s">
        <v>203</v>
      </c>
      <c r="K2065" s="403" t="s">
        <v>57</v>
      </c>
    </row>
    <row r="2066" spans="1:11" s="206" customFormat="1" ht="25.5" x14ac:dyDescent="0.25">
      <c r="A2066" s="406" t="s">
        <v>37</v>
      </c>
      <c r="B2066" s="407" t="s">
        <v>1552</v>
      </c>
      <c r="C2066" s="406" t="s">
        <v>105</v>
      </c>
      <c r="D2066" s="406" t="s">
        <v>1553</v>
      </c>
      <c r="E2066" s="408">
        <v>8</v>
      </c>
      <c r="F2066" s="408"/>
      <c r="G2066" s="409" t="s">
        <v>221</v>
      </c>
      <c r="H2066" s="410">
        <v>1</v>
      </c>
      <c r="I2066" s="411"/>
      <c r="J2066" s="411">
        <v>17.510000000000002</v>
      </c>
      <c r="K2066" s="411">
        <v>17.510000000000002</v>
      </c>
    </row>
    <row r="2067" spans="1:11" s="206" customFormat="1" ht="25.5" x14ac:dyDescent="0.25">
      <c r="A2067" s="412" t="s">
        <v>371</v>
      </c>
      <c r="B2067" s="413" t="s">
        <v>109</v>
      </c>
      <c r="C2067" s="412" t="s">
        <v>105</v>
      </c>
      <c r="D2067" s="412" t="s">
        <v>110</v>
      </c>
      <c r="E2067" s="414" t="s">
        <v>101</v>
      </c>
      <c r="F2067" s="414"/>
      <c r="G2067" s="415" t="s">
        <v>38</v>
      </c>
      <c r="H2067" s="416">
        <v>0.28000000000000003</v>
      </c>
      <c r="I2067" s="416">
        <v>0</v>
      </c>
      <c r="J2067" s="417">
        <v>16.78</v>
      </c>
      <c r="K2067" s="417">
        <v>4.6900000000000004</v>
      </c>
    </row>
    <row r="2068" spans="1:11" s="206" customFormat="1" ht="25.5" x14ac:dyDescent="0.25">
      <c r="A2068" s="412" t="s">
        <v>371</v>
      </c>
      <c r="B2068" s="413" t="s">
        <v>2204</v>
      </c>
      <c r="C2068" s="412" t="s">
        <v>105</v>
      </c>
      <c r="D2068" s="412" t="s">
        <v>2205</v>
      </c>
      <c r="E2068" s="414" t="s">
        <v>384</v>
      </c>
      <c r="F2068" s="414"/>
      <c r="G2068" s="415" t="s">
        <v>28</v>
      </c>
      <c r="H2068" s="416">
        <v>1</v>
      </c>
      <c r="I2068" s="416">
        <v>0</v>
      </c>
      <c r="J2068" s="417">
        <v>6.27</v>
      </c>
      <c r="K2068" s="417">
        <v>6.27</v>
      </c>
    </row>
    <row r="2069" spans="1:11" s="206" customFormat="1" ht="25.5" x14ac:dyDescent="0.25">
      <c r="A2069" s="412" t="s">
        <v>371</v>
      </c>
      <c r="B2069" s="413" t="s">
        <v>119</v>
      </c>
      <c r="C2069" s="412" t="s">
        <v>105</v>
      </c>
      <c r="D2069" s="412" t="s">
        <v>120</v>
      </c>
      <c r="E2069" s="414" t="s">
        <v>101</v>
      </c>
      <c r="F2069" s="414"/>
      <c r="G2069" s="415" t="s">
        <v>38</v>
      </c>
      <c r="H2069" s="416">
        <v>0.28000000000000003</v>
      </c>
      <c r="I2069" s="416">
        <v>0</v>
      </c>
      <c r="J2069" s="417">
        <v>23.41</v>
      </c>
      <c r="K2069" s="417">
        <v>6.55</v>
      </c>
    </row>
    <row r="2070" spans="1:11" s="206" customFormat="1" ht="25.5" x14ac:dyDescent="0.25">
      <c r="A2070" s="418"/>
      <c r="B2070" s="418"/>
      <c r="C2070" s="418"/>
      <c r="D2070" s="418"/>
      <c r="E2070" s="418"/>
      <c r="F2070" s="418" t="s">
        <v>373</v>
      </c>
      <c r="G2070" s="419">
        <v>11.24</v>
      </c>
      <c r="H2070" s="418" t="s">
        <v>374</v>
      </c>
      <c r="I2070" s="419">
        <v>0</v>
      </c>
      <c r="J2070" s="418" t="s">
        <v>375</v>
      </c>
      <c r="K2070" s="419">
        <v>11.24</v>
      </c>
    </row>
    <row r="2071" spans="1:11" s="206" customFormat="1" ht="26.25" thickBot="1" x14ac:dyDescent="0.3">
      <c r="A2071" s="418"/>
      <c r="B2071" s="418"/>
      <c r="C2071" s="418"/>
      <c r="D2071" s="418"/>
      <c r="E2071" s="418"/>
      <c r="F2071" s="418" t="s">
        <v>376</v>
      </c>
      <c r="G2071" s="419">
        <v>0</v>
      </c>
      <c r="H2071" s="420"/>
      <c r="I2071" s="420" t="s">
        <v>377</v>
      </c>
      <c r="J2071" s="418"/>
      <c r="K2071" s="419">
        <v>17.510000000000002</v>
      </c>
    </row>
    <row r="2072" spans="1:11" s="206" customFormat="1" ht="15.75" thickTop="1" x14ac:dyDescent="0.25">
      <c r="A2072" s="421"/>
      <c r="B2072" s="421"/>
      <c r="C2072" s="421"/>
      <c r="D2072" s="421"/>
      <c r="E2072" s="421"/>
      <c r="F2072" s="421"/>
      <c r="G2072" s="421"/>
      <c r="H2072" s="421"/>
      <c r="I2072" s="421"/>
      <c r="J2072" s="421"/>
      <c r="K2072" s="421"/>
    </row>
    <row r="2073" spans="1:11" s="206" customFormat="1" x14ac:dyDescent="0.25">
      <c r="A2073" s="402" t="s">
        <v>1554</v>
      </c>
      <c r="B2073" s="403" t="s">
        <v>34</v>
      </c>
      <c r="C2073" s="402" t="s">
        <v>103</v>
      </c>
      <c r="D2073" s="402" t="s">
        <v>65</v>
      </c>
      <c r="E2073" s="404" t="s">
        <v>35</v>
      </c>
      <c r="F2073" s="404"/>
      <c r="G2073" s="405" t="s">
        <v>56</v>
      </c>
      <c r="H2073" s="403" t="s">
        <v>61</v>
      </c>
      <c r="I2073" s="403" t="s">
        <v>370</v>
      </c>
      <c r="J2073" s="403" t="s">
        <v>203</v>
      </c>
      <c r="K2073" s="403" t="s">
        <v>57</v>
      </c>
    </row>
    <row r="2074" spans="1:11" s="206" customFormat="1" ht="25.5" x14ac:dyDescent="0.25">
      <c r="A2074" s="406" t="s">
        <v>37</v>
      </c>
      <c r="B2074" s="407" t="s">
        <v>1555</v>
      </c>
      <c r="C2074" s="406" t="s">
        <v>105</v>
      </c>
      <c r="D2074" s="406" t="s">
        <v>1556</v>
      </c>
      <c r="E2074" s="408">
        <v>8</v>
      </c>
      <c r="F2074" s="408"/>
      <c r="G2074" s="409" t="s">
        <v>221</v>
      </c>
      <c r="H2074" s="410">
        <v>1</v>
      </c>
      <c r="I2074" s="411"/>
      <c r="J2074" s="411">
        <v>11.68</v>
      </c>
      <c r="K2074" s="411">
        <v>11.68</v>
      </c>
    </row>
    <row r="2075" spans="1:11" s="206" customFormat="1" ht="25.5" x14ac:dyDescent="0.25">
      <c r="A2075" s="412" t="s">
        <v>371</v>
      </c>
      <c r="B2075" s="413" t="s">
        <v>109</v>
      </c>
      <c r="C2075" s="412" t="s">
        <v>105</v>
      </c>
      <c r="D2075" s="412" t="s">
        <v>110</v>
      </c>
      <c r="E2075" s="414" t="s">
        <v>101</v>
      </c>
      <c r="F2075" s="414"/>
      <c r="G2075" s="415" t="s">
        <v>38</v>
      </c>
      <c r="H2075" s="416">
        <v>0.114</v>
      </c>
      <c r="I2075" s="416">
        <v>0</v>
      </c>
      <c r="J2075" s="417">
        <v>16.78</v>
      </c>
      <c r="K2075" s="417">
        <v>1.91</v>
      </c>
    </row>
    <row r="2076" spans="1:11" s="206" customFormat="1" ht="25.5" x14ac:dyDescent="0.25">
      <c r="A2076" s="412" t="s">
        <v>371</v>
      </c>
      <c r="B2076" s="413" t="s">
        <v>641</v>
      </c>
      <c r="C2076" s="412" t="s">
        <v>105</v>
      </c>
      <c r="D2076" s="412" t="s">
        <v>642</v>
      </c>
      <c r="E2076" s="414" t="s">
        <v>384</v>
      </c>
      <c r="F2076" s="414"/>
      <c r="G2076" s="415" t="s">
        <v>28</v>
      </c>
      <c r="H2076" s="416">
        <v>1</v>
      </c>
      <c r="I2076" s="416">
        <v>0</v>
      </c>
      <c r="J2076" s="417">
        <v>6.98</v>
      </c>
      <c r="K2076" s="417">
        <v>6.98</v>
      </c>
    </row>
    <row r="2077" spans="1:11" s="206" customFormat="1" ht="25.5" x14ac:dyDescent="0.25">
      <c r="A2077" s="412" t="s">
        <v>371</v>
      </c>
      <c r="B2077" s="413" t="s">
        <v>645</v>
      </c>
      <c r="C2077" s="412" t="s">
        <v>105</v>
      </c>
      <c r="D2077" s="412" t="s">
        <v>646</v>
      </c>
      <c r="E2077" s="414" t="s">
        <v>384</v>
      </c>
      <c r="F2077" s="414"/>
      <c r="G2077" s="415" t="s">
        <v>23</v>
      </c>
      <c r="H2077" s="416">
        <v>0.39</v>
      </c>
      <c r="I2077" s="416">
        <v>0</v>
      </c>
      <c r="J2077" s="417">
        <v>0.35</v>
      </c>
      <c r="K2077" s="417">
        <v>0.13</v>
      </c>
    </row>
    <row r="2078" spans="1:11" s="206" customFormat="1" ht="25.5" x14ac:dyDescent="0.25">
      <c r="A2078" s="412" t="s">
        <v>371</v>
      </c>
      <c r="B2078" s="413" t="s">
        <v>119</v>
      </c>
      <c r="C2078" s="412" t="s">
        <v>105</v>
      </c>
      <c r="D2078" s="412" t="s">
        <v>120</v>
      </c>
      <c r="E2078" s="414" t="s">
        <v>101</v>
      </c>
      <c r="F2078" s="414"/>
      <c r="G2078" s="415" t="s">
        <v>38</v>
      </c>
      <c r="H2078" s="416">
        <v>0.114</v>
      </c>
      <c r="I2078" s="416">
        <v>0</v>
      </c>
      <c r="J2078" s="417">
        <v>23.41</v>
      </c>
      <c r="K2078" s="417">
        <v>2.66</v>
      </c>
    </row>
    <row r="2079" spans="1:11" s="206" customFormat="1" ht="25.5" x14ac:dyDescent="0.25">
      <c r="A2079" s="418"/>
      <c r="B2079" s="418"/>
      <c r="C2079" s="418"/>
      <c r="D2079" s="418"/>
      <c r="E2079" s="418"/>
      <c r="F2079" s="418" t="s">
        <v>373</v>
      </c>
      <c r="G2079" s="419">
        <v>4.57</v>
      </c>
      <c r="H2079" s="418" t="s">
        <v>374</v>
      </c>
      <c r="I2079" s="419">
        <v>0</v>
      </c>
      <c r="J2079" s="418" t="s">
        <v>375</v>
      </c>
      <c r="K2079" s="419">
        <v>4.57</v>
      </c>
    </row>
    <row r="2080" spans="1:11" s="206" customFormat="1" ht="26.25" thickBot="1" x14ac:dyDescent="0.3">
      <c r="A2080" s="418"/>
      <c r="B2080" s="418"/>
      <c r="C2080" s="418"/>
      <c r="D2080" s="418"/>
      <c r="E2080" s="418"/>
      <c r="F2080" s="418" t="s">
        <v>376</v>
      </c>
      <c r="G2080" s="419">
        <v>0</v>
      </c>
      <c r="H2080" s="420"/>
      <c r="I2080" s="420" t="s">
        <v>377</v>
      </c>
      <c r="J2080" s="418"/>
      <c r="K2080" s="419">
        <v>11.68</v>
      </c>
    </row>
    <row r="2081" spans="1:11" s="206" customFormat="1" ht="15.75" thickTop="1" x14ac:dyDescent="0.25">
      <c r="A2081" s="421"/>
      <c r="B2081" s="421"/>
      <c r="C2081" s="421"/>
      <c r="D2081" s="421"/>
      <c r="E2081" s="421"/>
      <c r="F2081" s="421"/>
      <c r="G2081" s="421"/>
      <c r="H2081" s="421"/>
      <c r="I2081" s="421"/>
      <c r="J2081" s="421"/>
      <c r="K2081" s="421"/>
    </row>
    <row r="2082" spans="1:11" s="206" customFormat="1" x14ac:dyDescent="0.25">
      <c r="A2082" s="402" t="s">
        <v>1557</v>
      </c>
      <c r="B2082" s="403" t="s">
        <v>34</v>
      </c>
      <c r="C2082" s="402" t="s">
        <v>103</v>
      </c>
      <c r="D2082" s="402" t="s">
        <v>65</v>
      </c>
      <c r="E2082" s="404" t="s">
        <v>35</v>
      </c>
      <c r="F2082" s="404"/>
      <c r="G2082" s="405" t="s">
        <v>56</v>
      </c>
      <c r="H2082" s="403" t="s">
        <v>61</v>
      </c>
      <c r="I2082" s="403" t="s">
        <v>370</v>
      </c>
      <c r="J2082" s="403" t="s">
        <v>203</v>
      </c>
      <c r="K2082" s="403" t="s">
        <v>57</v>
      </c>
    </row>
    <row r="2083" spans="1:11" s="206" customFormat="1" ht="25.5" x14ac:dyDescent="0.25">
      <c r="A2083" s="406" t="s">
        <v>37</v>
      </c>
      <c r="B2083" s="407" t="s">
        <v>1558</v>
      </c>
      <c r="C2083" s="406" t="s">
        <v>105</v>
      </c>
      <c r="D2083" s="406" t="s">
        <v>1559</v>
      </c>
      <c r="E2083" s="408">
        <v>8</v>
      </c>
      <c r="F2083" s="408"/>
      <c r="G2083" s="409" t="s">
        <v>221</v>
      </c>
      <c r="H2083" s="410">
        <v>1</v>
      </c>
      <c r="I2083" s="411"/>
      <c r="J2083" s="411">
        <v>4.6900000000000004</v>
      </c>
      <c r="K2083" s="411">
        <v>4.6900000000000004</v>
      </c>
    </row>
    <row r="2084" spans="1:11" s="206" customFormat="1" ht="25.5" x14ac:dyDescent="0.25">
      <c r="A2084" s="412" t="s">
        <v>371</v>
      </c>
      <c r="B2084" s="413" t="s">
        <v>109</v>
      </c>
      <c r="C2084" s="412" t="s">
        <v>105</v>
      </c>
      <c r="D2084" s="412" t="s">
        <v>110</v>
      </c>
      <c r="E2084" s="414" t="s">
        <v>101</v>
      </c>
      <c r="F2084" s="414"/>
      <c r="G2084" s="415" t="s">
        <v>38</v>
      </c>
      <c r="H2084" s="416">
        <v>0.09</v>
      </c>
      <c r="I2084" s="416">
        <v>0</v>
      </c>
      <c r="J2084" s="417">
        <v>16.78</v>
      </c>
      <c r="K2084" s="417">
        <v>1.51</v>
      </c>
    </row>
    <row r="2085" spans="1:11" s="206" customFormat="1" ht="25.5" x14ac:dyDescent="0.25">
      <c r="A2085" s="412" t="s">
        <v>371</v>
      </c>
      <c r="B2085" s="413" t="s">
        <v>617</v>
      </c>
      <c r="C2085" s="412" t="s">
        <v>105</v>
      </c>
      <c r="D2085" s="412" t="s">
        <v>618</v>
      </c>
      <c r="E2085" s="414" t="s">
        <v>384</v>
      </c>
      <c r="F2085" s="414"/>
      <c r="G2085" s="415" t="s">
        <v>28</v>
      </c>
      <c r="H2085" s="416">
        <v>1</v>
      </c>
      <c r="I2085" s="416">
        <v>0</v>
      </c>
      <c r="J2085" s="417">
        <v>1.08</v>
      </c>
      <c r="K2085" s="417">
        <v>1.08</v>
      </c>
    </row>
    <row r="2086" spans="1:11" s="206" customFormat="1" ht="25.5" x14ac:dyDescent="0.25">
      <c r="A2086" s="412" t="s">
        <v>371</v>
      </c>
      <c r="B2086" s="413" t="s">
        <v>119</v>
      </c>
      <c r="C2086" s="412" t="s">
        <v>105</v>
      </c>
      <c r="D2086" s="412" t="s">
        <v>120</v>
      </c>
      <c r="E2086" s="414" t="s">
        <v>101</v>
      </c>
      <c r="F2086" s="414"/>
      <c r="G2086" s="415" t="s">
        <v>38</v>
      </c>
      <c r="H2086" s="416">
        <v>0.09</v>
      </c>
      <c r="I2086" s="416">
        <v>0</v>
      </c>
      <c r="J2086" s="417">
        <v>23.41</v>
      </c>
      <c r="K2086" s="417">
        <v>2.1</v>
      </c>
    </row>
    <row r="2087" spans="1:11" s="206" customFormat="1" ht="25.5" x14ac:dyDescent="0.25">
      <c r="A2087" s="418"/>
      <c r="B2087" s="418"/>
      <c r="C2087" s="418"/>
      <c r="D2087" s="418"/>
      <c r="E2087" s="418"/>
      <c r="F2087" s="418" t="s">
        <v>373</v>
      </c>
      <c r="G2087" s="419">
        <v>3.61</v>
      </c>
      <c r="H2087" s="418" t="s">
        <v>374</v>
      </c>
      <c r="I2087" s="419">
        <v>0</v>
      </c>
      <c r="J2087" s="418" t="s">
        <v>375</v>
      </c>
      <c r="K2087" s="419">
        <v>3.61</v>
      </c>
    </row>
    <row r="2088" spans="1:11" s="206" customFormat="1" ht="26.25" thickBot="1" x14ac:dyDescent="0.3">
      <c r="A2088" s="418"/>
      <c r="B2088" s="418"/>
      <c r="C2088" s="418"/>
      <c r="D2088" s="418"/>
      <c r="E2088" s="418"/>
      <c r="F2088" s="418" t="s">
        <v>376</v>
      </c>
      <c r="G2088" s="419">
        <v>0</v>
      </c>
      <c r="H2088" s="420"/>
      <c r="I2088" s="420" t="s">
        <v>377</v>
      </c>
      <c r="J2088" s="418"/>
      <c r="K2088" s="419">
        <v>4.6900000000000004</v>
      </c>
    </row>
    <row r="2089" spans="1:11" s="206" customFormat="1" ht="15.75" thickTop="1" x14ac:dyDescent="0.25">
      <c r="A2089" s="421"/>
      <c r="B2089" s="421"/>
      <c r="C2089" s="421"/>
      <c r="D2089" s="421"/>
      <c r="E2089" s="421"/>
      <c r="F2089" s="421"/>
      <c r="G2089" s="421"/>
      <c r="H2089" s="421"/>
      <c r="I2089" s="421"/>
      <c r="J2089" s="421"/>
      <c r="K2089" s="421"/>
    </row>
    <row r="2090" spans="1:11" s="206" customFormat="1" x14ac:dyDescent="0.25">
      <c r="A2090" s="402" t="s">
        <v>1560</v>
      </c>
      <c r="B2090" s="403" t="s">
        <v>34</v>
      </c>
      <c r="C2090" s="402" t="s">
        <v>103</v>
      </c>
      <c r="D2090" s="402" t="s">
        <v>65</v>
      </c>
      <c r="E2090" s="404" t="s">
        <v>35</v>
      </c>
      <c r="F2090" s="404"/>
      <c r="G2090" s="405" t="s">
        <v>56</v>
      </c>
      <c r="H2090" s="403" t="s">
        <v>61</v>
      </c>
      <c r="I2090" s="403" t="s">
        <v>370</v>
      </c>
      <c r="J2090" s="403" t="s">
        <v>203</v>
      </c>
      <c r="K2090" s="403" t="s">
        <v>57</v>
      </c>
    </row>
    <row r="2091" spans="1:11" s="206" customFormat="1" ht="25.5" x14ac:dyDescent="0.25">
      <c r="A2091" s="406" t="s">
        <v>37</v>
      </c>
      <c r="B2091" s="407" t="s">
        <v>1561</v>
      </c>
      <c r="C2091" s="406" t="s">
        <v>105</v>
      </c>
      <c r="D2091" s="406" t="s">
        <v>1562</v>
      </c>
      <c r="E2091" s="408">
        <v>8</v>
      </c>
      <c r="F2091" s="408"/>
      <c r="G2091" s="409" t="s">
        <v>221</v>
      </c>
      <c r="H2091" s="410">
        <v>1</v>
      </c>
      <c r="I2091" s="411"/>
      <c r="J2091" s="411">
        <v>11.32</v>
      </c>
      <c r="K2091" s="411">
        <v>11.32</v>
      </c>
    </row>
    <row r="2092" spans="1:11" s="206" customFormat="1" ht="25.5" x14ac:dyDescent="0.25">
      <c r="A2092" s="412" t="s">
        <v>371</v>
      </c>
      <c r="B2092" s="413" t="s">
        <v>2206</v>
      </c>
      <c r="C2092" s="412" t="s">
        <v>105</v>
      </c>
      <c r="D2092" s="412" t="s">
        <v>2207</v>
      </c>
      <c r="E2092" s="414" t="s">
        <v>384</v>
      </c>
      <c r="F2092" s="414"/>
      <c r="G2092" s="415" t="s">
        <v>28</v>
      </c>
      <c r="H2092" s="416">
        <v>1</v>
      </c>
      <c r="I2092" s="416">
        <v>0</v>
      </c>
      <c r="J2092" s="417">
        <v>5.71</v>
      </c>
      <c r="K2092" s="417">
        <v>5.71</v>
      </c>
    </row>
    <row r="2093" spans="1:11" s="206" customFormat="1" ht="25.5" x14ac:dyDescent="0.25">
      <c r="A2093" s="412" t="s">
        <v>371</v>
      </c>
      <c r="B2093" s="413" t="s">
        <v>119</v>
      </c>
      <c r="C2093" s="412" t="s">
        <v>105</v>
      </c>
      <c r="D2093" s="412" t="s">
        <v>120</v>
      </c>
      <c r="E2093" s="414" t="s">
        <v>101</v>
      </c>
      <c r="F2093" s="414"/>
      <c r="G2093" s="415" t="s">
        <v>38</v>
      </c>
      <c r="H2093" s="416">
        <v>0.14000000000000001</v>
      </c>
      <c r="I2093" s="416">
        <v>0</v>
      </c>
      <c r="J2093" s="417">
        <v>23.41</v>
      </c>
      <c r="K2093" s="417">
        <v>3.27</v>
      </c>
    </row>
    <row r="2094" spans="1:11" s="206" customFormat="1" ht="25.5" x14ac:dyDescent="0.25">
      <c r="A2094" s="412" t="s">
        <v>371</v>
      </c>
      <c r="B2094" s="413" t="s">
        <v>109</v>
      </c>
      <c r="C2094" s="412" t="s">
        <v>105</v>
      </c>
      <c r="D2094" s="412" t="s">
        <v>110</v>
      </c>
      <c r="E2094" s="414" t="s">
        <v>101</v>
      </c>
      <c r="F2094" s="414"/>
      <c r="G2094" s="415" t="s">
        <v>38</v>
      </c>
      <c r="H2094" s="416">
        <v>0.14000000000000001</v>
      </c>
      <c r="I2094" s="416">
        <v>0</v>
      </c>
      <c r="J2094" s="417">
        <v>16.78</v>
      </c>
      <c r="K2094" s="417">
        <v>2.34</v>
      </c>
    </row>
    <row r="2095" spans="1:11" s="206" customFormat="1" ht="25.5" x14ac:dyDescent="0.25">
      <c r="A2095" s="418"/>
      <c r="B2095" s="418"/>
      <c r="C2095" s="418"/>
      <c r="D2095" s="418"/>
      <c r="E2095" s="418"/>
      <c r="F2095" s="418" t="s">
        <v>373</v>
      </c>
      <c r="G2095" s="419">
        <v>5.61</v>
      </c>
      <c r="H2095" s="418" t="s">
        <v>374</v>
      </c>
      <c r="I2095" s="419">
        <v>0</v>
      </c>
      <c r="J2095" s="418" t="s">
        <v>375</v>
      </c>
      <c r="K2095" s="419">
        <v>5.61</v>
      </c>
    </row>
    <row r="2096" spans="1:11" s="206" customFormat="1" ht="26.25" thickBot="1" x14ac:dyDescent="0.3">
      <c r="A2096" s="418"/>
      <c r="B2096" s="418"/>
      <c r="C2096" s="418"/>
      <c r="D2096" s="418"/>
      <c r="E2096" s="418"/>
      <c r="F2096" s="418" t="s">
        <v>376</v>
      </c>
      <c r="G2096" s="419">
        <v>0</v>
      </c>
      <c r="H2096" s="420"/>
      <c r="I2096" s="420" t="s">
        <v>377</v>
      </c>
      <c r="J2096" s="418"/>
      <c r="K2096" s="419">
        <v>11.32</v>
      </c>
    </row>
    <row r="2097" spans="1:11" s="206" customFormat="1" ht="15.75" thickTop="1" x14ac:dyDescent="0.25">
      <c r="A2097" s="421"/>
      <c r="B2097" s="421"/>
      <c r="C2097" s="421"/>
      <c r="D2097" s="421"/>
      <c r="E2097" s="421"/>
      <c r="F2097" s="421"/>
      <c r="G2097" s="421"/>
      <c r="H2097" s="421"/>
      <c r="I2097" s="421"/>
      <c r="J2097" s="421"/>
      <c r="K2097" s="421"/>
    </row>
    <row r="2098" spans="1:11" s="206" customFormat="1" x14ac:dyDescent="0.25">
      <c r="A2098" s="402" t="s">
        <v>1563</v>
      </c>
      <c r="B2098" s="403" t="s">
        <v>34</v>
      </c>
      <c r="C2098" s="402" t="s">
        <v>103</v>
      </c>
      <c r="D2098" s="402" t="s">
        <v>65</v>
      </c>
      <c r="E2098" s="404" t="s">
        <v>35</v>
      </c>
      <c r="F2098" s="404"/>
      <c r="G2098" s="405" t="s">
        <v>56</v>
      </c>
      <c r="H2098" s="403" t="s">
        <v>61</v>
      </c>
      <c r="I2098" s="403" t="s">
        <v>370</v>
      </c>
      <c r="J2098" s="403" t="s">
        <v>203</v>
      </c>
      <c r="K2098" s="403" t="s">
        <v>57</v>
      </c>
    </row>
    <row r="2099" spans="1:11" s="206" customFormat="1" ht="25.5" x14ac:dyDescent="0.25">
      <c r="A2099" s="406" t="s">
        <v>37</v>
      </c>
      <c r="B2099" s="407" t="s">
        <v>1564</v>
      </c>
      <c r="C2099" s="406" t="s">
        <v>105</v>
      </c>
      <c r="D2099" s="406" t="s">
        <v>1565</v>
      </c>
      <c r="E2099" s="408">
        <v>8</v>
      </c>
      <c r="F2099" s="408"/>
      <c r="G2099" s="409" t="s">
        <v>221</v>
      </c>
      <c r="H2099" s="410">
        <v>1</v>
      </c>
      <c r="I2099" s="411"/>
      <c r="J2099" s="411">
        <v>21.93</v>
      </c>
      <c r="K2099" s="411">
        <v>21.93</v>
      </c>
    </row>
    <row r="2100" spans="1:11" s="206" customFormat="1" ht="25.5" x14ac:dyDescent="0.25">
      <c r="A2100" s="412" t="s">
        <v>371</v>
      </c>
      <c r="B2100" s="413" t="s">
        <v>109</v>
      </c>
      <c r="C2100" s="412" t="s">
        <v>105</v>
      </c>
      <c r="D2100" s="412" t="s">
        <v>110</v>
      </c>
      <c r="E2100" s="414" t="s">
        <v>101</v>
      </c>
      <c r="F2100" s="414"/>
      <c r="G2100" s="415" t="s">
        <v>38</v>
      </c>
      <c r="H2100" s="416">
        <v>0.3</v>
      </c>
      <c r="I2100" s="416">
        <v>0</v>
      </c>
      <c r="J2100" s="417">
        <v>16.78</v>
      </c>
      <c r="K2100" s="417">
        <v>5.03</v>
      </c>
    </row>
    <row r="2101" spans="1:11" s="206" customFormat="1" ht="25.5" x14ac:dyDescent="0.25">
      <c r="A2101" s="412" t="s">
        <v>371</v>
      </c>
      <c r="B2101" s="413" t="s">
        <v>119</v>
      </c>
      <c r="C2101" s="412" t="s">
        <v>105</v>
      </c>
      <c r="D2101" s="412" t="s">
        <v>120</v>
      </c>
      <c r="E2101" s="414" t="s">
        <v>101</v>
      </c>
      <c r="F2101" s="414"/>
      <c r="G2101" s="415" t="s">
        <v>38</v>
      </c>
      <c r="H2101" s="416">
        <v>0.3</v>
      </c>
      <c r="I2101" s="416">
        <v>0</v>
      </c>
      <c r="J2101" s="417">
        <v>23.41</v>
      </c>
      <c r="K2101" s="417">
        <v>7.02</v>
      </c>
    </row>
    <row r="2102" spans="1:11" s="206" customFormat="1" ht="25.5" x14ac:dyDescent="0.25">
      <c r="A2102" s="412" t="s">
        <v>371</v>
      </c>
      <c r="B2102" s="413" t="s">
        <v>2208</v>
      </c>
      <c r="C2102" s="412" t="s">
        <v>105</v>
      </c>
      <c r="D2102" s="412" t="s">
        <v>2209</v>
      </c>
      <c r="E2102" s="414" t="s">
        <v>384</v>
      </c>
      <c r="F2102" s="414"/>
      <c r="G2102" s="415" t="s">
        <v>28</v>
      </c>
      <c r="H2102" s="416">
        <v>1</v>
      </c>
      <c r="I2102" s="416">
        <v>0</v>
      </c>
      <c r="J2102" s="417">
        <v>9.8800000000000008</v>
      </c>
      <c r="K2102" s="417">
        <v>9.8800000000000008</v>
      </c>
    </row>
    <row r="2103" spans="1:11" s="206" customFormat="1" ht="25.5" x14ac:dyDescent="0.25">
      <c r="A2103" s="418"/>
      <c r="B2103" s="418"/>
      <c r="C2103" s="418"/>
      <c r="D2103" s="418"/>
      <c r="E2103" s="418"/>
      <c r="F2103" s="418" t="s">
        <v>373</v>
      </c>
      <c r="G2103" s="419">
        <v>12.05</v>
      </c>
      <c r="H2103" s="418" t="s">
        <v>374</v>
      </c>
      <c r="I2103" s="419">
        <v>0</v>
      </c>
      <c r="J2103" s="418" t="s">
        <v>375</v>
      </c>
      <c r="K2103" s="419">
        <v>12.05</v>
      </c>
    </row>
    <row r="2104" spans="1:11" s="206" customFormat="1" ht="26.25" thickBot="1" x14ac:dyDescent="0.3">
      <c r="A2104" s="418"/>
      <c r="B2104" s="418"/>
      <c r="C2104" s="418"/>
      <c r="D2104" s="418"/>
      <c r="E2104" s="418"/>
      <c r="F2104" s="418" t="s">
        <v>376</v>
      </c>
      <c r="G2104" s="419">
        <v>0</v>
      </c>
      <c r="H2104" s="420"/>
      <c r="I2104" s="420" t="s">
        <v>377</v>
      </c>
      <c r="J2104" s="418"/>
      <c r="K2104" s="419">
        <v>21.93</v>
      </c>
    </row>
    <row r="2105" spans="1:11" s="206" customFormat="1" ht="15.75" thickTop="1" x14ac:dyDescent="0.25">
      <c r="A2105" s="421"/>
      <c r="B2105" s="421"/>
      <c r="C2105" s="421"/>
      <c r="D2105" s="421"/>
      <c r="E2105" s="421"/>
      <c r="F2105" s="421"/>
      <c r="G2105" s="421"/>
      <c r="H2105" s="421"/>
      <c r="I2105" s="421"/>
      <c r="J2105" s="421"/>
      <c r="K2105" s="421"/>
    </row>
    <row r="2106" spans="1:11" s="206" customFormat="1" x14ac:dyDescent="0.25">
      <c r="A2106" s="402" t="s">
        <v>1566</v>
      </c>
      <c r="B2106" s="403" t="s">
        <v>34</v>
      </c>
      <c r="C2106" s="402" t="s">
        <v>103</v>
      </c>
      <c r="D2106" s="402" t="s">
        <v>65</v>
      </c>
      <c r="E2106" s="404" t="s">
        <v>35</v>
      </c>
      <c r="F2106" s="404"/>
      <c r="G2106" s="405" t="s">
        <v>56</v>
      </c>
      <c r="H2106" s="403" t="s">
        <v>61</v>
      </c>
      <c r="I2106" s="403" t="s">
        <v>370</v>
      </c>
      <c r="J2106" s="403" t="s">
        <v>203</v>
      </c>
      <c r="K2106" s="403" t="s">
        <v>57</v>
      </c>
    </row>
    <row r="2107" spans="1:11" s="206" customFormat="1" ht="25.5" x14ac:dyDescent="0.25">
      <c r="A2107" s="406" t="s">
        <v>37</v>
      </c>
      <c r="B2107" s="407" t="s">
        <v>347</v>
      </c>
      <c r="C2107" s="406" t="s">
        <v>105</v>
      </c>
      <c r="D2107" s="406" t="s">
        <v>348</v>
      </c>
      <c r="E2107" s="408">
        <v>8</v>
      </c>
      <c r="F2107" s="408"/>
      <c r="G2107" s="409" t="s">
        <v>221</v>
      </c>
      <c r="H2107" s="410">
        <v>1</v>
      </c>
      <c r="I2107" s="411"/>
      <c r="J2107" s="411">
        <v>9.2200000000000006</v>
      </c>
      <c r="K2107" s="411">
        <v>9.2200000000000006</v>
      </c>
    </row>
    <row r="2108" spans="1:11" s="206" customFormat="1" ht="25.5" x14ac:dyDescent="0.25">
      <c r="A2108" s="412" t="s">
        <v>371</v>
      </c>
      <c r="B2108" s="413" t="s">
        <v>564</v>
      </c>
      <c r="C2108" s="412" t="s">
        <v>105</v>
      </c>
      <c r="D2108" s="412" t="s">
        <v>348</v>
      </c>
      <c r="E2108" s="414" t="s">
        <v>384</v>
      </c>
      <c r="F2108" s="414"/>
      <c r="G2108" s="415" t="s">
        <v>28</v>
      </c>
      <c r="H2108" s="416">
        <v>1</v>
      </c>
      <c r="I2108" s="416">
        <v>0</v>
      </c>
      <c r="J2108" s="417">
        <v>1.6</v>
      </c>
      <c r="K2108" s="417">
        <v>1.6</v>
      </c>
    </row>
    <row r="2109" spans="1:11" s="206" customFormat="1" ht="25.5" x14ac:dyDescent="0.25">
      <c r="A2109" s="412" t="s">
        <v>371</v>
      </c>
      <c r="B2109" s="413" t="s">
        <v>119</v>
      </c>
      <c r="C2109" s="412" t="s">
        <v>105</v>
      </c>
      <c r="D2109" s="412" t="s">
        <v>120</v>
      </c>
      <c r="E2109" s="414" t="s">
        <v>101</v>
      </c>
      <c r="F2109" s="414"/>
      <c r="G2109" s="415" t="s">
        <v>38</v>
      </c>
      <c r="H2109" s="416">
        <v>0.19</v>
      </c>
      <c r="I2109" s="416">
        <v>0</v>
      </c>
      <c r="J2109" s="417">
        <v>23.41</v>
      </c>
      <c r="K2109" s="417">
        <v>4.4400000000000004</v>
      </c>
    </row>
    <row r="2110" spans="1:11" s="206" customFormat="1" ht="25.5" x14ac:dyDescent="0.25">
      <c r="A2110" s="412" t="s">
        <v>371</v>
      </c>
      <c r="B2110" s="413" t="s">
        <v>109</v>
      </c>
      <c r="C2110" s="412" t="s">
        <v>105</v>
      </c>
      <c r="D2110" s="412" t="s">
        <v>110</v>
      </c>
      <c r="E2110" s="414" t="s">
        <v>101</v>
      </c>
      <c r="F2110" s="414"/>
      <c r="G2110" s="415" t="s">
        <v>38</v>
      </c>
      <c r="H2110" s="416">
        <v>0.19</v>
      </c>
      <c r="I2110" s="416">
        <v>0</v>
      </c>
      <c r="J2110" s="417">
        <v>16.78</v>
      </c>
      <c r="K2110" s="417">
        <v>3.18</v>
      </c>
    </row>
    <row r="2111" spans="1:11" s="206" customFormat="1" ht="25.5" x14ac:dyDescent="0.25">
      <c r="A2111" s="418"/>
      <c r="B2111" s="418"/>
      <c r="C2111" s="418"/>
      <c r="D2111" s="418"/>
      <c r="E2111" s="418"/>
      <c r="F2111" s="418" t="s">
        <v>373</v>
      </c>
      <c r="G2111" s="419">
        <v>7.62</v>
      </c>
      <c r="H2111" s="418" t="s">
        <v>374</v>
      </c>
      <c r="I2111" s="419">
        <v>0</v>
      </c>
      <c r="J2111" s="418" t="s">
        <v>375</v>
      </c>
      <c r="K2111" s="419">
        <v>7.62</v>
      </c>
    </row>
    <row r="2112" spans="1:11" s="206" customFormat="1" ht="26.25" thickBot="1" x14ac:dyDescent="0.3">
      <c r="A2112" s="418"/>
      <c r="B2112" s="418"/>
      <c r="C2112" s="418"/>
      <c r="D2112" s="418"/>
      <c r="E2112" s="418"/>
      <c r="F2112" s="418" t="s">
        <v>376</v>
      </c>
      <c r="G2112" s="419">
        <v>0</v>
      </c>
      <c r="H2112" s="420"/>
      <c r="I2112" s="420" t="s">
        <v>377</v>
      </c>
      <c r="J2112" s="418"/>
      <c r="K2112" s="419">
        <v>9.2200000000000006</v>
      </c>
    </row>
    <row r="2113" spans="1:11" s="206" customFormat="1" ht="15.75" thickTop="1" x14ac:dyDescent="0.25">
      <c r="A2113" s="421"/>
      <c r="B2113" s="421"/>
      <c r="C2113" s="421"/>
      <c r="D2113" s="421"/>
      <c r="E2113" s="421"/>
      <c r="F2113" s="421"/>
      <c r="G2113" s="421"/>
      <c r="H2113" s="421"/>
      <c r="I2113" s="421"/>
      <c r="J2113" s="421"/>
      <c r="K2113" s="421"/>
    </row>
    <row r="2114" spans="1:11" s="206" customFormat="1" x14ac:dyDescent="0.25">
      <c r="A2114" s="402" t="s">
        <v>1567</v>
      </c>
      <c r="B2114" s="403" t="s">
        <v>34</v>
      </c>
      <c r="C2114" s="402" t="s">
        <v>103</v>
      </c>
      <c r="D2114" s="402" t="s">
        <v>65</v>
      </c>
      <c r="E2114" s="404" t="s">
        <v>35</v>
      </c>
      <c r="F2114" s="404"/>
      <c r="G2114" s="405" t="s">
        <v>56</v>
      </c>
      <c r="H2114" s="403" t="s">
        <v>61</v>
      </c>
      <c r="I2114" s="403" t="s">
        <v>370</v>
      </c>
      <c r="J2114" s="403" t="s">
        <v>203</v>
      </c>
      <c r="K2114" s="403" t="s">
        <v>57</v>
      </c>
    </row>
    <row r="2115" spans="1:11" s="206" customFormat="1" ht="25.5" x14ac:dyDescent="0.25">
      <c r="A2115" s="406" t="s">
        <v>37</v>
      </c>
      <c r="B2115" s="407" t="s">
        <v>1568</v>
      </c>
      <c r="C2115" s="406" t="s">
        <v>105</v>
      </c>
      <c r="D2115" s="406" t="s">
        <v>1569</v>
      </c>
      <c r="E2115" s="408">
        <v>8</v>
      </c>
      <c r="F2115" s="408"/>
      <c r="G2115" s="409" t="s">
        <v>221</v>
      </c>
      <c r="H2115" s="410">
        <v>1</v>
      </c>
      <c r="I2115" s="411"/>
      <c r="J2115" s="411">
        <v>25.44</v>
      </c>
      <c r="K2115" s="411">
        <v>25.44</v>
      </c>
    </row>
    <row r="2116" spans="1:11" s="206" customFormat="1" ht="25.5" x14ac:dyDescent="0.25">
      <c r="A2116" s="412" t="s">
        <v>371</v>
      </c>
      <c r="B2116" s="413" t="s">
        <v>2210</v>
      </c>
      <c r="C2116" s="412" t="s">
        <v>105</v>
      </c>
      <c r="D2116" s="412" t="s">
        <v>1569</v>
      </c>
      <c r="E2116" s="414" t="s">
        <v>384</v>
      </c>
      <c r="F2116" s="414"/>
      <c r="G2116" s="415" t="s">
        <v>28</v>
      </c>
      <c r="H2116" s="416">
        <v>1</v>
      </c>
      <c r="I2116" s="416">
        <v>0</v>
      </c>
      <c r="J2116" s="417">
        <v>13.39</v>
      </c>
      <c r="K2116" s="417">
        <v>13.39</v>
      </c>
    </row>
    <row r="2117" spans="1:11" s="206" customFormat="1" ht="25.5" x14ac:dyDescent="0.25">
      <c r="A2117" s="412" t="s">
        <v>371</v>
      </c>
      <c r="B2117" s="413" t="s">
        <v>119</v>
      </c>
      <c r="C2117" s="412" t="s">
        <v>105</v>
      </c>
      <c r="D2117" s="412" t="s">
        <v>120</v>
      </c>
      <c r="E2117" s="414" t="s">
        <v>101</v>
      </c>
      <c r="F2117" s="414"/>
      <c r="G2117" s="415" t="s">
        <v>38</v>
      </c>
      <c r="H2117" s="416">
        <v>0.3</v>
      </c>
      <c r="I2117" s="416">
        <v>0</v>
      </c>
      <c r="J2117" s="417">
        <v>23.41</v>
      </c>
      <c r="K2117" s="417">
        <v>7.02</v>
      </c>
    </row>
    <row r="2118" spans="1:11" s="206" customFormat="1" ht="25.5" x14ac:dyDescent="0.25">
      <c r="A2118" s="412" t="s">
        <v>371</v>
      </c>
      <c r="B2118" s="413" t="s">
        <v>109</v>
      </c>
      <c r="C2118" s="412" t="s">
        <v>105</v>
      </c>
      <c r="D2118" s="412" t="s">
        <v>110</v>
      </c>
      <c r="E2118" s="414" t="s">
        <v>101</v>
      </c>
      <c r="F2118" s="414"/>
      <c r="G2118" s="415" t="s">
        <v>38</v>
      </c>
      <c r="H2118" s="416">
        <v>0.3</v>
      </c>
      <c r="I2118" s="416">
        <v>0</v>
      </c>
      <c r="J2118" s="417">
        <v>16.78</v>
      </c>
      <c r="K2118" s="417">
        <v>5.03</v>
      </c>
    </row>
    <row r="2119" spans="1:11" s="206" customFormat="1" ht="25.5" x14ac:dyDescent="0.25">
      <c r="A2119" s="418"/>
      <c r="B2119" s="418"/>
      <c r="C2119" s="418"/>
      <c r="D2119" s="418"/>
      <c r="E2119" s="418"/>
      <c r="F2119" s="418" t="s">
        <v>373</v>
      </c>
      <c r="G2119" s="419">
        <v>12.05</v>
      </c>
      <c r="H2119" s="418" t="s">
        <v>374</v>
      </c>
      <c r="I2119" s="419">
        <v>0</v>
      </c>
      <c r="J2119" s="418" t="s">
        <v>375</v>
      </c>
      <c r="K2119" s="419">
        <v>12.05</v>
      </c>
    </row>
    <row r="2120" spans="1:11" s="206" customFormat="1" ht="26.25" thickBot="1" x14ac:dyDescent="0.3">
      <c r="A2120" s="418"/>
      <c r="B2120" s="418"/>
      <c r="C2120" s="418"/>
      <c r="D2120" s="418"/>
      <c r="E2120" s="418"/>
      <c r="F2120" s="418" t="s">
        <v>376</v>
      </c>
      <c r="G2120" s="419">
        <v>0</v>
      </c>
      <c r="H2120" s="420"/>
      <c r="I2120" s="420" t="s">
        <v>377</v>
      </c>
      <c r="J2120" s="418"/>
      <c r="K2120" s="419">
        <v>25.44</v>
      </c>
    </row>
    <row r="2121" spans="1:11" s="206" customFormat="1" ht="15.75" thickTop="1" x14ac:dyDescent="0.25">
      <c r="A2121" s="421"/>
      <c r="B2121" s="421"/>
      <c r="C2121" s="421"/>
      <c r="D2121" s="421"/>
      <c r="E2121" s="421"/>
      <c r="F2121" s="421"/>
      <c r="G2121" s="421"/>
      <c r="H2121" s="421"/>
      <c r="I2121" s="421"/>
      <c r="J2121" s="421"/>
      <c r="K2121" s="421"/>
    </row>
    <row r="2122" spans="1:11" s="206" customFormat="1" x14ac:dyDescent="0.25">
      <c r="A2122" s="402" t="s">
        <v>1570</v>
      </c>
      <c r="B2122" s="403" t="s">
        <v>34</v>
      </c>
      <c r="C2122" s="402" t="s">
        <v>103</v>
      </c>
      <c r="D2122" s="402" t="s">
        <v>65</v>
      </c>
      <c r="E2122" s="404" t="s">
        <v>35</v>
      </c>
      <c r="F2122" s="404"/>
      <c r="G2122" s="405" t="s">
        <v>56</v>
      </c>
      <c r="H2122" s="403" t="s">
        <v>61</v>
      </c>
      <c r="I2122" s="403" t="s">
        <v>370</v>
      </c>
      <c r="J2122" s="403" t="s">
        <v>203</v>
      </c>
      <c r="K2122" s="403" t="s">
        <v>57</v>
      </c>
    </row>
    <row r="2123" spans="1:11" s="206" customFormat="1" ht="25.5" x14ac:dyDescent="0.25">
      <c r="A2123" s="406" t="s">
        <v>37</v>
      </c>
      <c r="B2123" s="407" t="s">
        <v>1571</v>
      </c>
      <c r="C2123" s="406" t="s">
        <v>105</v>
      </c>
      <c r="D2123" s="406" t="s">
        <v>1572</v>
      </c>
      <c r="E2123" s="408">
        <v>8</v>
      </c>
      <c r="F2123" s="408"/>
      <c r="G2123" s="409" t="s">
        <v>221</v>
      </c>
      <c r="H2123" s="410">
        <v>1</v>
      </c>
      <c r="I2123" s="411"/>
      <c r="J2123" s="411">
        <v>110.98</v>
      </c>
      <c r="K2123" s="411">
        <v>110.98</v>
      </c>
    </row>
    <row r="2124" spans="1:11" s="206" customFormat="1" ht="25.5" x14ac:dyDescent="0.25">
      <c r="A2124" s="412" t="s">
        <v>371</v>
      </c>
      <c r="B2124" s="413" t="s">
        <v>645</v>
      </c>
      <c r="C2124" s="412" t="s">
        <v>105</v>
      </c>
      <c r="D2124" s="412" t="s">
        <v>646</v>
      </c>
      <c r="E2124" s="414" t="s">
        <v>384</v>
      </c>
      <c r="F2124" s="414"/>
      <c r="G2124" s="415" t="s">
        <v>23</v>
      </c>
      <c r="H2124" s="416">
        <v>0.94</v>
      </c>
      <c r="I2124" s="416">
        <v>0</v>
      </c>
      <c r="J2124" s="417">
        <v>0.35</v>
      </c>
      <c r="K2124" s="417">
        <v>0.32</v>
      </c>
    </row>
    <row r="2125" spans="1:11" s="206" customFormat="1" ht="25.5" x14ac:dyDescent="0.25">
      <c r="A2125" s="412" t="s">
        <v>371</v>
      </c>
      <c r="B2125" s="413" t="s">
        <v>2211</v>
      </c>
      <c r="C2125" s="412" t="s">
        <v>105</v>
      </c>
      <c r="D2125" s="412" t="s">
        <v>2212</v>
      </c>
      <c r="E2125" s="414" t="s">
        <v>384</v>
      </c>
      <c r="F2125" s="414"/>
      <c r="G2125" s="415" t="s">
        <v>28</v>
      </c>
      <c r="H2125" s="416">
        <v>1</v>
      </c>
      <c r="I2125" s="416">
        <v>0</v>
      </c>
      <c r="J2125" s="417">
        <v>86.15</v>
      </c>
      <c r="K2125" s="417">
        <v>86.15</v>
      </c>
    </row>
    <row r="2126" spans="1:11" s="206" customFormat="1" ht="25.5" x14ac:dyDescent="0.25">
      <c r="A2126" s="412" t="s">
        <v>371</v>
      </c>
      <c r="B2126" s="413" t="s">
        <v>119</v>
      </c>
      <c r="C2126" s="412" t="s">
        <v>105</v>
      </c>
      <c r="D2126" s="412" t="s">
        <v>120</v>
      </c>
      <c r="E2126" s="414" t="s">
        <v>101</v>
      </c>
      <c r="F2126" s="414"/>
      <c r="G2126" s="415" t="s">
        <v>38</v>
      </c>
      <c r="H2126" s="416">
        <v>0.61</v>
      </c>
      <c r="I2126" s="416">
        <v>0</v>
      </c>
      <c r="J2126" s="417">
        <v>23.41</v>
      </c>
      <c r="K2126" s="417">
        <v>14.28</v>
      </c>
    </row>
    <row r="2127" spans="1:11" s="206" customFormat="1" ht="25.5" x14ac:dyDescent="0.25">
      <c r="A2127" s="412" t="s">
        <v>371</v>
      </c>
      <c r="B2127" s="413" t="s">
        <v>109</v>
      </c>
      <c r="C2127" s="412" t="s">
        <v>105</v>
      </c>
      <c r="D2127" s="412" t="s">
        <v>110</v>
      </c>
      <c r="E2127" s="414" t="s">
        <v>101</v>
      </c>
      <c r="F2127" s="414"/>
      <c r="G2127" s="415" t="s">
        <v>38</v>
      </c>
      <c r="H2127" s="416">
        <v>0.61</v>
      </c>
      <c r="I2127" s="416">
        <v>0</v>
      </c>
      <c r="J2127" s="417">
        <v>16.78</v>
      </c>
      <c r="K2127" s="417">
        <v>10.23</v>
      </c>
    </row>
    <row r="2128" spans="1:11" s="206" customFormat="1" ht="25.5" x14ac:dyDescent="0.25">
      <c r="A2128" s="418"/>
      <c r="B2128" s="418"/>
      <c r="C2128" s="418"/>
      <c r="D2128" s="418"/>
      <c r="E2128" s="418"/>
      <c r="F2128" s="418" t="s">
        <v>373</v>
      </c>
      <c r="G2128" s="419">
        <v>24.51</v>
      </c>
      <c r="H2128" s="418" t="s">
        <v>374</v>
      </c>
      <c r="I2128" s="419">
        <v>0</v>
      </c>
      <c r="J2128" s="418" t="s">
        <v>375</v>
      </c>
      <c r="K2128" s="419">
        <v>24.51</v>
      </c>
    </row>
    <row r="2129" spans="1:11" s="206" customFormat="1" ht="26.25" thickBot="1" x14ac:dyDescent="0.3">
      <c r="A2129" s="418"/>
      <c r="B2129" s="418"/>
      <c r="C2129" s="418"/>
      <c r="D2129" s="418"/>
      <c r="E2129" s="418"/>
      <c r="F2129" s="418" t="s">
        <v>376</v>
      </c>
      <c r="G2129" s="419">
        <v>0</v>
      </c>
      <c r="H2129" s="420"/>
      <c r="I2129" s="420" t="s">
        <v>377</v>
      </c>
      <c r="J2129" s="418"/>
      <c r="K2129" s="419">
        <v>110.98</v>
      </c>
    </row>
    <row r="2130" spans="1:11" s="206" customFormat="1" ht="15.75" thickTop="1" x14ac:dyDescent="0.25">
      <c r="A2130" s="421"/>
      <c r="B2130" s="421"/>
      <c r="C2130" s="421"/>
      <c r="D2130" s="421"/>
      <c r="E2130" s="421"/>
      <c r="F2130" s="421"/>
      <c r="G2130" s="421"/>
      <c r="H2130" s="421"/>
      <c r="I2130" s="421"/>
      <c r="J2130" s="421"/>
      <c r="K2130" s="421"/>
    </row>
    <row r="2131" spans="1:11" s="206" customFormat="1" x14ac:dyDescent="0.25">
      <c r="A2131" s="402" t="s">
        <v>1573</v>
      </c>
      <c r="B2131" s="403" t="s">
        <v>34</v>
      </c>
      <c r="C2131" s="402" t="s">
        <v>103</v>
      </c>
      <c r="D2131" s="402" t="s">
        <v>65</v>
      </c>
      <c r="E2131" s="404" t="s">
        <v>35</v>
      </c>
      <c r="F2131" s="404"/>
      <c r="G2131" s="405" t="s">
        <v>56</v>
      </c>
      <c r="H2131" s="403" t="s">
        <v>61</v>
      </c>
      <c r="I2131" s="403" t="s">
        <v>370</v>
      </c>
      <c r="J2131" s="403" t="s">
        <v>203</v>
      </c>
      <c r="K2131" s="403" t="s">
        <v>57</v>
      </c>
    </row>
    <row r="2132" spans="1:11" s="206" customFormat="1" ht="38.25" x14ac:dyDescent="0.25">
      <c r="A2132" s="406" t="s">
        <v>37</v>
      </c>
      <c r="B2132" s="407" t="s">
        <v>1574</v>
      </c>
      <c r="C2132" s="406" t="s">
        <v>201</v>
      </c>
      <c r="D2132" s="406" t="s">
        <v>1575</v>
      </c>
      <c r="E2132" s="408" t="s">
        <v>790</v>
      </c>
      <c r="F2132" s="408"/>
      <c r="G2132" s="409" t="s">
        <v>21</v>
      </c>
      <c r="H2132" s="410">
        <v>1</v>
      </c>
      <c r="I2132" s="411"/>
      <c r="J2132" s="411">
        <v>19.54</v>
      </c>
      <c r="K2132" s="411">
        <v>19.54</v>
      </c>
    </row>
    <row r="2133" spans="1:11" s="206" customFormat="1" ht="25.5" x14ac:dyDescent="0.25">
      <c r="A2133" s="412" t="s">
        <v>371</v>
      </c>
      <c r="B2133" s="413" t="s">
        <v>109</v>
      </c>
      <c r="C2133" s="412" t="s">
        <v>105</v>
      </c>
      <c r="D2133" s="412" t="s">
        <v>110</v>
      </c>
      <c r="E2133" s="414" t="s">
        <v>101</v>
      </c>
      <c r="F2133" s="414"/>
      <c r="G2133" s="415" t="s">
        <v>38</v>
      </c>
      <c r="H2133" s="416">
        <v>7.9500000000000001E-2</v>
      </c>
      <c r="I2133" s="416">
        <v>0</v>
      </c>
      <c r="J2133" s="417">
        <v>16.78</v>
      </c>
      <c r="K2133" s="417">
        <v>1.33</v>
      </c>
    </row>
    <row r="2134" spans="1:11" s="206" customFormat="1" ht="25.5" x14ac:dyDescent="0.25">
      <c r="A2134" s="412" t="s">
        <v>371</v>
      </c>
      <c r="B2134" s="413" t="s">
        <v>633</v>
      </c>
      <c r="C2134" s="412" t="s">
        <v>105</v>
      </c>
      <c r="D2134" s="412" t="s">
        <v>634</v>
      </c>
      <c r="E2134" s="414" t="s">
        <v>384</v>
      </c>
      <c r="F2134" s="414"/>
      <c r="G2134" s="415" t="s">
        <v>28</v>
      </c>
      <c r="H2134" s="416">
        <v>9.4999999999999998E-3</v>
      </c>
      <c r="I2134" s="416">
        <v>0</v>
      </c>
      <c r="J2134" s="417">
        <v>48.93</v>
      </c>
      <c r="K2134" s="417">
        <v>0.46</v>
      </c>
    </row>
    <row r="2135" spans="1:11" s="206" customFormat="1" ht="25.5" x14ac:dyDescent="0.25">
      <c r="A2135" s="412" t="s">
        <v>371</v>
      </c>
      <c r="B2135" s="413" t="s">
        <v>119</v>
      </c>
      <c r="C2135" s="412" t="s">
        <v>105</v>
      </c>
      <c r="D2135" s="412" t="s">
        <v>120</v>
      </c>
      <c r="E2135" s="414" t="s">
        <v>101</v>
      </c>
      <c r="F2135" s="414"/>
      <c r="G2135" s="415" t="s">
        <v>38</v>
      </c>
      <c r="H2135" s="416">
        <v>7.9500000000000001E-2</v>
      </c>
      <c r="I2135" s="416">
        <v>0</v>
      </c>
      <c r="J2135" s="417">
        <v>23.41</v>
      </c>
      <c r="K2135" s="417">
        <v>1.86</v>
      </c>
    </row>
    <row r="2136" spans="1:11" s="206" customFormat="1" ht="25.5" x14ac:dyDescent="0.25">
      <c r="A2136" s="412" t="s">
        <v>371</v>
      </c>
      <c r="B2136" s="413" t="s">
        <v>2213</v>
      </c>
      <c r="C2136" s="412" t="s">
        <v>201</v>
      </c>
      <c r="D2136" s="412" t="s">
        <v>2214</v>
      </c>
      <c r="E2136" s="414" t="s">
        <v>384</v>
      </c>
      <c r="F2136" s="414"/>
      <c r="G2136" s="415" t="s">
        <v>21</v>
      </c>
      <c r="H2136" s="416">
        <v>1</v>
      </c>
      <c r="I2136" s="416">
        <v>0</v>
      </c>
      <c r="J2136" s="417">
        <v>15.41</v>
      </c>
      <c r="K2136" s="417">
        <v>15.41</v>
      </c>
    </row>
    <row r="2137" spans="1:11" s="206" customFormat="1" ht="25.5" x14ac:dyDescent="0.25">
      <c r="A2137" s="412" t="s">
        <v>371</v>
      </c>
      <c r="B2137" s="413" t="s">
        <v>651</v>
      </c>
      <c r="C2137" s="412" t="s">
        <v>105</v>
      </c>
      <c r="D2137" s="412" t="s">
        <v>652</v>
      </c>
      <c r="E2137" s="414" t="s">
        <v>384</v>
      </c>
      <c r="F2137" s="414"/>
      <c r="G2137" s="415" t="s">
        <v>28</v>
      </c>
      <c r="H2137" s="416">
        <v>8.0000000000000002E-3</v>
      </c>
      <c r="I2137" s="416">
        <v>0</v>
      </c>
      <c r="J2137" s="417">
        <v>58.94</v>
      </c>
      <c r="K2137" s="417">
        <v>0.47</v>
      </c>
    </row>
    <row r="2138" spans="1:11" s="206" customFormat="1" x14ac:dyDescent="0.25">
      <c r="A2138" s="412" t="s">
        <v>371</v>
      </c>
      <c r="B2138" s="413" t="s">
        <v>2215</v>
      </c>
      <c r="C2138" s="412" t="s">
        <v>201</v>
      </c>
      <c r="D2138" s="412" t="s">
        <v>2216</v>
      </c>
      <c r="E2138" s="414" t="s">
        <v>384</v>
      </c>
      <c r="F2138" s="414"/>
      <c r="G2138" s="415" t="s">
        <v>21</v>
      </c>
      <c r="H2138" s="416">
        <v>8.0000000000000002E-3</v>
      </c>
      <c r="I2138" s="416">
        <v>0</v>
      </c>
      <c r="J2138" s="417">
        <v>2.4300000000000002</v>
      </c>
      <c r="K2138" s="417">
        <v>0.01</v>
      </c>
    </row>
    <row r="2139" spans="1:11" s="206" customFormat="1" ht="25.5" x14ac:dyDescent="0.25">
      <c r="A2139" s="418"/>
      <c r="B2139" s="418"/>
      <c r="C2139" s="418"/>
      <c r="D2139" s="418"/>
      <c r="E2139" s="418"/>
      <c r="F2139" s="418" t="s">
        <v>373</v>
      </c>
      <c r="G2139" s="419">
        <v>3.19</v>
      </c>
      <c r="H2139" s="418" t="s">
        <v>374</v>
      </c>
      <c r="I2139" s="419">
        <v>0</v>
      </c>
      <c r="J2139" s="418" t="s">
        <v>375</v>
      </c>
      <c r="K2139" s="419">
        <v>3.19</v>
      </c>
    </row>
    <row r="2140" spans="1:11" s="206" customFormat="1" ht="26.25" thickBot="1" x14ac:dyDescent="0.3">
      <c r="A2140" s="418"/>
      <c r="B2140" s="418"/>
      <c r="C2140" s="418"/>
      <c r="D2140" s="418"/>
      <c r="E2140" s="418"/>
      <c r="F2140" s="418" t="s">
        <v>376</v>
      </c>
      <c r="G2140" s="419">
        <v>0</v>
      </c>
      <c r="H2140" s="420"/>
      <c r="I2140" s="420" t="s">
        <v>377</v>
      </c>
      <c r="J2140" s="418"/>
      <c r="K2140" s="419">
        <v>19.54</v>
      </c>
    </row>
    <row r="2141" spans="1:11" s="206" customFormat="1" ht="15.75" thickTop="1" x14ac:dyDescent="0.25">
      <c r="A2141" s="421"/>
      <c r="B2141" s="421"/>
      <c r="C2141" s="421"/>
      <c r="D2141" s="421"/>
      <c r="E2141" s="421"/>
      <c r="F2141" s="421"/>
      <c r="G2141" s="421"/>
      <c r="H2141" s="421"/>
      <c r="I2141" s="421"/>
      <c r="J2141" s="421"/>
      <c r="K2141" s="421"/>
    </row>
    <row r="2142" spans="1:11" s="206" customFormat="1" x14ac:dyDescent="0.25">
      <c r="A2142" s="402" t="s">
        <v>1576</v>
      </c>
      <c r="B2142" s="403" t="s">
        <v>34</v>
      </c>
      <c r="C2142" s="402" t="s">
        <v>103</v>
      </c>
      <c r="D2142" s="402" t="s">
        <v>65</v>
      </c>
      <c r="E2142" s="404" t="s">
        <v>35</v>
      </c>
      <c r="F2142" s="404"/>
      <c r="G2142" s="405" t="s">
        <v>56</v>
      </c>
      <c r="H2142" s="403" t="s">
        <v>61</v>
      </c>
      <c r="I2142" s="403" t="s">
        <v>370</v>
      </c>
      <c r="J2142" s="403" t="s">
        <v>203</v>
      </c>
      <c r="K2142" s="403" t="s">
        <v>57</v>
      </c>
    </row>
    <row r="2143" spans="1:11" s="206" customFormat="1" ht="38.25" x14ac:dyDescent="0.25">
      <c r="A2143" s="406" t="s">
        <v>37</v>
      </c>
      <c r="B2143" s="407" t="s">
        <v>1577</v>
      </c>
      <c r="C2143" s="406" t="s">
        <v>201</v>
      </c>
      <c r="D2143" s="406" t="s">
        <v>1578</v>
      </c>
      <c r="E2143" s="408" t="s">
        <v>790</v>
      </c>
      <c r="F2143" s="408"/>
      <c r="G2143" s="409" t="s">
        <v>21</v>
      </c>
      <c r="H2143" s="410">
        <v>1</v>
      </c>
      <c r="I2143" s="411"/>
      <c r="J2143" s="411">
        <v>40.11</v>
      </c>
      <c r="K2143" s="411">
        <v>40.11</v>
      </c>
    </row>
    <row r="2144" spans="1:11" s="206" customFormat="1" ht="25.5" x14ac:dyDescent="0.25">
      <c r="A2144" s="412" t="s">
        <v>371</v>
      </c>
      <c r="B2144" s="413" t="s">
        <v>633</v>
      </c>
      <c r="C2144" s="412" t="s">
        <v>105</v>
      </c>
      <c r="D2144" s="412" t="s">
        <v>634</v>
      </c>
      <c r="E2144" s="414" t="s">
        <v>384</v>
      </c>
      <c r="F2144" s="414"/>
      <c r="G2144" s="415" t="s">
        <v>28</v>
      </c>
      <c r="H2144" s="416">
        <v>1.7999999999999999E-2</v>
      </c>
      <c r="I2144" s="416">
        <v>0</v>
      </c>
      <c r="J2144" s="417">
        <v>48.93</v>
      </c>
      <c r="K2144" s="417">
        <v>0.88</v>
      </c>
    </row>
    <row r="2145" spans="1:11" s="206" customFormat="1" ht="25.5" x14ac:dyDescent="0.25">
      <c r="A2145" s="412" t="s">
        <v>371</v>
      </c>
      <c r="B2145" s="413" t="s">
        <v>109</v>
      </c>
      <c r="C2145" s="412" t="s">
        <v>105</v>
      </c>
      <c r="D2145" s="412" t="s">
        <v>110</v>
      </c>
      <c r="E2145" s="414" t="s">
        <v>101</v>
      </c>
      <c r="F2145" s="414"/>
      <c r="G2145" s="415" t="s">
        <v>38</v>
      </c>
      <c r="H2145" s="416">
        <v>0.1133</v>
      </c>
      <c r="I2145" s="416">
        <v>0</v>
      </c>
      <c r="J2145" s="417">
        <v>16.78</v>
      </c>
      <c r="K2145" s="417">
        <v>1.9</v>
      </c>
    </row>
    <row r="2146" spans="1:11" s="206" customFormat="1" ht="25.5" x14ac:dyDescent="0.25">
      <c r="A2146" s="412" t="s">
        <v>371</v>
      </c>
      <c r="B2146" s="413" t="s">
        <v>651</v>
      </c>
      <c r="C2146" s="412" t="s">
        <v>105</v>
      </c>
      <c r="D2146" s="412" t="s">
        <v>652</v>
      </c>
      <c r="E2146" s="414" t="s">
        <v>384</v>
      </c>
      <c r="F2146" s="414"/>
      <c r="G2146" s="415" t="s">
        <v>28</v>
      </c>
      <c r="H2146" s="416">
        <v>1.47E-2</v>
      </c>
      <c r="I2146" s="416">
        <v>0</v>
      </c>
      <c r="J2146" s="417">
        <v>58.94</v>
      </c>
      <c r="K2146" s="417">
        <v>0.86</v>
      </c>
    </row>
    <row r="2147" spans="1:11" s="206" customFormat="1" ht="25.5" x14ac:dyDescent="0.25">
      <c r="A2147" s="412" t="s">
        <v>371</v>
      </c>
      <c r="B2147" s="413" t="s">
        <v>2217</v>
      </c>
      <c r="C2147" s="412" t="s">
        <v>201</v>
      </c>
      <c r="D2147" s="412" t="s">
        <v>2218</v>
      </c>
      <c r="E2147" s="414" t="s">
        <v>384</v>
      </c>
      <c r="F2147" s="414"/>
      <c r="G2147" s="415" t="s">
        <v>21</v>
      </c>
      <c r="H2147" s="416">
        <v>1</v>
      </c>
      <c r="I2147" s="416">
        <v>0</v>
      </c>
      <c r="J2147" s="417">
        <v>33.799999999999997</v>
      </c>
      <c r="K2147" s="417">
        <v>33.799999999999997</v>
      </c>
    </row>
    <row r="2148" spans="1:11" s="206" customFormat="1" ht="25.5" x14ac:dyDescent="0.25">
      <c r="A2148" s="412" t="s">
        <v>371</v>
      </c>
      <c r="B2148" s="413" t="s">
        <v>119</v>
      </c>
      <c r="C2148" s="412" t="s">
        <v>105</v>
      </c>
      <c r="D2148" s="412" t="s">
        <v>120</v>
      </c>
      <c r="E2148" s="414" t="s">
        <v>101</v>
      </c>
      <c r="F2148" s="414"/>
      <c r="G2148" s="415" t="s">
        <v>38</v>
      </c>
      <c r="H2148" s="416">
        <v>0.1133</v>
      </c>
      <c r="I2148" s="416">
        <v>0</v>
      </c>
      <c r="J2148" s="417">
        <v>23.41</v>
      </c>
      <c r="K2148" s="417">
        <v>2.65</v>
      </c>
    </row>
    <row r="2149" spans="1:11" s="206" customFormat="1" x14ac:dyDescent="0.25">
      <c r="A2149" s="412" t="s">
        <v>371</v>
      </c>
      <c r="B2149" s="413" t="s">
        <v>2215</v>
      </c>
      <c r="C2149" s="412" t="s">
        <v>201</v>
      </c>
      <c r="D2149" s="412" t="s">
        <v>2216</v>
      </c>
      <c r="E2149" s="414" t="s">
        <v>384</v>
      </c>
      <c r="F2149" s="414"/>
      <c r="G2149" s="415" t="s">
        <v>21</v>
      </c>
      <c r="H2149" s="416">
        <v>1.14E-2</v>
      </c>
      <c r="I2149" s="416">
        <v>0</v>
      </c>
      <c r="J2149" s="417">
        <v>2.4300000000000002</v>
      </c>
      <c r="K2149" s="417">
        <v>0.02</v>
      </c>
    </row>
    <row r="2150" spans="1:11" s="206" customFormat="1" ht="25.5" x14ac:dyDescent="0.25">
      <c r="A2150" s="418"/>
      <c r="B2150" s="418"/>
      <c r="C2150" s="418"/>
      <c r="D2150" s="418"/>
      <c r="E2150" s="418"/>
      <c r="F2150" s="418" t="s">
        <v>373</v>
      </c>
      <c r="G2150" s="419">
        <v>4.55</v>
      </c>
      <c r="H2150" s="418" t="s">
        <v>374</v>
      </c>
      <c r="I2150" s="419">
        <v>0</v>
      </c>
      <c r="J2150" s="418" t="s">
        <v>375</v>
      </c>
      <c r="K2150" s="419">
        <v>4.55</v>
      </c>
    </row>
    <row r="2151" spans="1:11" s="206" customFormat="1" ht="26.25" thickBot="1" x14ac:dyDescent="0.3">
      <c r="A2151" s="418"/>
      <c r="B2151" s="418"/>
      <c r="C2151" s="418"/>
      <c r="D2151" s="418"/>
      <c r="E2151" s="418"/>
      <c r="F2151" s="418" t="s">
        <v>376</v>
      </c>
      <c r="G2151" s="419">
        <v>0</v>
      </c>
      <c r="H2151" s="420"/>
      <c r="I2151" s="420" t="s">
        <v>377</v>
      </c>
      <c r="J2151" s="418"/>
      <c r="K2151" s="419">
        <v>40.11</v>
      </c>
    </row>
    <row r="2152" spans="1:11" s="206" customFormat="1" ht="15.75" thickTop="1" x14ac:dyDescent="0.25">
      <c r="A2152" s="421"/>
      <c r="B2152" s="421"/>
      <c r="C2152" s="421"/>
      <c r="D2152" s="421"/>
      <c r="E2152" s="421"/>
      <c r="F2152" s="421"/>
      <c r="G2152" s="421"/>
      <c r="H2152" s="421"/>
      <c r="I2152" s="421"/>
      <c r="J2152" s="421"/>
      <c r="K2152" s="421"/>
    </row>
    <row r="2153" spans="1:11" s="206" customFormat="1" x14ac:dyDescent="0.25">
      <c r="A2153" s="402" t="s">
        <v>1579</v>
      </c>
      <c r="B2153" s="403" t="s">
        <v>34</v>
      </c>
      <c r="C2153" s="402" t="s">
        <v>103</v>
      </c>
      <c r="D2153" s="402" t="s">
        <v>65</v>
      </c>
      <c r="E2153" s="404" t="s">
        <v>35</v>
      </c>
      <c r="F2153" s="404"/>
      <c r="G2153" s="405" t="s">
        <v>56</v>
      </c>
      <c r="H2153" s="403" t="s">
        <v>61</v>
      </c>
      <c r="I2153" s="403" t="s">
        <v>370</v>
      </c>
      <c r="J2153" s="403" t="s">
        <v>203</v>
      </c>
      <c r="K2153" s="403" t="s">
        <v>57</v>
      </c>
    </row>
    <row r="2154" spans="1:11" s="206" customFormat="1" ht="25.5" x14ac:dyDescent="0.25">
      <c r="A2154" s="406" t="s">
        <v>37</v>
      </c>
      <c r="B2154" s="407" t="s">
        <v>1580</v>
      </c>
      <c r="C2154" s="406" t="s">
        <v>201</v>
      </c>
      <c r="D2154" s="406" t="s">
        <v>1581</v>
      </c>
      <c r="E2154" s="408" t="s">
        <v>790</v>
      </c>
      <c r="F2154" s="408"/>
      <c r="G2154" s="409" t="s">
        <v>21</v>
      </c>
      <c r="H2154" s="410">
        <v>1</v>
      </c>
      <c r="I2154" s="411"/>
      <c r="J2154" s="411">
        <v>967.89</v>
      </c>
      <c r="K2154" s="411">
        <v>967.89</v>
      </c>
    </row>
    <row r="2155" spans="1:11" s="206" customFormat="1" ht="25.5" x14ac:dyDescent="0.25">
      <c r="A2155" s="412" t="s">
        <v>371</v>
      </c>
      <c r="B2155" s="413" t="s">
        <v>119</v>
      </c>
      <c r="C2155" s="412" t="s">
        <v>105</v>
      </c>
      <c r="D2155" s="412" t="s">
        <v>120</v>
      </c>
      <c r="E2155" s="414" t="s">
        <v>101</v>
      </c>
      <c r="F2155" s="414"/>
      <c r="G2155" s="415" t="s">
        <v>38</v>
      </c>
      <c r="H2155" s="416">
        <v>0.75080000000000002</v>
      </c>
      <c r="I2155" s="416">
        <v>0</v>
      </c>
      <c r="J2155" s="417">
        <v>23.41</v>
      </c>
      <c r="K2155" s="417">
        <v>17.57</v>
      </c>
    </row>
    <row r="2156" spans="1:11" s="206" customFormat="1" ht="38.25" x14ac:dyDescent="0.25">
      <c r="A2156" s="412" t="s">
        <v>371</v>
      </c>
      <c r="B2156" s="413" t="s">
        <v>2219</v>
      </c>
      <c r="C2156" s="412" t="s">
        <v>201</v>
      </c>
      <c r="D2156" s="412" t="s">
        <v>2220</v>
      </c>
      <c r="E2156" s="414" t="s">
        <v>384</v>
      </c>
      <c r="F2156" s="414"/>
      <c r="G2156" s="415" t="s">
        <v>21</v>
      </c>
      <c r="H2156" s="416">
        <v>1</v>
      </c>
      <c r="I2156" s="416">
        <v>0</v>
      </c>
      <c r="J2156" s="417">
        <v>937.4</v>
      </c>
      <c r="K2156" s="417">
        <v>937.4</v>
      </c>
    </row>
    <row r="2157" spans="1:11" s="206" customFormat="1" ht="25.5" x14ac:dyDescent="0.25">
      <c r="A2157" s="412" t="s">
        <v>371</v>
      </c>
      <c r="B2157" s="413" t="s">
        <v>645</v>
      </c>
      <c r="C2157" s="412" t="s">
        <v>105</v>
      </c>
      <c r="D2157" s="412" t="s">
        <v>646</v>
      </c>
      <c r="E2157" s="414" t="s">
        <v>384</v>
      </c>
      <c r="F2157" s="414"/>
      <c r="G2157" s="415" t="s">
        <v>23</v>
      </c>
      <c r="H2157" s="416">
        <v>0.96</v>
      </c>
      <c r="I2157" s="416">
        <v>0</v>
      </c>
      <c r="J2157" s="417">
        <v>0.35</v>
      </c>
      <c r="K2157" s="417">
        <v>0.33</v>
      </c>
    </row>
    <row r="2158" spans="1:11" s="206" customFormat="1" ht="25.5" x14ac:dyDescent="0.25">
      <c r="A2158" s="412" t="s">
        <v>371</v>
      </c>
      <c r="B2158" s="413" t="s">
        <v>109</v>
      </c>
      <c r="C2158" s="412" t="s">
        <v>105</v>
      </c>
      <c r="D2158" s="412" t="s">
        <v>110</v>
      </c>
      <c r="E2158" s="414" t="s">
        <v>101</v>
      </c>
      <c r="F2158" s="414"/>
      <c r="G2158" s="415" t="s">
        <v>38</v>
      </c>
      <c r="H2158" s="416">
        <v>0.75080000000000002</v>
      </c>
      <c r="I2158" s="416">
        <v>0</v>
      </c>
      <c r="J2158" s="417">
        <v>16.78</v>
      </c>
      <c r="K2158" s="417">
        <v>12.59</v>
      </c>
    </row>
    <row r="2159" spans="1:11" s="206" customFormat="1" ht="25.5" x14ac:dyDescent="0.25">
      <c r="A2159" s="418"/>
      <c r="B2159" s="418"/>
      <c r="C2159" s="418"/>
      <c r="D2159" s="418"/>
      <c r="E2159" s="418"/>
      <c r="F2159" s="418" t="s">
        <v>373</v>
      </c>
      <c r="G2159" s="419">
        <v>30.16</v>
      </c>
      <c r="H2159" s="418" t="s">
        <v>374</v>
      </c>
      <c r="I2159" s="419">
        <v>0</v>
      </c>
      <c r="J2159" s="418" t="s">
        <v>375</v>
      </c>
      <c r="K2159" s="419">
        <v>30.16</v>
      </c>
    </row>
    <row r="2160" spans="1:11" s="206" customFormat="1" ht="26.25" thickBot="1" x14ac:dyDescent="0.3">
      <c r="A2160" s="418"/>
      <c r="B2160" s="418"/>
      <c r="C2160" s="418"/>
      <c r="D2160" s="418"/>
      <c r="E2160" s="418"/>
      <c r="F2160" s="418" t="s">
        <v>376</v>
      </c>
      <c r="G2160" s="419">
        <v>0</v>
      </c>
      <c r="H2160" s="420"/>
      <c r="I2160" s="420" t="s">
        <v>377</v>
      </c>
      <c r="J2160" s="418"/>
      <c r="K2160" s="419">
        <v>967.89</v>
      </c>
    </row>
    <row r="2161" spans="1:11" s="206" customFormat="1" ht="15.75" thickTop="1" x14ac:dyDescent="0.25">
      <c r="A2161" s="421"/>
      <c r="B2161" s="421"/>
      <c r="C2161" s="421"/>
      <c r="D2161" s="421"/>
      <c r="E2161" s="421"/>
      <c r="F2161" s="421"/>
      <c r="G2161" s="421"/>
      <c r="H2161" s="421"/>
      <c r="I2161" s="421"/>
      <c r="J2161" s="421"/>
      <c r="K2161" s="421"/>
    </row>
    <row r="2162" spans="1:11" s="206" customFormat="1" x14ac:dyDescent="0.25">
      <c r="A2162" s="402" t="s">
        <v>1582</v>
      </c>
      <c r="B2162" s="403" t="s">
        <v>34</v>
      </c>
      <c r="C2162" s="402" t="s">
        <v>103</v>
      </c>
      <c r="D2162" s="402" t="s">
        <v>65</v>
      </c>
      <c r="E2162" s="404" t="s">
        <v>35</v>
      </c>
      <c r="F2162" s="404"/>
      <c r="G2162" s="405" t="s">
        <v>56</v>
      </c>
      <c r="H2162" s="403" t="s">
        <v>61</v>
      </c>
      <c r="I2162" s="403" t="s">
        <v>370</v>
      </c>
      <c r="J2162" s="403" t="s">
        <v>203</v>
      </c>
      <c r="K2162" s="403" t="s">
        <v>57</v>
      </c>
    </row>
    <row r="2163" spans="1:11" s="206" customFormat="1" ht="25.5" x14ac:dyDescent="0.25">
      <c r="A2163" s="406" t="s">
        <v>37</v>
      </c>
      <c r="B2163" s="407" t="s">
        <v>351</v>
      </c>
      <c r="C2163" s="406" t="s">
        <v>105</v>
      </c>
      <c r="D2163" s="406" t="s">
        <v>352</v>
      </c>
      <c r="E2163" s="408">
        <v>8</v>
      </c>
      <c r="F2163" s="408"/>
      <c r="G2163" s="409" t="s">
        <v>58</v>
      </c>
      <c r="H2163" s="410">
        <v>1</v>
      </c>
      <c r="I2163" s="411"/>
      <c r="J2163" s="411">
        <v>8.7899999999999991</v>
      </c>
      <c r="K2163" s="411">
        <v>8.7899999999999991</v>
      </c>
    </row>
    <row r="2164" spans="1:11" s="206" customFormat="1" ht="25.5" x14ac:dyDescent="0.25">
      <c r="A2164" s="412" t="s">
        <v>371</v>
      </c>
      <c r="B2164" s="413" t="s">
        <v>535</v>
      </c>
      <c r="C2164" s="412" t="s">
        <v>105</v>
      </c>
      <c r="D2164" s="412" t="s">
        <v>352</v>
      </c>
      <c r="E2164" s="414" t="s">
        <v>384</v>
      </c>
      <c r="F2164" s="414"/>
      <c r="G2164" s="415" t="s">
        <v>23</v>
      </c>
      <c r="H2164" s="416">
        <v>1.01</v>
      </c>
      <c r="I2164" s="416">
        <v>0</v>
      </c>
      <c r="J2164" s="417">
        <v>3.95</v>
      </c>
      <c r="K2164" s="417">
        <v>3.98</v>
      </c>
    </row>
    <row r="2165" spans="1:11" s="206" customFormat="1" ht="25.5" x14ac:dyDescent="0.25">
      <c r="A2165" s="412" t="s">
        <v>371</v>
      </c>
      <c r="B2165" s="413" t="s">
        <v>109</v>
      </c>
      <c r="C2165" s="412" t="s">
        <v>105</v>
      </c>
      <c r="D2165" s="412" t="s">
        <v>110</v>
      </c>
      <c r="E2165" s="414" t="s">
        <v>101</v>
      </c>
      <c r="F2165" s="414"/>
      <c r="G2165" s="415" t="s">
        <v>38</v>
      </c>
      <c r="H2165" s="416">
        <v>0.12</v>
      </c>
      <c r="I2165" s="416">
        <v>0</v>
      </c>
      <c r="J2165" s="417">
        <v>16.78</v>
      </c>
      <c r="K2165" s="417">
        <v>2.0099999999999998</v>
      </c>
    </row>
    <row r="2166" spans="1:11" s="206" customFormat="1" ht="25.5" x14ac:dyDescent="0.25">
      <c r="A2166" s="412" t="s">
        <v>371</v>
      </c>
      <c r="B2166" s="413" t="s">
        <v>119</v>
      </c>
      <c r="C2166" s="412" t="s">
        <v>105</v>
      </c>
      <c r="D2166" s="412" t="s">
        <v>120</v>
      </c>
      <c r="E2166" s="414" t="s">
        <v>101</v>
      </c>
      <c r="F2166" s="414"/>
      <c r="G2166" s="415" t="s">
        <v>38</v>
      </c>
      <c r="H2166" s="416">
        <v>0.12</v>
      </c>
      <c r="I2166" s="416">
        <v>0</v>
      </c>
      <c r="J2166" s="417">
        <v>23.41</v>
      </c>
      <c r="K2166" s="417">
        <v>2.8</v>
      </c>
    </row>
    <row r="2167" spans="1:11" s="206" customFormat="1" ht="25.5" x14ac:dyDescent="0.25">
      <c r="A2167" s="418"/>
      <c r="B2167" s="418"/>
      <c r="C2167" s="418"/>
      <c r="D2167" s="418"/>
      <c r="E2167" s="418"/>
      <c r="F2167" s="418" t="s">
        <v>373</v>
      </c>
      <c r="G2167" s="419">
        <v>4.8099999999999996</v>
      </c>
      <c r="H2167" s="418" t="s">
        <v>374</v>
      </c>
      <c r="I2167" s="419">
        <v>0</v>
      </c>
      <c r="J2167" s="418" t="s">
        <v>375</v>
      </c>
      <c r="K2167" s="419">
        <v>4.8099999999999996</v>
      </c>
    </row>
    <row r="2168" spans="1:11" s="206" customFormat="1" ht="26.25" thickBot="1" x14ac:dyDescent="0.3">
      <c r="A2168" s="418"/>
      <c r="B2168" s="418"/>
      <c r="C2168" s="418"/>
      <c r="D2168" s="418"/>
      <c r="E2168" s="418"/>
      <c r="F2168" s="418" t="s">
        <v>376</v>
      </c>
      <c r="G2168" s="419">
        <v>0</v>
      </c>
      <c r="H2168" s="420"/>
      <c r="I2168" s="420" t="s">
        <v>377</v>
      </c>
      <c r="J2168" s="418"/>
      <c r="K2168" s="419">
        <v>8.7899999999999991</v>
      </c>
    </row>
    <row r="2169" spans="1:11" s="206" customFormat="1" ht="15.75" thickTop="1" x14ac:dyDescent="0.25">
      <c r="A2169" s="421"/>
      <c r="B2169" s="421"/>
      <c r="C2169" s="421"/>
      <c r="D2169" s="421"/>
      <c r="E2169" s="421"/>
      <c r="F2169" s="421"/>
      <c r="G2169" s="421"/>
      <c r="H2169" s="421"/>
      <c r="I2169" s="421"/>
      <c r="J2169" s="421"/>
      <c r="K2169" s="421"/>
    </row>
    <row r="2170" spans="1:11" s="206" customFormat="1" x14ac:dyDescent="0.25">
      <c r="A2170" s="402" t="s">
        <v>1583</v>
      </c>
      <c r="B2170" s="403" t="s">
        <v>34</v>
      </c>
      <c r="C2170" s="402" t="s">
        <v>103</v>
      </c>
      <c r="D2170" s="402" t="s">
        <v>65</v>
      </c>
      <c r="E2170" s="404" t="s">
        <v>35</v>
      </c>
      <c r="F2170" s="404"/>
      <c r="G2170" s="405" t="s">
        <v>56</v>
      </c>
      <c r="H2170" s="403" t="s">
        <v>61</v>
      </c>
      <c r="I2170" s="403" t="s">
        <v>370</v>
      </c>
      <c r="J2170" s="403" t="s">
        <v>203</v>
      </c>
      <c r="K2170" s="403" t="s">
        <v>57</v>
      </c>
    </row>
    <row r="2171" spans="1:11" s="206" customFormat="1" ht="25.5" x14ac:dyDescent="0.25">
      <c r="A2171" s="406" t="s">
        <v>37</v>
      </c>
      <c r="B2171" s="407" t="s">
        <v>1584</v>
      </c>
      <c r="C2171" s="406" t="s">
        <v>105</v>
      </c>
      <c r="D2171" s="406" t="s">
        <v>1585</v>
      </c>
      <c r="E2171" s="408">
        <v>8</v>
      </c>
      <c r="F2171" s="408"/>
      <c r="G2171" s="409" t="s">
        <v>23</v>
      </c>
      <c r="H2171" s="410">
        <v>1</v>
      </c>
      <c r="I2171" s="411"/>
      <c r="J2171" s="411">
        <v>23.17</v>
      </c>
      <c r="K2171" s="411">
        <v>23.17</v>
      </c>
    </row>
    <row r="2172" spans="1:11" s="206" customFormat="1" ht="25.5" x14ac:dyDescent="0.25">
      <c r="A2172" s="412" t="s">
        <v>371</v>
      </c>
      <c r="B2172" s="413" t="s">
        <v>2221</v>
      </c>
      <c r="C2172" s="412" t="s">
        <v>105</v>
      </c>
      <c r="D2172" s="412" t="s">
        <v>1585</v>
      </c>
      <c r="E2172" s="414" t="s">
        <v>384</v>
      </c>
      <c r="F2172" s="414"/>
      <c r="G2172" s="415" t="s">
        <v>23</v>
      </c>
      <c r="H2172" s="416">
        <v>1.01</v>
      </c>
      <c r="I2172" s="416">
        <v>0</v>
      </c>
      <c r="J2172" s="417">
        <v>14.07</v>
      </c>
      <c r="K2172" s="417">
        <v>14.21</v>
      </c>
    </row>
    <row r="2173" spans="1:11" s="206" customFormat="1" ht="25.5" x14ac:dyDescent="0.25">
      <c r="A2173" s="412" t="s">
        <v>371</v>
      </c>
      <c r="B2173" s="413" t="s">
        <v>119</v>
      </c>
      <c r="C2173" s="412" t="s">
        <v>105</v>
      </c>
      <c r="D2173" s="412" t="s">
        <v>120</v>
      </c>
      <c r="E2173" s="414" t="s">
        <v>101</v>
      </c>
      <c r="F2173" s="414"/>
      <c r="G2173" s="415" t="s">
        <v>38</v>
      </c>
      <c r="H2173" s="416">
        <v>0.223</v>
      </c>
      <c r="I2173" s="416">
        <v>0</v>
      </c>
      <c r="J2173" s="417">
        <v>23.41</v>
      </c>
      <c r="K2173" s="417">
        <v>5.22</v>
      </c>
    </row>
    <row r="2174" spans="1:11" s="206" customFormat="1" ht="25.5" x14ac:dyDescent="0.25">
      <c r="A2174" s="412" t="s">
        <v>371</v>
      </c>
      <c r="B2174" s="413" t="s">
        <v>109</v>
      </c>
      <c r="C2174" s="412" t="s">
        <v>105</v>
      </c>
      <c r="D2174" s="412" t="s">
        <v>110</v>
      </c>
      <c r="E2174" s="414" t="s">
        <v>101</v>
      </c>
      <c r="F2174" s="414"/>
      <c r="G2174" s="415" t="s">
        <v>38</v>
      </c>
      <c r="H2174" s="416">
        <v>0.223</v>
      </c>
      <c r="I2174" s="416">
        <v>0</v>
      </c>
      <c r="J2174" s="417">
        <v>16.78</v>
      </c>
      <c r="K2174" s="417">
        <v>3.74</v>
      </c>
    </row>
    <row r="2175" spans="1:11" s="206" customFormat="1" ht="25.5" x14ac:dyDescent="0.25">
      <c r="A2175" s="418"/>
      <c r="B2175" s="418"/>
      <c r="C2175" s="418"/>
      <c r="D2175" s="418"/>
      <c r="E2175" s="418"/>
      <c r="F2175" s="418" t="s">
        <v>373</v>
      </c>
      <c r="G2175" s="419">
        <v>8.9600000000000009</v>
      </c>
      <c r="H2175" s="418" t="s">
        <v>374</v>
      </c>
      <c r="I2175" s="419">
        <v>0</v>
      </c>
      <c r="J2175" s="418" t="s">
        <v>375</v>
      </c>
      <c r="K2175" s="419">
        <v>8.9600000000000009</v>
      </c>
    </row>
    <row r="2176" spans="1:11" s="206" customFormat="1" ht="26.25" thickBot="1" x14ac:dyDescent="0.3">
      <c r="A2176" s="418"/>
      <c r="B2176" s="418"/>
      <c r="C2176" s="418"/>
      <c r="D2176" s="418"/>
      <c r="E2176" s="418"/>
      <c r="F2176" s="418" t="s">
        <v>376</v>
      </c>
      <c r="G2176" s="419">
        <v>0</v>
      </c>
      <c r="H2176" s="420"/>
      <c r="I2176" s="420" t="s">
        <v>377</v>
      </c>
      <c r="J2176" s="418"/>
      <c r="K2176" s="419">
        <v>23.17</v>
      </c>
    </row>
    <row r="2177" spans="1:11" s="206" customFormat="1" ht="15.75" thickTop="1" x14ac:dyDescent="0.25">
      <c r="A2177" s="421"/>
      <c r="B2177" s="421"/>
      <c r="C2177" s="421"/>
      <c r="D2177" s="421"/>
      <c r="E2177" s="421"/>
      <c r="F2177" s="421"/>
      <c r="G2177" s="421"/>
      <c r="H2177" s="421"/>
      <c r="I2177" s="421"/>
      <c r="J2177" s="421"/>
      <c r="K2177" s="421"/>
    </row>
    <row r="2178" spans="1:11" s="206" customFormat="1" x14ac:dyDescent="0.25">
      <c r="A2178" s="402" t="s">
        <v>1586</v>
      </c>
      <c r="B2178" s="403" t="s">
        <v>34</v>
      </c>
      <c r="C2178" s="402" t="s">
        <v>103</v>
      </c>
      <c r="D2178" s="402" t="s">
        <v>65</v>
      </c>
      <c r="E2178" s="404" t="s">
        <v>35</v>
      </c>
      <c r="F2178" s="404"/>
      <c r="G2178" s="405" t="s">
        <v>56</v>
      </c>
      <c r="H2178" s="403" t="s">
        <v>61</v>
      </c>
      <c r="I2178" s="403" t="s">
        <v>370</v>
      </c>
      <c r="J2178" s="403" t="s">
        <v>203</v>
      </c>
      <c r="K2178" s="403" t="s">
        <v>57</v>
      </c>
    </row>
    <row r="2179" spans="1:11" s="206" customFormat="1" ht="38.25" x14ac:dyDescent="0.25">
      <c r="A2179" s="406" t="s">
        <v>37</v>
      </c>
      <c r="B2179" s="407" t="s">
        <v>1587</v>
      </c>
      <c r="C2179" s="406" t="s">
        <v>201</v>
      </c>
      <c r="D2179" s="406" t="s">
        <v>1588</v>
      </c>
      <c r="E2179" s="408" t="s">
        <v>790</v>
      </c>
      <c r="F2179" s="408"/>
      <c r="G2179" s="409" t="s">
        <v>21</v>
      </c>
      <c r="H2179" s="410">
        <v>1</v>
      </c>
      <c r="I2179" s="411"/>
      <c r="J2179" s="411">
        <v>3108.23</v>
      </c>
      <c r="K2179" s="411">
        <v>3108.23</v>
      </c>
    </row>
    <row r="2180" spans="1:11" s="206" customFormat="1" ht="38.25" x14ac:dyDescent="0.25">
      <c r="A2180" s="422" t="s">
        <v>728</v>
      </c>
      <c r="B2180" s="423" t="s">
        <v>2222</v>
      </c>
      <c r="C2180" s="422" t="s">
        <v>201</v>
      </c>
      <c r="D2180" s="422" t="s">
        <v>2223</v>
      </c>
      <c r="E2180" s="424" t="s">
        <v>729</v>
      </c>
      <c r="F2180" s="424"/>
      <c r="G2180" s="425" t="s">
        <v>731</v>
      </c>
      <c r="H2180" s="426">
        <v>0.26340000000000002</v>
      </c>
      <c r="I2180" s="426">
        <v>0</v>
      </c>
      <c r="J2180" s="427">
        <v>344.49</v>
      </c>
      <c r="K2180" s="427">
        <v>90.73</v>
      </c>
    </row>
    <row r="2181" spans="1:11" s="206" customFormat="1" ht="38.25" x14ac:dyDescent="0.25">
      <c r="A2181" s="422" t="s">
        <v>728</v>
      </c>
      <c r="B2181" s="423" t="s">
        <v>2224</v>
      </c>
      <c r="C2181" s="422" t="s">
        <v>201</v>
      </c>
      <c r="D2181" s="422" t="s">
        <v>2225</v>
      </c>
      <c r="E2181" s="424" t="s">
        <v>729</v>
      </c>
      <c r="F2181" s="424"/>
      <c r="G2181" s="425" t="s">
        <v>730</v>
      </c>
      <c r="H2181" s="426">
        <v>2.3611</v>
      </c>
      <c r="I2181" s="426">
        <v>0</v>
      </c>
      <c r="J2181" s="427">
        <v>172.36</v>
      </c>
      <c r="K2181" s="427">
        <v>406.95</v>
      </c>
    </row>
    <row r="2182" spans="1:11" s="206" customFormat="1" ht="25.5" x14ac:dyDescent="0.25">
      <c r="A2182" s="412" t="s">
        <v>371</v>
      </c>
      <c r="B2182" s="413" t="s">
        <v>109</v>
      </c>
      <c r="C2182" s="412" t="s">
        <v>105</v>
      </c>
      <c r="D2182" s="412" t="s">
        <v>110</v>
      </c>
      <c r="E2182" s="414" t="s">
        <v>101</v>
      </c>
      <c r="F2182" s="414"/>
      <c r="G2182" s="415" t="s">
        <v>38</v>
      </c>
      <c r="H2182" s="416">
        <v>1.4821</v>
      </c>
      <c r="I2182" s="416">
        <v>0</v>
      </c>
      <c r="J2182" s="417">
        <v>16.78</v>
      </c>
      <c r="K2182" s="417">
        <v>24.86</v>
      </c>
    </row>
    <row r="2183" spans="1:11" s="206" customFormat="1" ht="25.5" x14ac:dyDescent="0.25">
      <c r="A2183" s="412" t="s">
        <v>371</v>
      </c>
      <c r="B2183" s="413" t="s">
        <v>119</v>
      </c>
      <c r="C2183" s="412" t="s">
        <v>105</v>
      </c>
      <c r="D2183" s="412" t="s">
        <v>120</v>
      </c>
      <c r="E2183" s="414" t="s">
        <v>101</v>
      </c>
      <c r="F2183" s="414"/>
      <c r="G2183" s="415" t="s">
        <v>38</v>
      </c>
      <c r="H2183" s="416">
        <v>1.4821</v>
      </c>
      <c r="I2183" s="416">
        <v>0</v>
      </c>
      <c r="J2183" s="417">
        <v>23.41</v>
      </c>
      <c r="K2183" s="417">
        <v>34.69</v>
      </c>
    </row>
    <row r="2184" spans="1:11" s="206" customFormat="1" ht="25.5" x14ac:dyDescent="0.25">
      <c r="A2184" s="412" t="s">
        <v>371</v>
      </c>
      <c r="B2184" s="413" t="s">
        <v>2226</v>
      </c>
      <c r="C2184" s="412" t="s">
        <v>201</v>
      </c>
      <c r="D2184" s="412" t="s">
        <v>2227</v>
      </c>
      <c r="E2184" s="414" t="s">
        <v>384</v>
      </c>
      <c r="F2184" s="414"/>
      <c r="G2184" s="415" t="s">
        <v>21</v>
      </c>
      <c r="H2184" s="416">
        <v>1</v>
      </c>
      <c r="I2184" s="416">
        <v>0</v>
      </c>
      <c r="J2184" s="417">
        <v>2551</v>
      </c>
      <c r="K2184" s="417">
        <v>2551</v>
      </c>
    </row>
    <row r="2185" spans="1:11" s="206" customFormat="1" ht="25.5" x14ac:dyDescent="0.25">
      <c r="A2185" s="418"/>
      <c r="B2185" s="418"/>
      <c r="C2185" s="418"/>
      <c r="D2185" s="418"/>
      <c r="E2185" s="418"/>
      <c r="F2185" s="418" t="s">
        <v>373</v>
      </c>
      <c r="G2185" s="419">
        <v>120.98</v>
      </c>
      <c r="H2185" s="418" t="s">
        <v>374</v>
      </c>
      <c r="I2185" s="419">
        <v>0</v>
      </c>
      <c r="J2185" s="418" t="s">
        <v>375</v>
      </c>
      <c r="K2185" s="419">
        <v>120.98</v>
      </c>
    </row>
    <row r="2186" spans="1:11" s="206" customFormat="1" ht="26.25" thickBot="1" x14ac:dyDescent="0.3">
      <c r="A2186" s="418"/>
      <c r="B2186" s="418"/>
      <c r="C2186" s="418"/>
      <c r="D2186" s="418"/>
      <c r="E2186" s="418"/>
      <c r="F2186" s="418" t="s">
        <v>376</v>
      </c>
      <c r="G2186" s="419">
        <v>0</v>
      </c>
      <c r="H2186" s="420"/>
      <c r="I2186" s="420" t="s">
        <v>377</v>
      </c>
      <c r="J2186" s="418"/>
      <c r="K2186" s="419">
        <v>3108.23</v>
      </c>
    </row>
    <row r="2187" spans="1:11" s="206" customFormat="1" ht="15.75" thickTop="1" x14ac:dyDescent="0.25">
      <c r="A2187" s="421"/>
      <c r="B2187" s="421"/>
      <c r="C2187" s="421"/>
      <c r="D2187" s="421"/>
      <c r="E2187" s="421"/>
      <c r="F2187" s="421"/>
      <c r="G2187" s="421"/>
      <c r="H2187" s="421"/>
      <c r="I2187" s="421"/>
      <c r="J2187" s="421"/>
      <c r="K2187" s="421"/>
    </row>
    <row r="2188" spans="1:11" s="206" customFormat="1" x14ac:dyDescent="0.25">
      <c r="A2188" s="402" t="s">
        <v>1590</v>
      </c>
      <c r="B2188" s="403" t="s">
        <v>34</v>
      </c>
      <c r="C2188" s="402" t="s">
        <v>103</v>
      </c>
      <c r="D2188" s="402" t="s">
        <v>65</v>
      </c>
      <c r="E2188" s="404" t="s">
        <v>35</v>
      </c>
      <c r="F2188" s="404"/>
      <c r="G2188" s="405" t="s">
        <v>56</v>
      </c>
      <c r="H2188" s="403" t="s">
        <v>61</v>
      </c>
      <c r="I2188" s="403" t="s">
        <v>370</v>
      </c>
      <c r="J2188" s="403" t="s">
        <v>203</v>
      </c>
      <c r="K2188" s="403" t="s">
        <v>57</v>
      </c>
    </row>
    <row r="2189" spans="1:11" s="206" customFormat="1" ht="25.5" x14ac:dyDescent="0.25">
      <c r="A2189" s="406" t="s">
        <v>37</v>
      </c>
      <c r="B2189" s="407" t="s">
        <v>1591</v>
      </c>
      <c r="C2189" s="406" t="s">
        <v>105</v>
      </c>
      <c r="D2189" s="406" t="s">
        <v>1592</v>
      </c>
      <c r="E2189" s="408">
        <v>8</v>
      </c>
      <c r="F2189" s="408"/>
      <c r="G2189" s="409" t="s">
        <v>28</v>
      </c>
      <c r="H2189" s="410">
        <v>1</v>
      </c>
      <c r="I2189" s="411"/>
      <c r="J2189" s="411">
        <v>326.61</v>
      </c>
      <c r="K2189" s="411">
        <v>326.61</v>
      </c>
    </row>
    <row r="2190" spans="1:11" s="206" customFormat="1" ht="25.5" x14ac:dyDescent="0.25">
      <c r="A2190" s="412" t="s">
        <v>371</v>
      </c>
      <c r="B2190" s="413" t="s">
        <v>109</v>
      </c>
      <c r="C2190" s="412" t="s">
        <v>105</v>
      </c>
      <c r="D2190" s="412" t="s">
        <v>110</v>
      </c>
      <c r="E2190" s="414" t="s">
        <v>101</v>
      </c>
      <c r="F2190" s="414"/>
      <c r="G2190" s="415" t="s">
        <v>38</v>
      </c>
      <c r="H2190" s="416">
        <v>0.88</v>
      </c>
      <c r="I2190" s="416">
        <v>0</v>
      </c>
      <c r="J2190" s="417">
        <v>16.78</v>
      </c>
      <c r="K2190" s="417">
        <v>14.76</v>
      </c>
    </row>
    <row r="2191" spans="1:11" s="206" customFormat="1" ht="25.5" x14ac:dyDescent="0.25">
      <c r="A2191" s="412" t="s">
        <v>371</v>
      </c>
      <c r="B2191" s="413" t="s">
        <v>2228</v>
      </c>
      <c r="C2191" s="412" t="s">
        <v>105</v>
      </c>
      <c r="D2191" s="412" t="s">
        <v>2229</v>
      </c>
      <c r="E2191" s="414" t="s">
        <v>384</v>
      </c>
      <c r="F2191" s="414"/>
      <c r="G2191" s="415" t="s">
        <v>28</v>
      </c>
      <c r="H2191" s="416">
        <v>1</v>
      </c>
      <c r="I2191" s="416">
        <v>0</v>
      </c>
      <c r="J2191" s="417">
        <v>291.25</v>
      </c>
      <c r="K2191" s="417">
        <v>291.25</v>
      </c>
    </row>
    <row r="2192" spans="1:11" s="206" customFormat="1" ht="25.5" x14ac:dyDescent="0.25">
      <c r="A2192" s="412" t="s">
        <v>371</v>
      </c>
      <c r="B2192" s="413" t="s">
        <v>119</v>
      </c>
      <c r="C2192" s="412" t="s">
        <v>105</v>
      </c>
      <c r="D2192" s="412" t="s">
        <v>120</v>
      </c>
      <c r="E2192" s="414" t="s">
        <v>101</v>
      </c>
      <c r="F2192" s="414"/>
      <c r="G2192" s="415" t="s">
        <v>38</v>
      </c>
      <c r="H2192" s="416">
        <v>0.88</v>
      </c>
      <c r="I2192" s="416">
        <v>0</v>
      </c>
      <c r="J2192" s="417">
        <v>23.41</v>
      </c>
      <c r="K2192" s="417">
        <v>20.6</v>
      </c>
    </row>
    <row r="2193" spans="1:11" s="206" customFormat="1" ht="25.5" x14ac:dyDescent="0.25">
      <c r="A2193" s="418"/>
      <c r="B2193" s="418"/>
      <c r="C2193" s="418"/>
      <c r="D2193" s="418"/>
      <c r="E2193" s="418"/>
      <c r="F2193" s="418" t="s">
        <v>373</v>
      </c>
      <c r="G2193" s="419">
        <v>35.36</v>
      </c>
      <c r="H2193" s="418" t="s">
        <v>374</v>
      </c>
      <c r="I2193" s="419">
        <v>0</v>
      </c>
      <c r="J2193" s="418" t="s">
        <v>375</v>
      </c>
      <c r="K2193" s="419">
        <v>35.36</v>
      </c>
    </row>
    <row r="2194" spans="1:11" s="206" customFormat="1" ht="26.25" thickBot="1" x14ac:dyDescent="0.3">
      <c r="A2194" s="418"/>
      <c r="B2194" s="418"/>
      <c r="C2194" s="418"/>
      <c r="D2194" s="418"/>
      <c r="E2194" s="418"/>
      <c r="F2194" s="418" t="s">
        <v>376</v>
      </c>
      <c r="G2194" s="419">
        <v>0</v>
      </c>
      <c r="H2194" s="420"/>
      <c r="I2194" s="420" t="s">
        <v>377</v>
      </c>
      <c r="J2194" s="418"/>
      <c r="K2194" s="419">
        <v>326.61</v>
      </c>
    </row>
    <row r="2195" spans="1:11" s="206" customFormat="1" ht="15.75" thickTop="1" x14ac:dyDescent="0.25">
      <c r="A2195" s="421"/>
      <c r="B2195" s="421"/>
      <c r="C2195" s="421"/>
      <c r="D2195" s="421"/>
      <c r="E2195" s="421"/>
      <c r="F2195" s="421"/>
      <c r="G2195" s="421"/>
      <c r="H2195" s="421"/>
      <c r="I2195" s="421"/>
      <c r="J2195" s="421"/>
      <c r="K2195" s="421"/>
    </row>
    <row r="2196" spans="1:11" s="206" customFormat="1" x14ac:dyDescent="0.25">
      <c r="A2196" s="402" t="s">
        <v>1593</v>
      </c>
      <c r="B2196" s="403" t="s">
        <v>34</v>
      </c>
      <c r="C2196" s="402" t="s">
        <v>103</v>
      </c>
      <c r="D2196" s="402" t="s">
        <v>65</v>
      </c>
      <c r="E2196" s="404" t="s">
        <v>35</v>
      </c>
      <c r="F2196" s="404"/>
      <c r="G2196" s="405" t="s">
        <v>56</v>
      </c>
      <c r="H2196" s="403" t="s">
        <v>61</v>
      </c>
      <c r="I2196" s="403" t="s">
        <v>370</v>
      </c>
      <c r="J2196" s="403" t="s">
        <v>203</v>
      </c>
      <c r="K2196" s="403" t="s">
        <v>57</v>
      </c>
    </row>
    <row r="2197" spans="1:11" s="206" customFormat="1" ht="25.5" x14ac:dyDescent="0.25">
      <c r="A2197" s="406" t="s">
        <v>37</v>
      </c>
      <c r="B2197" s="407" t="s">
        <v>1594</v>
      </c>
      <c r="C2197" s="406" t="s">
        <v>105</v>
      </c>
      <c r="D2197" s="406" t="s">
        <v>1595</v>
      </c>
      <c r="E2197" s="408">
        <v>8</v>
      </c>
      <c r="F2197" s="408"/>
      <c r="G2197" s="409" t="s">
        <v>221</v>
      </c>
      <c r="H2197" s="410">
        <v>1</v>
      </c>
      <c r="I2197" s="411"/>
      <c r="J2197" s="411">
        <v>45.72</v>
      </c>
      <c r="K2197" s="411">
        <v>45.72</v>
      </c>
    </row>
    <row r="2198" spans="1:11" s="206" customFormat="1" ht="25.5" x14ac:dyDescent="0.25">
      <c r="A2198" s="412" t="s">
        <v>371</v>
      </c>
      <c r="B2198" s="413" t="s">
        <v>109</v>
      </c>
      <c r="C2198" s="412" t="s">
        <v>105</v>
      </c>
      <c r="D2198" s="412" t="s">
        <v>110</v>
      </c>
      <c r="E2198" s="414" t="s">
        <v>101</v>
      </c>
      <c r="F2198" s="414"/>
      <c r="G2198" s="415" t="s">
        <v>38</v>
      </c>
      <c r="H2198" s="416">
        <v>0.22</v>
      </c>
      <c r="I2198" s="416">
        <v>0</v>
      </c>
      <c r="J2198" s="417">
        <v>16.78</v>
      </c>
      <c r="K2198" s="417">
        <v>3.69</v>
      </c>
    </row>
    <row r="2199" spans="1:11" s="206" customFormat="1" ht="25.5" x14ac:dyDescent="0.25">
      <c r="A2199" s="412" t="s">
        <v>371</v>
      </c>
      <c r="B2199" s="413" t="s">
        <v>2230</v>
      </c>
      <c r="C2199" s="412" t="s">
        <v>105</v>
      </c>
      <c r="D2199" s="412" t="s">
        <v>2231</v>
      </c>
      <c r="E2199" s="414" t="s">
        <v>384</v>
      </c>
      <c r="F2199" s="414"/>
      <c r="G2199" s="415" t="s">
        <v>28</v>
      </c>
      <c r="H2199" s="416">
        <v>1</v>
      </c>
      <c r="I2199" s="416">
        <v>0</v>
      </c>
      <c r="J2199" s="417">
        <v>36.880000000000003</v>
      </c>
      <c r="K2199" s="417">
        <v>36.880000000000003</v>
      </c>
    </row>
    <row r="2200" spans="1:11" s="206" customFormat="1" ht="25.5" x14ac:dyDescent="0.25">
      <c r="A2200" s="412" t="s">
        <v>371</v>
      </c>
      <c r="B2200" s="413" t="s">
        <v>119</v>
      </c>
      <c r="C2200" s="412" t="s">
        <v>105</v>
      </c>
      <c r="D2200" s="412" t="s">
        <v>120</v>
      </c>
      <c r="E2200" s="414" t="s">
        <v>101</v>
      </c>
      <c r="F2200" s="414"/>
      <c r="G2200" s="415" t="s">
        <v>38</v>
      </c>
      <c r="H2200" s="416">
        <v>0.22</v>
      </c>
      <c r="I2200" s="416">
        <v>0</v>
      </c>
      <c r="J2200" s="417">
        <v>23.41</v>
      </c>
      <c r="K2200" s="417">
        <v>5.15</v>
      </c>
    </row>
    <row r="2201" spans="1:11" s="206" customFormat="1" ht="25.5" x14ac:dyDescent="0.25">
      <c r="A2201" s="418"/>
      <c r="B2201" s="418"/>
      <c r="C2201" s="418"/>
      <c r="D2201" s="418"/>
      <c r="E2201" s="418"/>
      <c r="F2201" s="418" t="s">
        <v>373</v>
      </c>
      <c r="G2201" s="419">
        <v>8.84</v>
      </c>
      <c r="H2201" s="418" t="s">
        <v>374</v>
      </c>
      <c r="I2201" s="419">
        <v>0</v>
      </c>
      <c r="J2201" s="418" t="s">
        <v>375</v>
      </c>
      <c r="K2201" s="419">
        <v>8.84</v>
      </c>
    </row>
    <row r="2202" spans="1:11" s="206" customFormat="1" ht="26.25" thickBot="1" x14ac:dyDescent="0.3">
      <c r="A2202" s="418"/>
      <c r="B2202" s="418"/>
      <c r="C2202" s="418"/>
      <c r="D2202" s="418"/>
      <c r="E2202" s="418"/>
      <c r="F2202" s="418" t="s">
        <v>376</v>
      </c>
      <c r="G2202" s="419">
        <v>0</v>
      </c>
      <c r="H2202" s="420"/>
      <c r="I2202" s="420" t="s">
        <v>377</v>
      </c>
      <c r="J2202" s="418"/>
      <c r="K2202" s="419">
        <v>45.72</v>
      </c>
    </row>
    <row r="2203" spans="1:11" s="206" customFormat="1" ht="15.75" thickTop="1" x14ac:dyDescent="0.25">
      <c r="A2203" s="421"/>
      <c r="B2203" s="421"/>
      <c r="C2203" s="421"/>
      <c r="D2203" s="421"/>
      <c r="E2203" s="421"/>
      <c r="F2203" s="421"/>
      <c r="G2203" s="421"/>
      <c r="H2203" s="421"/>
      <c r="I2203" s="421"/>
      <c r="J2203" s="421"/>
      <c r="K2203" s="421"/>
    </row>
    <row r="2204" spans="1:11" s="206" customFormat="1" x14ac:dyDescent="0.25">
      <c r="A2204" s="402" t="s">
        <v>1596</v>
      </c>
      <c r="B2204" s="403" t="s">
        <v>34</v>
      </c>
      <c r="C2204" s="402" t="s">
        <v>103</v>
      </c>
      <c r="D2204" s="402" t="s">
        <v>65</v>
      </c>
      <c r="E2204" s="404" t="s">
        <v>35</v>
      </c>
      <c r="F2204" s="404"/>
      <c r="G2204" s="405" t="s">
        <v>56</v>
      </c>
      <c r="H2204" s="403" t="s">
        <v>61</v>
      </c>
      <c r="I2204" s="403" t="s">
        <v>370</v>
      </c>
      <c r="J2204" s="403" t="s">
        <v>203</v>
      </c>
      <c r="K2204" s="403" t="s">
        <v>57</v>
      </c>
    </row>
    <row r="2205" spans="1:11" s="206" customFormat="1" ht="25.5" x14ac:dyDescent="0.25">
      <c r="A2205" s="406" t="s">
        <v>37</v>
      </c>
      <c r="B2205" s="407" t="s">
        <v>1597</v>
      </c>
      <c r="C2205" s="406" t="s">
        <v>105</v>
      </c>
      <c r="D2205" s="406" t="s">
        <v>1598</v>
      </c>
      <c r="E2205" s="408">
        <v>8</v>
      </c>
      <c r="F2205" s="408"/>
      <c r="G2205" s="409" t="s">
        <v>221</v>
      </c>
      <c r="H2205" s="410">
        <v>1</v>
      </c>
      <c r="I2205" s="411"/>
      <c r="J2205" s="411">
        <v>12.23</v>
      </c>
      <c r="K2205" s="411">
        <v>12.23</v>
      </c>
    </row>
    <row r="2206" spans="1:11" s="206" customFormat="1" ht="25.5" x14ac:dyDescent="0.25">
      <c r="A2206" s="412" t="s">
        <v>371</v>
      </c>
      <c r="B2206" s="413" t="s">
        <v>2232</v>
      </c>
      <c r="C2206" s="412" t="s">
        <v>105</v>
      </c>
      <c r="D2206" s="412" t="s">
        <v>2233</v>
      </c>
      <c r="E2206" s="414" t="s">
        <v>384</v>
      </c>
      <c r="F2206" s="414"/>
      <c r="G2206" s="415" t="s">
        <v>28</v>
      </c>
      <c r="H2206" s="416">
        <v>1</v>
      </c>
      <c r="I2206" s="416">
        <v>0</v>
      </c>
      <c r="J2206" s="417">
        <v>8.2200000000000006</v>
      </c>
      <c r="K2206" s="417">
        <v>8.2200000000000006</v>
      </c>
    </row>
    <row r="2207" spans="1:11" s="206" customFormat="1" ht="25.5" x14ac:dyDescent="0.25">
      <c r="A2207" s="412" t="s">
        <v>371</v>
      </c>
      <c r="B2207" s="413" t="s">
        <v>119</v>
      </c>
      <c r="C2207" s="412" t="s">
        <v>105</v>
      </c>
      <c r="D2207" s="412" t="s">
        <v>120</v>
      </c>
      <c r="E2207" s="414" t="s">
        <v>101</v>
      </c>
      <c r="F2207" s="414"/>
      <c r="G2207" s="415" t="s">
        <v>38</v>
      </c>
      <c r="H2207" s="416">
        <v>0.1</v>
      </c>
      <c r="I2207" s="416">
        <v>0</v>
      </c>
      <c r="J2207" s="417">
        <v>23.41</v>
      </c>
      <c r="K2207" s="417">
        <v>2.34</v>
      </c>
    </row>
    <row r="2208" spans="1:11" s="206" customFormat="1" ht="25.5" x14ac:dyDescent="0.25">
      <c r="A2208" s="412" t="s">
        <v>371</v>
      </c>
      <c r="B2208" s="413" t="s">
        <v>109</v>
      </c>
      <c r="C2208" s="412" t="s">
        <v>105</v>
      </c>
      <c r="D2208" s="412" t="s">
        <v>110</v>
      </c>
      <c r="E2208" s="414" t="s">
        <v>101</v>
      </c>
      <c r="F2208" s="414"/>
      <c r="G2208" s="415" t="s">
        <v>38</v>
      </c>
      <c r="H2208" s="416">
        <v>0.1</v>
      </c>
      <c r="I2208" s="416">
        <v>0</v>
      </c>
      <c r="J2208" s="417">
        <v>16.78</v>
      </c>
      <c r="K2208" s="417">
        <v>1.67</v>
      </c>
    </row>
    <row r="2209" spans="1:11" s="206" customFormat="1" ht="25.5" x14ac:dyDescent="0.25">
      <c r="A2209" s="418"/>
      <c r="B2209" s="418"/>
      <c r="C2209" s="418"/>
      <c r="D2209" s="418"/>
      <c r="E2209" s="418"/>
      <c r="F2209" s="418" t="s">
        <v>373</v>
      </c>
      <c r="G2209" s="419">
        <v>4.01</v>
      </c>
      <c r="H2209" s="418" t="s">
        <v>374</v>
      </c>
      <c r="I2209" s="419">
        <v>0</v>
      </c>
      <c r="J2209" s="418" t="s">
        <v>375</v>
      </c>
      <c r="K2209" s="419">
        <v>4.01</v>
      </c>
    </row>
    <row r="2210" spans="1:11" s="206" customFormat="1" ht="26.25" thickBot="1" x14ac:dyDescent="0.3">
      <c r="A2210" s="418"/>
      <c r="B2210" s="418"/>
      <c r="C2210" s="418"/>
      <c r="D2210" s="418"/>
      <c r="E2210" s="418"/>
      <c r="F2210" s="418" t="s">
        <v>376</v>
      </c>
      <c r="G2210" s="419">
        <v>0</v>
      </c>
      <c r="H2210" s="420"/>
      <c r="I2210" s="420" t="s">
        <v>377</v>
      </c>
      <c r="J2210" s="418"/>
      <c r="K2210" s="419">
        <v>12.23</v>
      </c>
    </row>
    <row r="2211" spans="1:11" s="206" customFormat="1" ht="15.75" thickTop="1" x14ac:dyDescent="0.25">
      <c r="A2211" s="421"/>
      <c r="B2211" s="421"/>
      <c r="C2211" s="421"/>
      <c r="D2211" s="421"/>
      <c r="E2211" s="421"/>
      <c r="F2211" s="421"/>
      <c r="G2211" s="421"/>
      <c r="H2211" s="421"/>
      <c r="I2211" s="421"/>
      <c r="J2211" s="421"/>
      <c r="K2211" s="421"/>
    </row>
    <row r="2212" spans="1:11" s="206" customFormat="1" x14ac:dyDescent="0.25">
      <c r="A2212" s="402" t="s">
        <v>1599</v>
      </c>
      <c r="B2212" s="403" t="s">
        <v>34</v>
      </c>
      <c r="C2212" s="402" t="s">
        <v>103</v>
      </c>
      <c r="D2212" s="402" t="s">
        <v>65</v>
      </c>
      <c r="E2212" s="404" t="s">
        <v>35</v>
      </c>
      <c r="F2212" s="404"/>
      <c r="G2212" s="405" t="s">
        <v>56</v>
      </c>
      <c r="H2212" s="403" t="s">
        <v>61</v>
      </c>
      <c r="I2212" s="403" t="s">
        <v>370</v>
      </c>
      <c r="J2212" s="403" t="s">
        <v>203</v>
      </c>
      <c r="K2212" s="403" t="s">
        <v>57</v>
      </c>
    </row>
    <row r="2213" spans="1:11" s="206" customFormat="1" ht="25.5" x14ac:dyDescent="0.25">
      <c r="A2213" s="406" t="s">
        <v>37</v>
      </c>
      <c r="B2213" s="407" t="s">
        <v>1600</v>
      </c>
      <c r="C2213" s="406" t="s">
        <v>105</v>
      </c>
      <c r="D2213" s="406" t="s">
        <v>1601</v>
      </c>
      <c r="E2213" s="408">
        <v>8</v>
      </c>
      <c r="F2213" s="408"/>
      <c r="G2213" s="409" t="s">
        <v>221</v>
      </c>
      <c r="H2213" s="410">
        <v>1</v>
      </c>
      <c r="I2213" s="411"/>
      <c r="J2213" s="411">
        <v>49.99</v>
      </c>
      <c r="K2213" s="411">
        <v>49.99</v>
      </c>
    </row>
    <row r="2214" spans="1:11" s="206" customFormat="1" ht="25.5" x14ac:dyDescent="0.25">
      <c r="A2214" s="412" t="s">
        <v>371</v>
      </c>
      <c r="B2214" s="413" t="s">
        <v>109</v>
      </c>
      <c r="C2214" s="412" t="s">
        <v>105</v>
      </c>
      <c r="D2214" s="412" t="s">
        <v>110</v>
      </c>
      <c r="E2214" s="414" t="s">
        <v>101</v>
      </c>
      <c r="F2214" s="414"/>
      <c r="G2214" s="415" t="s">
        <v>38</v>
      </c>
      <c r="H2214" s="416">
        <v>0.08</v>
      </c>
      <c r="I2214" s="416">
        <v>0</v>
      </c>
      <c r="J2214" s="417">
        <v>16.78</v>
      </c>
      <c r="K2214" s="417">
        <v>1.34</v>
      </c>
    </row>
    <row r="2215" spans="1:11" s="206" customFormat="1" ht="25.5" x14ac:dyDescent="0.25">
      <c r="A2215" s="412" t="s">
        <v>371</v>
      </c>
      <c r="B2215" s="413" t="s">
        <v>119</v>
      </c>
      <c r="C2215" s="412" t="s">
        <v>105</v>
      </c>
      <c r="D2215" s="412" t="s">
        <v>120</v>
      </c>
      <c r="E2215" s="414" t="s">
        <v>101</v>
      </c>
      <c r="F2215" s="414"/>
      <c r="G2215" s="415" t="s">
        <v>38</v>
      </c>
      <c r="H2215" s="416">
        <v>0.08</v>
      </c>
      <c r="I2215" s="416">
        <v>0</v>
      </c>
      <c r="J2215" s="417">
        <v>23.41</v>
      </c>
      <c r="K2215" s="417">
        <v>1.87</v>
      </c>
    </row>
    <row r="2216" spans="1:11" s="206" customFormat="1" ht="25.5" x14ac:dyDescent="0.25">
      <c r="A2216" s="412" t="s">
        <v>371</v>
      </c>
      <c r="B2216" s="413" t="s">
        <v>2234</v>
      </c>
      <c r="C2216" s="412" t="s">
        <v>105</v>
      </c>
      <c r="D2216" s="412" t="s">
        <v>2235</v>
      </c>
      <c r="E2216" s="414" t="s">
        <v>384</v>
      </c>
      <c r="F2216" s="414"/>
      <c r="G2216" s="415" t="s">
        <v>28</v>
      </c>
      <c r="H2216" s="416">
        <v>1</v>
      </c>
      <c r="I2216" s="416">
        <v>0</v>
      </c>
      <c r="J2216" s="417">
        <v>46.78</v>
      </c>
      <c r="K2216" s="417">
        <v>46.78</v>
      </c>
    </row>
    <row r="2217" spans="1:11" s="206" customFormat="1" ht="25.5" x14ac:dyDescent="0.25">
      <c r="A2217" s="418"/>
      <c r="B2217" s="418"/>
      <c r="C2217" s="418"/>
      <c r="D2217" s="418"/>
      <c r="E2217" s="418"/>
      <c r="F2217" s="418" t="s">
        <v>373</v>
      </c>
      <c r="G2217" s="419">
        <v>3.21</v>
      </c>
      <c r="H2217" s="418" t="s">
        <v>374</v>
      </c>
      <c r="I2217" s="419">
        <v>0</v>
      </c>
      <c r="J2217" s="418" t="s">
        <v>375</v>
      </c>
      <c r="K2217" s="419">
        <v>3.21</v>
      </c>
    </row>
    <row r="2218" spans="1:11" s="206" customFormat="1" ht="26.25" thickBot="1" x14ac:dyDescent="0.3">
      <c r="A2218" s="418"/>
      <c r="B2218" s="418"/>
      <c r="C2218" s="418"/>
      <c r="D2218" s="418"/>
      <c r="E2218" s="418"/>
      <c r="F2218" s="418" t="s">
        <v>376</v>
      </c>
      <c r="G2218" s="419">
        <v>0</v>
      </c>
      <c r="H2218" s="420"/>
      <c r="I2218" s="420" t="s">
        <v>377</v>
      </c>
      <c r="J2218" s="418"/>
      <c r="K2218" s="419">
        <v>49.99</v>
      </c>
    </row>
    <row r="2219" spans="1:11" s="206" customFormat="1" ht="15.75" thickTop="1" x14ac:dyDescent="0.25">
      <c r="A2219" s="421"/>
      <c r="B2219" s="421"/>
      <c r="C2219" s="421"/>
      <c r="D2219" s="421"/>
      <c r="E2219" s="421"/>
      <c r="F2219" s="421"/>
      <c r="G2219" s="421"/>
      <c r="H2219" s="421"/>
      <c r="I2219" s="421"/>
      <c r="J2219" s="421"/>
      <c r="K2219" s="421"/>
    </row>
    <row r="2220" spans="1:11" s="206" customFormat="1" x14ac:dyDescent="0.25">
      <c r="A2220" s="402" t="s">
        <v>1602</v>
      </c>
      <c r="B2220" s="403" t="s">
        <v>34</v>
      </c>
      <c r="C2220" s="402" t="s">
        <v>103</v>
      </c>
      <c r="D2220" s="402" t="s">
        <v>65</v>
      </c>
      <c r="E2220" s="404" t="s">
        <v>35</v>
      </c>
      <c r="F2220" s="404"/>
      <c r="G2220" s="405" t="s">
        <v>56</v>
      </c>
      <c r="H2220" s="403" t="s">
        <v>61</v>
      </c>
      <c r="I2220" s="403" t="s">
        <v>370</v>
      </c>
      <c r="J2220" s="403" t="s">
        <v>203</v>
      </c>
      <c r="K2220" s="403" t="s">
        <v>57</v>
      </c>
    </row>
    <row r="2221" spans="1:11" s="206" customFormat="1" ht="25.5" x14ac:dyDescent="0.25">
      <c r="A2221" s="406" t="s">
        <v>37</v>
      </c>
      <c r="B2221" s="407" t="s">
        <v>1603</v>
      </c>
      <c r="C2221" s="406" t="s">
        <v>105</v>
      </c>
      <c r="D2221" s="406" t="s">
        <v>1604</v>
      </c>
      <c r="E2221" s="408">
        <v>8</v>
      </c>
      <c r="F2221" s="408"/>
      <c r="G2221" s="409" t="s">
        <v>58</v>
      </c>
      <c r="H2221" s="410">
        <v>1</v>
      </c>
      <c r="I2221" s="411"/>
      <c r="J2221" s="411">
        <v>63.21</v>
      </c>
      <c r="K2221" s="411">
        <v>63.21</v>
      </c>
    </row>
    <row r="2222" spans="1:11" s="206" customFormat="1" ht="25.5" x14ac:dyDescent="0.25">
      <c r="A2222" s="412" t="s">
        <v>371</v>
      </c>
      <c r="B2222" s="413" t="s">
        <v>2236</v>
      </c>
      <c r="C2222" s="412" t="s">
        <v>105</v>
      </c>
      <c r="D2222" s="412" t="s">
        <v>2237</v>
      </c>
      <c r="E2222" s="414" t="s">
        <v>384</v>
      </c>
      <c r="F2222" s="414"/>
      <c r="G2222" s="415" t="s">
        <v>23</v>
      </c>
      <c r="H2222" s="416">
        <v>1.01</v>
      </c>
      <c r="I2222" s="416">
        <v>0</v>
      </c>
      <c r="J2222" s="417">
        <v>40.32</v>
      </c>
      <c r="K2222" s="417">
        <v>40.72</v>
      </c>
    </row>
    <row r="2223" spans="1:11" s="206" customFormat="1" ht="25.5" x14ac:dyDescent="0.25">
      <c r="A2223" s="412" t="s">
        <v>371</v>
      </c>
      <c r="B2223" s="413" t="s">
        <v>109</v>
      </c>
      <c r="C2223" s="412" t="s">
        <v>105</v>
      </c>
      <c r="D2223" s="412" t="s">
        <v>110</v>
      </c>
      <c r="E2223" s="414" t="s">
        <v>101</v>
      </c>
      <c r="F2223" s="414"/>
      <c r="G2223" s="415" t="s">
        <v>38</v>
      </c>
      <c r="H2223" s="416">
        <v>0.56000000000000005</v>
      </c>
      <c r="I2223" s="416">
        <v>0</v>
      </c>
      <c r="J2223" s="417">
        <v>16.78</v>
      </c>
      <c r="K2223" s="417">
        <v>9.39</v>
      </c>
    </row>
    <row r="2224" spans="1:11" s="206" customFormat="1" ht="25.5" x14ac:dyDescent="0.25">
      <c r="A2224" s="412" t="s">
        <v>371</v>
      </c>
      <c r="B2224" s="413" t="s">
        <v>119</v>
      </c>
      <c r="C2224" s="412" t="s">
        <v>105</v>
      </c>
      <c r="D2224" s="412" t="s">
        <v>120</v>
      </c>
      <c r="E2224" s="414" t="s">
        <v>101</v>
      </c>
      <c r="F2224" s="414"/>
      <c r="G2224" s="415" t="s">
        <v>38</v>
      </c>
      <c r="H2224" s="416">
        <v>0.56000000000000005</v>
      </c>
      <c r="I2224" s="416">
        <v>0</v>
      </c>
      <c r="J2224" s="417">
        <v>23.41</v>
      </c>
      <c r="K2224" s="417">
        <v>13.1</v>
      </c>
    </row>
    <row r="2225" spans="1:11" s="206" customFormat="1" ht="25.5" x14ac:dyDescent="0.25">
      <c r="A2225" s="418"/>
      <c r="B2225" s="418"/>
      <c r="C2225" s="418"/>
      <c r="D2225" s="418"/>
      <c r="E2225" s="418"/>
      <c r="F2225" s="418" t="s">
        <v>373</v>
      </c>
      <c r="G2225" s="419">
        <v>22.49</v>
      </c>
      <c r="H2225" s="418" t="s">
        <v>374</v>
      </c>
      <c r="I2225" s="419">
        <v>0</v>
      </c>
      <c r="J2225" s="418" t="s">
        <v>375</v>
      </c>
      <c r="K2225" s="419">
        <v>22.49</v>
      </c>
    </row>
    <row r="2226" spans="1:11" s="206" customFormat="1" ht="26.25" thickBot="1" x14ac:dyDescent="0.3">
      <c r="A2226" s="418"/>
      <c r="B2226" s="418"/>
      <c r="C2226" s="418"/>
      <c r="D2226" s="418"/>
      <c r="E2226" s="418"/>
      <c r="F2226" s="418" t="s">
        <v>376</v>
      </c>
      <c r="G2226" s="419">
        <v>0</v>
      </c>
      <c r="H2226" s="420"/>
      <c r="I2226" s="420" t="s">
        <v>377</v>
      </c>
      <c r="J2226" s="418"/>
      <c r="K2226" s="419">
        <v>63.21</v>
      </c>
    </row>
    <row r="2227" spans="1:11" s="206" customFormat="1" ht="15.75" thickTop="1" x14ac:dyDescent="0.25">
      <c r="A2227" s="421"/>
      <c r="B2227" s="421"/>
      <c r="C2227" s="421"/>
      <c r="D2227" s="421"/>
      <c r="E2227" s="421"/>
      <c r="F2227" s="421"/>
      <c r="G2227" s="421"/>
      <c r="H2227" s="421"/>
      <c r="I2227" s="421"/>
      <c r="J2227" s="421"/>
      <c r="K2227" s="421"/>
    </row>
    <row r="2228" spans="1:11" s="206" customFormat="1" x14ac:dyDescent="0.25">
      <c r="A2228" s="402" t="s">
        <v>1605</v>
      </c>
      <c r="B2228" s="403" t="s">
        <v>34</v>
      </c>
      <c r="C2228" s="402" t="s">
        <v>103</v>
      </c>
      <c r="D2228" s="402" t="s">
        <v>65</v>
      </c>
      <c r="E2228" s="404" t="s">
        <v>35</v>
      </c>
      <c r="F2228" s="404"/>
      <c r="G2228" s="405" t="s">
        <v>56</v>
      </c>
      <c r="H2228" s="403" t="s">
        <v>61</v>
      </c>
      <c r="I2228" s="403" t="s">
        <v>370</v>
      </c>
      <c r="J2228" s="403" t="s">
        <v>203</v>
      </c>
      <c r="K2228" s="403" t="s">
        <v>57</v>
      </c>
    </row>
    <row r="2229" spans="1:11" s="206" customFormat="1" ht="25.5" x14ac:dyDescent="0.25">
      <c r="A2229" s="406" t="s">
        <v>37</v>
      </c>
      <c r="B2229" s="407" t="s">
        <v>1606</v>
      </c>
      <c r="C2229" s="406" t="s">
        <v>105</v>
      </c>
      <c r="D2229" s="406" t="s">
        <v>537</v>
      </c>
      <c r="E2229" s="408">
        <v>8</v>
      </c>
      <c r="F2229" s="408"/>
      <c r="G2229" s="409" t="s">
        <v>23</v>
      </c>
      <c r="H2229" s="410">
        <v>1</v>
      </c>
      <c r="I2229" s="411"/>
      <c r="J2229" s="411">
        <v>16.579999999999998</v>
      </c>
      <c r="K2229" s="411">
        <v>16.579999999999998</v>
      </c>
    </row>
    <row r="2230" spans="1:11" s="206" customFormat="1" ht="25.5" x14ac:dyDescent="0.25">
      <c r="A2230" s="412" t="s">
        <v>371</v>
      </c>
      <c r="B2230" s="413" t="s">
        <v>536</v>
      </c>
      <c r="C2230" s="412" t="s">
        <v>105</v>
      </c>
      <c r="D2230" s="412" t="s">
        <v>537</v>
      </c>
      <c r="E2230" s="414" t="s">
        <v>384</v>
      </c>
      <c r="F2230" s="414"/>
      <c r="G2230" s="415" t="s">
        <v>23</v>
      </c>
      <c r="H2230" s="416">
        <v>1.01</v>
      </c>
      <c r="I2230" s="416">
        <v>0</v>
      </c>
      <c r="J2230" s="417">
        <v>6.89</v>
      </c>
      <c r="K2230" s="417">
        <v>6.95</v>
      </c>
    </row>
    <row r="2231" spans="1:11" s="206" customFormat="1" ht="25.5" x14ac:dyDescent="0.25">
      <c r="A2231" s="412" t="s">
        <v>371</v>
      </c>
      <c r="B2231" s="413" t="s">
        <v>119</v>
      </c>
      <c r="C2231" s="412" t="s">
        <v>105</v>
      </c>
      <c r="D2231" s="412" t="s">
        <v>120</v>
      </c>
      <c r="E2231" s="414" t="s">
        <v>101</v>
      </c>
      <c r="F2231" s="414"/>
      <c r="G2231" s="415" t="s">
        <v>38</v>
      </c>
      <c r="H2231" s="416">
        <v>0.24</v>
      </c>
      <c r="I2231" s="416">
        <v>0</v>
      </c>
      <c r="J2231" s="417">
        <v>23.41</v>
      </c>
      <c r="K2231" s="417">
        <v>5.61</v>
      </c>
    </row>
    <row r="2232" spans="1:11" s="206" customFormat="1" ht="25.5" x14ac:dyDescent="0.25">
      <c r="A2232" s="412" t="s">
        <v>371</v>
      </c>
      <c r="B2232" s="413" t="s">
        <v>109</v>
      </c>
      <c r="C2232" s="412" t="s">
        <v>105</v>
      </c>
      <c r="D2232" s="412" t="s">
        <v>110</v>
      </c>
      <c r="E2232" s="414" t="s">
        <v>101</v>
      </c>
      <c r="F2232" s="414"/>
      <c r="G2232" s="415" t="s">
        <v>38</v>
      </c>
      <c r="H2232" s="416">
        <v>0.24</v>
      </c>
      <c r="I2232" s="416">
        <v>0</v>
      </c>
      <c r="J2232" s="417">
        <v>16.78</v>
      </c>
      <c r="K2232" s="417">
        <v>4.0199999999999996</v>
      </c>
    </row>
    <row r="2233" spans="1:11" s="206" customFormat="1" ht="25.5" x14ac:dyDescent="0.25">
      <c r="A2233" s="418"/>
      <c r="B2233" s="418"/>
      <c r="C2233" s="418"/>
      <c r="D2233" s="418"/>
      <c r="E2233" s="418"/>
      <c r="F2233" s="418" t="s">
        <v>373</v>
      </c>
      <c r="G2233" s="419">
        <v>9.6300000000000008</v>
      </c>
      <c r="H2233" s="418" t="s">
        <v>374</v>
      </c>
      <c r="I2233" s="419">
        <v>0</v>
      </c>
      <c r="J2233" s="418" t="s">
        <v>375</v>
      </c>
      <c r="K2233" s="419">
        <v>9.6300000000000008</v>
      </c>
    </row>
    <row r="2234" spans="1:11" s="206" customFormat="1" ht="26.25" thickBot="1" x14ac:dyDescent="0.3">
      <c r="A2234" s="418"/>
      <c r="B2234" s="418"/>
      <c r="C2234" s="418"/>
      <c r="D2234" s="418"/>
      <c r="E2234" s="418"/>
      <c r="F2234" s="418" t="s">
        <v>376</v>
      </c>
      <c r="G2234" s="419">
        <v>0</v>
      </c>
      <c r="H2234" s="420"/>
      <c r="I2234" s="420" t="s">
        <v>377</v>
      </c>
      <c r="J2234" s="418"/>
      <c r="K2234" s="419">
        <v>16.579999999999998</v>
      </c>
    </row>
    <row r="2235" spans="1:11" s="206" customFormat="1" ht="15.75" thickTop="1" x14ac:dyDescent="0.25">
      <c r="A2235" s="421"/>
      <c r="B2235" s="421"/>
      <c r="C2235" s="421"/>
      <c r="D2235" s="421"/>
      <c r="E2235" s="421"/>
      <c r="F2235" s="421"/>
      <c r="G2235" s="421"/>
      <c r="H2235" s="421"/>
      <c r="I2235" s="421"/>
      <c r="J2235" s="421"/>
      <c r="K2235" s="421"/>
    </row>
    <row r="2236" spans="1:11" s="206" customFormat="1" x14ac:dyDescent="0.25">
      <c r="A2236" s="402" t="s">
        <v>1607</v>
      </c>
      <c r="B2236" s="403" t="s">
        <v>34</v>
      </c>
      <c r="C2236" s="402" t="s">
        <v>103</v>
      </c>
      <c r="D2236" s="402" t="s">
        <v>65</v>
      </c>
      <c r="E2236" s="404" t="s">
        <v>35</v>
      </c>
      <c r="F2236" s="404"/>
      <c r="G2236" s="405" t="s">
        <v>56</v>
      </c>
      <c r="H2236" s="403" t="s">
        <v>61</v>
      </c>
      <c r="I2236" s="403" t="s">
        <v>370</v>
      </c>
      <c r="J2236" s="403" t="s">
        <v>203</v>
      </c>
      <c r="K2236" s="403" t="s">
        <v>57</v>
      </c>
    </row>
    <row r="2237" spans="1:11" s="206" customFormat="1" ht="25.5" x14ac:dyDescent="0.25">
      <c r="A2237" s="406" t="s">
        <v>37</v>
      </c>
      <c r="B2237" s="407" t="s">
        <v>1608</v>
      </c>
      <c r="C2237" s="406" t="s">
        <v>105</v>
      </c>
      <c r="D2237" s="406" t="s">
        <v>539</v>
      </c>
      <c r="E2237" s="408">
        <v>8</v>
      </c>
      <c r="F2237" s="408"/>
      <c r="G2237" s="409" t="s">
        <v>23</v>
      </c>
      <c r="H2237" s="410">
        <v>1</v>
      </c>
      <c r="I2237" s="411"/>
      <c r="J2237" s="411">
        <v>22.76</v>
      </c>
      <c r="K2237" s="411">
        <v>22.76</v>
      </c>
    </row>
    <row r="2238" spans="1:11" s="206" customFormat="1" ht="25.5" x14ac:dyDescent="0.25">
      <c r="A2238" s="412" t="s">
        <v>371</v>
      </c>
      <c r="B2238" s="413" t="s">
        <v>538</v>
      </c>
      <c r="C2238" s="412" t="s">
        <v>105</v>
      </c>
      <c r="D2238" s="412" t="s">
        <v>539</v>
      </c>
      <c r="E2238" s="414" t="s">
        <v>384</v>
      </c>
      <c r="F2238" s="414"/>
      <c r="G2238" s="415" t="s">
        <v>23</v>
      </c>
      <c r="H2238" s="416">
        <v>1.01</v>
      </c>
      <c r="I2238" s="416">
        <v>0</v>
      </c>
      <c r="J2238" s="417">
        <v>10.61</v>
      </c>
      <c r="K2238" s="417">
        <v>10.71</v>
      </c>
    </row>
    <row r="2239" spans="1:11" s="206" customFormat="1" ht="25.5" x14ac:dyDescent="0.25">
      <c r="A2239" s="412" t="s">
        <v>371</v>
      </c>
      <c r="B2239" s="413" t="s">
        <v>119</v>
      </c>
      <c r="C2239" s="412" t="s">
        <v>105</v>
      </c>
      <c r="D2239" s="412" t="s">
        <v>120</v>
      </c>
      <c r="E2239" s="414" t="s">
        <v>101</v>
      </c>
      <c r="F2239" s="414"/>
      <c r="G2239" s="415" t="s">
        <v>38</v>
      </c>
      <c r="H2239" s="416">
        <v>0.3</v>
      </c>
      <c r="I2239" s="416">
        <v>0</v>
      </c>
      <c r="J2239" s="417">
        <v>23.41</v>
      </c>
      <c r="K2239" s="417">
        <v>7.02</v>
      </c>
    </row>
    <row r="2240" spans="1:11" s="206" customFormat="1" ht="25.5" x14ac:dyDescent="0.25">
      <c r="A2240" s="412" t="s">
        <v>371</v>
      </c>
      <c r="B2240" s="413" t="s">
        <v>109</v>
      </c>
      <c r="C2240" s="412" t="s">
        <v>105</v>
      </c>
      <c r="D2240" s="412" t="s">
        <v>110</v>
      </c>
      <c r="E2240" s="414" t="s">
        <v>101</v>
      </c>
      <c r="F2240" s="414"/>
      <c r="G2240" s="415" t="s">
        <v>38</v>
      </c>
      <c r="H2240" s="416">
        <v>0.3</v>
      </c>
      <c r="I2240" s="416">
        <v>0</v>
      </c>
      <c r="J2240" s="417">
        <v>16.78</v>
      </c>
      <c r="K2240" s="417">
        <v>5.03</v>
      </c>
    </row>
    <row r="2241" spans="1:11" s="206" customFormat="1" ht="25.5" x14ac:dyDescent="0.25">
      <c r="A2241" s="418"/>
      <c r="B2241" s="418"/>
      <c r="C2241" s="418"/>
      <c r="D2241" s="418"/>
      <c r="E2241" s="418"/>
      <c r="F2241" s="418" t="s">
        <v>373</v>
      </c>
      <c r="G2241" s="419">
        <v>12.05</v>
      </c>
      <c r="H2241" s="418" t="s">
        <v>374</v>
      </c>
      <c r="I2241" s="419">
        <v>0</v>
      </c>
      <c r="J2241" s="418" t="s">
        <v>375</v>
      </c>
      <c r="K2241" s="419">
        <v>12.05</v>
      </c>
    </row>
    <row r="2242" spans="1:11" s="206" customFormat="1" ht="26.25" thickBot="1" x14ac:dyDescent="0.3">
      <c r="A2242" s="418"/>
      <c r="B2242" s="418"/>
      <c r="C2242" s="418"/>
      <c r="D2242" s="418"/>
      <c r="E2242" s="418"/>
      <c r="F2242" s="418" t="s">
        <v>376</v>
      </c>
      <c r="G2242" s="419">
        <v>0</v>
      </c>
      <c r="H2242" s="420"/>
      <c r="I2242" s="420" t="s">
        <v>377</v>
      </c>
      <c r="J2242" s="418"/>
      <c r="K2242" s="419">
        <v>22.76</v>
      </c>
    </row>
    <row r="2243" spans="1:11" s="206" customFormat="1" ht="15.75" thickTop="1" x14ac:dyDescent="0.25">
      <c r="A2243" s="421"/>
      <c r="B2243" s="421"/>
      <c r="C2243" s="421"/>
      <c r="D2243" s="421"/>
      <c r="E2243" s="421"/>
      <c r="F2243" s="421"/>
      <c r="G2243" s="421"/>
      <c r="H2243" s="421"/>
      <c r="I2243" s="421"/>
      <c r="J2243" s="421"/>
      <c r="K2243" s="421"/>
    </row>
    <row r="2244" spans="1:11" s="206" customFormat="1" x14ac:dyDescent="0.25">
      <c r="A2244" s="402" t="s">
        <v>1609</v>
      </c>
      <c r="B2244" s="403" t="s">
        <v>34</v>
      </c>
      <c r="C2244" s="402" t="s">
        <v>103</v>
      </c>
      <c r="D2244" s="402" t="s">
        <v>65</v>
      </c>
      <c r="E2244" s="404" t="s">
        <v>35</v>
      </c>
      <c r="F2244" s="404"/>
      <c r="G2244" s="405" t="s">
        <v>56</v>
      </c>
      <c r="H2244" s="403" t="s">
        <v>61</v>
      </c>
      <c r="I2244" s="403" t="s">
        <v>370</v>
      </c>
      <c r="J2244" s="403" t="s">
        <v>203</v>
      </c>
      <c r="K2244" s="403" t="s">
        <v>57</v>
      </c>
    </row>
    <row r="2245" spans="1:11" s="206" customFormat="1" ht="25.5" x14ac:dyDescent="0.25">
      <c r="A2245" s="406" t="s">
        <v>37</v>
      </c>
      <c r="B2245" s="407" t="s">
        <v>1610</v>
      </c>
      <c r="C2245" s="406" t="s">
        <v>105</v>
      </c>
      <c r="D2245" s="406" t="s">
        <v>1611</v>
      </c>
      <c r="E2245" s="408">
        <v>8</v>
      </c>
      <c r="F2245" s="408"/>
      <c r="G2245" s="409" t="s">
        <v>23</v>
      </c>
      <c r="H2245" s="410">
        <v>1</v>
      </c>
      <c r="I2245" s="411"/>
      <c r="J2245" s="411">
        <v>34.33</v>
      </c>
      <c r="K2245" s="411">
        <v>34.33</v>
      </c>
    </row>
    <row r="2246" spans="1:11" s="206" customFormat="1" ht="25.5" x14ac:dyDescent="0.25">
      <c r="A2246" s="412" t="s">
        <v>371</v>
      </c>
      <c r="B2246" s="413" t="s">
        <v>109</v>
      </c>
      <c r="C2246" s="412" t="s">
        <v>105</v>
      </c>
      <c r="D2246" s="412" t="s">
        <v>110</v>
      </c>
      <c r="E2246" s="414" t="s">
        <v>101</v>
      </c>
      <c r="F2246" s="414"/>
      <c r="G2246" s="415" t="s">
        <v>38</v>
      </c>
      <c r="H2246" s="416">
        <v>0.48</v>
      </c>
      <c r="I2246" s="416">
        <v>0</v>
      </c>
      <c r="J2246" s="417">
        <v>16.78</v>
      </c>
      <c r="K2246" s="417">
        <v>8.0500000000000007</v>
      </c>
    </row>
    <row r="2247" spans="1:11" s="206" customFormat="1" ht="25.5" x14ac:dyDescent="0.25">
      <c r="A2247" s="412" t="s">
        <v>371</v>
      </c>
      <c r="B2247" s="413" t="s">
        <v>119</v>
      </c>
      <c r="C2247" s="412" t="s">
        <v>105</v>
      </c>
      <c r="D2247" s="412" t="s">
        <v>120</v>
      </c>
      <c r="E2247" s="414" t="s">
        <v>101</v>
      </c>
      <c r="F2247" s="414"/>
      <c r="G2247" s="415" t="s">
        <v>38</v>
      </c>
      <c r="H2247" s="416">
        <v>0.48</v>
      </c>
      <c r="I2247" s="416">
        <v>0</v>
      </c>
      <c r="J2247" s="417">
        <v>23.41</v>
      </c>
      <c r="K2247" s="417">
        <v>11.23</v>
      </c>
    </row>
    <row r="2248" spans="1:11" s="206" customFormat="1" ht="25.5" x14ac:dyDescent="0.25">
      <c r="A2248" s="412" t="s">
        <v>371</v>
      </c>
      <c r="B2248" s="413" t="s">
        <v>2238</v>
      </c>
      <c r="C2248" s="412" t="s">
        <v>105</v>
      </c>
      <c r="D2248" s="412" t="s">
        <v>1611</v>
      </c>
      <c r="E2248" s="414" t="s">
        <v>384</v>
      </c>
      <c r="F2248" s="414"/>
      <c r="G2248" s="415" t="s">
        <v>23</v>
      </c>
      <c r="H2248" s="416">
        <v>1.01</v>
      </c>
      <c r="I2248" s="416">
        <v>0</v>
      </c>
      <c r="J2248" s="417">
        <v>14.91</v>
      </c>
      <c r="K2248" s="417">
        <v>15.05</v>
      </c>
    </row>
    <row r="2249" spans="1:11" s="206" customFormat="1" ht="25.5" x14ac:dyDescent="0.25">
      <c r="A2249" s="418"/>
      <c r="B2249" s="418"/>
      <c r="C2249" s="418"/>
      <c r="D2249" s="418"/>
      <c r="E2249" s="418"/>
      <c r="F2249" s="418" t="s">
        <v>373</v>
      </c>
      <c r="G2249" s="419">
        <v>19.28</v>
      </c>
      <c r="H2249" s="418" t="s">
        <v>374</v>
      </c>
      <c r="I2249" s="419">
        <v>0</v>
      </c>
      <c r="J2249" s="418" t="s">
        <v>375</v>
      </c>
      <c r="K2249" s="419">
        <v>19.28</v>
      </c>
    </row>
    <row r="2250" spans="1:11" s="206" customFormat="1" ht="26.25" thickBot="1" x14ac:dyDescent="0.3">
      <c r="A2250" s="418"/>
      <c r="B2250" s="418"/>
      <c r="C2250" s="418"/>
      <c r="D2250" s="418"/>
      <c r="E2250" s="418"/>
      <c r="F2250" s="418" t="s">
        <v>376</v>
      </c>
      <c r="G2250" s="419">
        <v>0</v>
      </c>
      <c r="H2250" s="420"/>
      <c r="I2250" s="420" t="s">
        <v>377</v>
      </c>
      <c r="J2250" s="418"/>
      <c r="K2250" s="419">
        <v>34.33</v>
      </c>
    </row>
    <row r="2251" spans="1:11" s="206" customFormat="1" ht="15.75" thickTop="1" x14ac:dyDescent="0.25">
      <c r="A2251" s="421"/>
      <c r="B2251" s="421"/>
      <c r="C2251" s="421"/>
      <c r="D2251" s="421"/>
      <c r="E2251" s="421"/>
      <c r="F2251" s="421"/>
      <c r="G2251" s="421"/>
      <c r="H2251" s="421"/>
      <c r="I2251" s="421"/>
      <c r="J2251" s="421"/>
      <c r="K2251" s="421"/>
    </row>
    <row r="2252" spans="1:11" s="206" customFormat="1" x14ac:dyDescent="0.25">
      <c r="A2252" s="402" t="s">
        <v>1612</v>
      </c>
      <c r="B2252" s="403" t="s">
        <v>34</v>
      </c>
      <c r="C2252" s="402" t="s">
        <v>103</v>
      </c>
      <c r="D2252" s="402" t="s">
        <v>65</v>
      </c>
      <c r="E2252" s="404" t="s">
        <v>35</v>
      </c>
      <c r="F2252" s="404"/>
      <c r="G2252" s="405" t="s">
        <v>56</v>
      </c>
      <c r="H2252" s="403" t="s">
        <v>61</v>
      </c>
      <c r="I2252" s="403" t="s">
        <v>370</v>
      </c>
      <c r="J2252" s="403" t="s">
        <v>203</v>
      </c>
      <c r="K2252" s="403" t="s">
        <v>57</v>
      </c>
    </row>
    <row r="2253" spans="1:11" s="206" customFormat="1" ht="25.5" x14ac:dyDescent="0.25">
      <c r="A2253" s="406" t="s">
        <v>37</v>
      </c>
      <c r="B2253" s="407" t="s">
        <v>1613</v>
      </c>
      <c r="C2253" s="406" t="s">
        <v>105</v>
      </c>
      <c r="D2253" s="406" t="s">
        <v>526</v>
      </c>
      <c r="E2253" s="408">
        <v>8</v>
      </c>
      <c r="F2253" s="408"/>
      <c r="G2253" s="409" t="s">
        <v>23</v>
      </c>
      <c r="H2253" s="410">
        <v>1</v>
      </c>
      <c r="I2253" s="411"/>
      <c r="J2253" s="411">
        <v>37.33</v>
      </c>
      <c r="K2253" s="411">
        <v>37.33</v>
      </c>
    </row>
    <row r="2254" spans="1:11" s="206" customFormat="1" ht="25.5" x14ac:dyDescent="0.25">
      <c r="A2254" s="412" t="s">
        <v>371</v>
      </c>
      <c r="B2254" s="413" t="s">
        <v>119</v>
      </c>
      <c r="C2254" s="412" t="s">
        <v>105</v>
      </c>
      <c r="D2254" s="412" t="s">
        <v>120</v>
      </c>
      <c r="E2254" s="414" t="s">
        <v>101</v>
      </c>
      <c r="F2254" s="414"/>
      <c r="G2254" s="415" t="s">
        <v>38</v>
      </c>
      <c r="H2254" s="416">
        <v>0.52</v>
      </c>
      <c r="I2254" s="416">
        <v>0</v>
      </c>
      <c r="J2254" s="417">
        <v>23.41</v>
      </c>
      <c r="K2254" s="417">
        <v>12.17</v>
      </c>
    </row>
    <row r="2255" spans="1:11" s="206" customFormat="1" ht="25.5" x14ac:dyDescent="0.25">
      <c r="A2255" s="412" t="s">
        <v>371</v>
      </c>
      <c r="B2255" s="413" t="s">
        <v>525</v>
      </c>
      <c r="C2255" s="412" t="s">
        <v>105</v>
      </c>
      <c r="D2255" s="412" t="s">
        <v>526</v>
      </c>
      <c r="E2255" s="414" t="s">
        <v>384</v>
      </c>
      <c r="F2255" s="414"/>
      <c r="G2255" s="415" t="s">
        <v>23</v>
      </c>
      <c r="H2255" s="416">
        <v>1.01</v>
      </c>
      <c r="I2255" s="416">
        <v>0</v>
      </c>
      <c r="J2255" s="417">
        <v>16.28</v>
      </c>
      <c r="K2255" s="417">
        <v>16.440000000000001</v>
      </c>
    </row>
    <row r="2256" spans="1:11" s="206" customFormat="1" ht="25.5" x14ac:dyDescent="0.25">
      <c r="A2256" s="412" t="s">
        <v>371</v>
      </c>
      <c r="B2256" s="413" t="s">
        <v>109</v>
      </c>
      <c r="C2256" s="412" t="s">
        <v>105</v>
      </c>
      <c r="D2256" s="412" t="s">
        <v>110</v>
      </c>
      <c r="E2256" s="414" t="s">
        <v>101</v>
      </c>
      <c r="F2256" s="414"/>
      <c r="G2256" s="415" t="s">
        <v>38</v>
      </c>
      <c r="H2256" s="416">
        <v>0.52</v>
      </c>
      <c r="I2256" s="416">
        <v>0</v>
      </c>
      <c r="J2256" s="417">
        <v>16.78</v>
      </c>
      <c r="K2256" s="417">
        <v>8.7200000000000006</v>
      </c>
    </row>
    <row r="2257" spans="1:11" s="206" customFormat="1" ht="25.5" x14ac:dyDescent="0.25">
      <c r="A2257" s="418"/>
      <c r="B2257" s="418"/>
      <c r="C2257" s="418"/>
      <c r="D2257" s="418"/>
      <c r="E2257" s="418"/>
      <c r="F2257" s="418" t="s">
        <v>373</v>
      </c>
      <c r="G2257" s="419">
        <v>20.89</v>
      </c>
      <c r="H2257" s="418" t="s">
        <v>374</v>
      </c>
      <c r="I2257" s="419">
        <v>0</v>
      </c>
      <c r="J2257" s="418" t="s">
        <v>375</v>
      </c>
      <c r="K2257" s="419">
        <v>20.89</v>
      </c>
    </row>
    <row r="2258" spans="1:11" s="206" customFormat="1" ht="26.25" thickBot="1" x14ac:dyDescent="0.3">
      <c r="A2258" s="418"/>
      <c r="B2258" s="418"/>
      <c r="C2258" s="418"/>
      <c r="D2258" s="418"/>
      <c r="E2258" s="418"/>
      <c r="F2258" s="418" t="s">
        <v>376</v>
      </c>
      <c r="G2258" s="419">
        <v>0</v>
      </c>
      <c r="H2258" s="420"/>
      <c r="I2258" s="420" t="s">
        <v>377</v>
      </c>
      <c r="J2258" s="418"/>
      <c r="K2258" s="419">
        <v>37.33</v>
      </c>
    </row>
    <row r="2259" spans="1:11" s="206" customFormat="1" ht="15.75" thickTop="1" x14ac:dyDescent="0.25">
      <c r="A2259" s="421"/>
      <c r="B2259" s="421"/>
      <c r="C2259" s="421"/>
      <c r="D2259" s="421"/>
      <c r="E2259" s="421"/>
      <c r="F2259" s="421"/>
      <c r="G2259" s="421"/>
      <c r="H2259" s="421"/>
      <c r="I2259" s="421"/>
      <c r="J2259" s="421"/>
      <c r="K2259" s="421"/>
    </row>
    <row r="2260" spans="1:11" s="206" customFormat="1" x14ac:dyDescent="0.25">
      <c r="A2260" s="402" t="s">
        <v>1614</v>
      </c>
      <c r="B2260" s="403" t="s">
        <v>34</v>
      </c>
      <c r="C2260" s="402" t="s">
        <v>103</v>
      </c>
      <c r="D2260" s="402" t="s">
        <v>65</v>
      </c>
      <c r="E2260" s="404" t="s">
        <v>35</v>
      </c>
      <c r="F2260" s="404"/>
      <c r="G2260" s="405" t="s">
        <v>56</v>
      </c>
      <c r="H2260" s="403" t="s">
        <v>61</v>
      </c>
      <c r="I2260" s="403" t="s">
        <v>370</v>
      </c>
      <c r="J2260" s="403" t="s">
        <v>203</v>
      </c>
      <c r="K2260" s="403" t="s">
        <v>57</v>
      </c>
    </row>
    <row r="2261" spans="1:11" s="206" customFormat="1" ht="25.5" x14ac:dyDescent="0.25">
      <c r="A2261" s="406" t="s">
        <v>37</v>
      </c>
      <c r="B2261" s="407" t="s">
        <v>1615</v>
      </c>
      <c r="C2261" s="406" t="s">
        <v>105</v>
      </c>
      <c r="D2261" s="406" t="s">
        <v>448</v>
      </c>
      <c r="E2261" s="408">
        <v>8</v>
      </c>
      <c r="F2261" s="408"/>
      <c r="G2261" s="409" t="s">
        <v>221</v>
      </c>
      <c r="H2261" s="410">
        <v>1</v>
      </c>
      <c r="I2261" s="411"/>
      <c r="J2261" s="411">
        <v>18.079999999999998</v>
      </c>
      <c r="K2261" s="411">
        <v>18.079999999999998</v>
      </c>
    </row>
    <row r="2262" spans="1:11" s="206" customFormat="1" ht="25.5" x14ac:dyDescent="0.25">
      <c r="A2262" s="412" t="s">
        <v>371</v>
      </c>
      <c r="B2262" s="413" t="s">
        <v>119</v>
      </c>
      <c r="C2262" s="412" t="s">
        <v>105</v>
      </c>
      <c r="D2262" s="412" t="s">
        <v>120</v>
      </c>
      <c r="E2262" s="414" t="s">
        <v>101</v>
      </c>
      <c r="F2262" s="414"/>
      <c r="G2262" s="415" t="s">
        <v>38</v>
      </c>
      <c r="H2262" s="416">
        <v>0.15</v>
      </c>
      <c r="I2262" s="416">
        <v>0</v>
      </c>
      <c r="J2262" s="417">
        <v>23.41</v>
      </c>
      <c r="K2262" s="417">
        <v>3.51</v>
      </c>
    </row>
    <row r="2263" spans="1:11" s="206" customFormat="1" ht="25.5" x14ac:dyDescent="0.25">
      <c r="A2263" s="412" t="s">
        <v>371</v>
      </c>
      <c r="B2263" s="413" t="s">
        <v>447</v>
      </c>
      <c r="C2263" s="412" t="s">
        <v>105</v>
      </c>
      <c r="D2263" s="412" t="s">
        <v>448</v>
      </c>
      <c r="E2263" s="414" t="s">
        <v>384</v>
      </c>
      <c r="F2263" s="414"/>
      <c r="G2263" s="415" t="s">
        <v>28</v>
      </c>
      <c r="H2263" s="416">
        <v>1</v>
      </c>
      <c r="I2263" s="416">
        <v>0</v>
      </c>
      <c r="J2263" s="417">
        <v>12.06</v>
      </c>
      <c r="K2263" s="417">
        <v>12.06</v>
      </c>
    </row>
    <row r="2264" spans="1:11" s="206" customFormat="1" ht="25.5" x14ac:dyDescent="0.25">
      <c r="A2264" s="412" t="s">
        <v>371</v>
      </c>
      <c r="B2264" s="413" t="s">
        <v>109</v>
      </c>
      <c r="C2264" s="412" t="s">
        <v>105</v>
      </c>
      <c r="D2264" s="412" t="s">
        <v>110</v>
      </c>
      <c r="E2264" s="414" t="s">
        <v>101</v>
      </c>
      <c r="F2264" s="414"/>
      <c r="G2264" s="415" t="s">
        <v>38</v>
      </c>
      <c r="H2264" s="416">
        <v>0.15</v>
      </c>
      <c r="I2264" s="416">
        <v>0</v>
      </c>
      <c r="J2264" s="417">
        <v>16.78</v>
      </c>
      <c r="K2264" s="417">
        <v>2.5099999999999998</v>
      </c>
    </row>
    <row r="2265" spans="1:11" s="206" customFormat="1" ht="25.5" x14ac:dyDescent="0.25">
      <c r="A2265" s="418"/>
      <c r="B2265" s="418"/>
      <c r="C2265" s="418"/>
      <c r="D2265" s="418"/>
      <c r="E2265" s="418"/>
      <c r="F2265" s="418" t="s">
        <v>373</v>
      </c>
      <c r="G2265" s="419">
        <v>6.02</v>
      </c>
      <c r="H2265" s="418" t="s">
        <v>374</v>
      </c>
      <c r="I2265" s="419">
        <v>0</v>
      </c>
      <c r="J2265" s="418" t="s">
        <v>375</v>
      </c>
      <c r="K2265" s="419">
        <v>6.02</v>
      </c>
    </row>
    <row r="2266" spans="1:11" s="206" customFormat="1" ht="26.25" thickBot="1" x14ac:dyDescent="0.3">
      <c r="A2266" s="418"/>
      <c r="B2266" s="418"/>
      <c r="C2266" s="418"/>
      <c r="D2266" s="418"/>
      <c r="E2266" s="418"/>
      <c r="F2266" s="418" t="s">
        <v>376</v>
      </c>
      <c r="G2266" s="419">
        <v>0</v>
      </c>
      <c r="H2266" s="420"/>
      <c r="I2266" s="420" t="s">
        <v>377</v>
      </c>
      <c r="J2266" s="418"/>
      <c r="K2266" s="419">
        <v>18.079999999999998</v>
      </c>
    </row>
    <row r="2267" spans="1:11" s="206" customFormat="1" ht="15.75" thickTop="1" x14ac:dyDescent="0.25">
      <c r="A2267" s="421"/>
      <c r="B2267" s="421"/>
      <c r="C2267" s="421"/>
      <c r="D2267" s="421"/>
      <c r="E2267" s="421"/>
      <c r="F2267" s="421"/>
      <c r="G2267" s="421"/>
      <c r="H2267" s="421"/>
      <c r="I2267" s="421"/>
      <c r="J2267" s="421"/>
      <c r="K2267" s="421"/>
    </row>
    <row r="2268" spans="1:11" s="206" customFormat="1" x14ac:dyDescent="0.25">
      <c r="A2268" s="402" t="s">
        <v>1616</v>
      </c>
      <c r="B2268" s="403" t="s">
        <v>34</v>
      </c>
      <c r="C2268" s="402" t="s">
        <v>103</v>
      </c>
      <c r="D2268" s="402" t="s">
        <v>65</v>
      </c>
      <c r="E2268" s="404" t="s">
        <v>35</v>
      </c>
      <c r="F2268" s="404"/>
      <c r="G2268" s="405" t="s">
        <v>56</v>
      </c>
      <c r="H2268" s="403" t="s">
        <v>61</v>
      </c>
      <c r="I2268" s="403" t="s">
        <v>370</v>
      </c>
      <c r="J2268" s="403" t="s">
        <v>203</v>
      </c>
      <c r="K2268" s="403" t="s">
        <v>57</v>
      </c>
    </row>
    <row r="2269" spans="1:11" s="206" customFormat="1" ht="25.5" x14ac:dyDescent="0.25">
      <c r="A2269" s="406" t="s">
        <v>37</v>
      </c>
      <c r="B2269" s="407" t="s">
        <v>1617</v>
      </c>
      <c r="C2269" s="406" t="s">
        <v>105</v>
      </c>
      <c r="D2269" s="406" t="s">
        <v>1618</v>
      </c>
      <c r="E2269" s="408">
        <v>8</v>
      </c>
      <c r="F2269" s="408"/>
      <c r="G2269" s="409" t="s">
        <v>1619</v>
      </c>
      <c r="H2269" s="410">
        <v>1</v>
      </c>
      <c r="I2269" s="411"/>
      <c r="J2269" s="411">
        <v>19.78</v>
      </c>
      <c r="K2269" s="411">
        <v>19.78</v>
      </c>
    </row>
    <row r="2270" spans="1:11" s="206" customFormat="1" ht="25.5" x14ac:dyDescent="0.25">
      <c r="A2270" s="412" t="s">
        <v>371</v>
      </c>
      <c r="B2270" s="413" t="s">
        <v>2239</v>
      </c>
      <c r="C2270" s="412" t="s">
        <v>105</v>
      </c>
      <c r="D2270" s="412" t="s">
        <v>2240</v>
      </c>
      <c r="E2270" s="414" t="s">
        <v>384</v>
      </c>
      <c r="F2270" s="414"/>
      <c r="G2270" s="415" t="s">
        <v>28</v>
      </c>
      <c r="H2270" s="416">
        <v>1</v>
      </c>
      <c r="I2270" s="416">
        <v>0</v>
      </c>
      <c r="J2270" s="417">
        <v>11.75</v>
      </c>
      <c r="K2270" s="417">
        <v>11.75</v>
      </c>
    </row>
    <row r="2271" spans="1:11" s="206" customFormat="1" ht="25.5" x14ac:dyDescent="0.25">
      <c r="A2271" s="412" t="s">
        <v>371</v>
      </c>
      <c r="B2271" s="413" t="s">
        <v>109</v>
      </c>
      <c r="C2271" s="412" t="s">
        <v>105</v>
      </c>
      <c r="D2271" s="412" t="s">
        <v>110</v>
      </c>
      <c r="E2271" s="414" t="s">
        <v>101</v>
      </c>
      <c r="F2271" s="414"/>
      <c r="G2271" s="415" t="s">
        <v>38</v>
      </c>
      <c r="H2271" s="416">
        <v>0.2</v>
      </c>
      <c r="I2271" s="416">
        <v>0</v>
      </c>
      <c r="J2271" s="417">
        <v>16.78</v>
      </c>
      <c r="K2271" s="417">
        <v>3.35</v>
      </c>
    </row>
    <row r="2272" spans="1:11" s="206" customFormat="1" ht="25.5" x14ac:dyDescent="0.25">
      <c r="A2272" s="412" t="s">
        <v>371</v>
      </c>
      <c r="B2272" s="413" t="s">
        <v>119</v>
      </c>
      <c r="C2272" s="412" t="s">
        <v>105</v>
      </c>
      <c r="D2272" s="412" t="s">
        <v>120</v>
      </c>
      <c r="E2272" s="414" t="s">
        <v>101</v>
      </c>
      <c r="F2272" s="414"/>
      <c r="G2272" s="415" t="s">
        <v>38</v>
      </c>
      <c r="H2272" s="416">
        <v>0.2</v>
      </c>
      <c r="I2272" s="416">
        <v>0</v>
      </c>
      <c r="J2272" s="417">
        <v>23.41</v>
      </c>
      <c r="K2272" s="417">
        <v>4.68</v>
      </c>
    </row>
    <row r="2273" spans="1:11" s="206" customFormat="1" ht="25.5" x14ac:dyDescent="0.25">
      <c r="A2273" s="418"/>
      <c r="B2273" s="418"/>
      <c r="C2273" s="418"/>
      <c r="D2273" s="418"/>
      <c r="E2273" s="418"/>
      <c r="F2273" s="418" t="s">
        <v>373</v>
      </c>
      <c r="G2273" s="419">
        <v>8.0299999999999994</v>
      </c>
      <c r="H2273" s="418" t="s">
        <v>374</v>
      </c>
      <c r="I2273" s="419">
        <v>0</v>
      </c>
      <c r="J2273" s="418" t="s">
        <v>375</v>
      </c>
      <c r="K2273" s="419">
        <v>8.0299999999999994</v>
      </c>
    </row>
    <row r="2274" spans="1:11" s="206" customFormat="1" ht="26.25" thickBot="1" x14ac:dyDescent="0.3">
      <c r="A2274" s="418"/>
      <c r="B2274" s="418"/>
      <c r="C2274" s="418"/>
      <c r="D2274" s="418"/>
      <c r="E2274" s="418"/>
      <c r="F2274" s="418" t="s">
        <v>376</v>
      </c>
      <c r="G2274" s="419">
        <v>0</v>
      </c>
      <c r="H2274" s="420"/>
      <c r="I2274" s="420" t="s">
        <v>377</v>
      </c>
      <c r="J2274" s="418"/>
      <c r="K2274" s="419">
        <v>19.78</v>
      </c>
    </row>
    <row r="2275" spans="1:11" s="206" customFormat="1" ht="15.75" thickTop="1" x14ac:dyDescent="0.25">
      <c r="A2275" s="421"/>
      <c r="B2275" s="421"/>
      <c r="C2275" s="421"/>
      <c r="D2275" s="421"/>
      <c r="E2275" s="421"/>
      <c r="F2275" s="421"/>
      <c r="G2275" s="421"/>
      <c r="H2275" s="421"/>
      <c r="I2275" s="421"/>
      <c r="J2275" s="421"/>
      <c r="K2275" s="421"/>
    </row>
    <row r="2276" spans="1:11" s="206" customFormat="1" x14ac:dyDescent="0.25">
      <c r="A2276" s="402" t="s">
        <v>1620</v>
      </c>
      <c r="B2276" s="403" t="s">
        <v>34</v>
      </c>
      <c r="C2276" s="402" t="s">
        <v>103</v>
      </c>
      <c r="D2276" s="402" t="s">
        <v>65</v>
      </c>
      <c r="E2276" s="404" t="s">
        <v>35</v>
      </c>
      <c r="F2276" s="404"/>
      <c r="G2276" s="405" t="s">
        <v>56</v>
      </c>
      <c r="H2276" s="403" t="s">
        <v>61</v>
      </c>
      <c r="I2276" s="403" t="s">
        <v>370</v>
      </c>
      <c r="J2276" s="403" t="s">
        <v>203</v>
      </c>
      <c r="K2276" s="403" t="s">
        <v>57</v>
      </c>
    </row>
    <row r="2277" spans="1:11" s="206" customFormat="1" ht="25.5" x14ac:dyDescent="0.25">
      <c r="A2277" s="406" t="s">
        <v>37</v>
      </c>
      <c r="B2277" s="407" t="s">
        <v>1621</v>
      </c>
      <c r="C2277" s="406" t="s">
        <v>105</v>
      </c>
      <c r="D2277" s="406" t="s">
        <v>1622</v>
      </c>
      <c r="E2277" s="408">
        <v>8</v>
      </c>
      <c r="F2277" s="408"/>
      <c r="G2277" s="409" t="s">
        <v>1623</v>
      </c>
      <c r="H2277" s="410">
        <v>1</v>
      </c>
      <c r="I2277" s="411"/>
      <c r="J2277" s="411">
        <v>17.18</v>
      </c>
      <c r="K2277" s="411">
        <v>17.18</v>
      </c>
    </row>
    <row r="2278" spans="1:11" s="206" customFormat="1" ht="25.5" x14ac:dyDescent="0.25">
      <c r="A2278" s="412" t="s">
        <v>371</v>
      </c>
      <c r="B2278" s="413" t="s">
        <v>464</v>
      </c>
      <c r="C2278" s="412" t="s">
        <v>105</v>
      </c>
      <c r="D2278" s="412" t="s">
        <v>465</v>
      </c>
      <c r="E2278" s="414" t="s">
        <v>384</v>
      </c>
      <c r="F2278" s="414"/>
      <c r="G2278" s="415" t="s">
        <v>314</v>
      </c>
      <c r="H2278" s="416">
        <v>1</v>
      </c>
      <c r="I2278" s="416">
        <v>0</v>
      </c>
      <c r="J2278" s="417">
        <v>11.16</v>
      </c>
      <c r="K2278" s="417">
        <v>11.16</v>
      </c>
    </row>
    <row r="2279" spans="1:11" s="206" customFormat="1" ht="25.5" x14ac:dyDescent="0.25">
      <c r="A2279" s="412" t="s">
        <v>371</v>
      </c>
      <c r="B2279" s="413" t="s">
        <v>119</v>
      </c>
      <c r="C2279" s="412" t="s">
        <v>105</v>
      </c>
      <c r="D2279" s="412" t="s">
        <v>120</v>
      </c>
      <c r="E2279" s="414" t="s">
        <v>101</v>
      </c>
      <c r="F2279" s="414"/>
      <c r="G2279" s="415" t="s">
        <v>38</v>
      </c>
      <c r="H2279" s="416">
        <v>0.15</v>
      </c>
      <c r="I2279" s="416">
        <v>0</v>
      </c>
      <c r="J2279" s="417">
        <v>23.41</v>
      </c>
      <c r="K2279" s="417">
        <v>3.51</v>
      </c>
    </row>
    <row r="2280" spans="1:11" s="206" customFormat="1" ht="25.5" x14ac:dyDescent="0.25">
      <c r="A2280" s="412" t="s">
        <v>371</v>
      </c>
      <c r="B2280" s="413" t="s">
        <v>109</v>
      </c>
      <c r="C2280" s="412" t="s">
        <v>105</v>
      </c>
      <c r="D2280" s="412" t="s">
        <v>110</v>
      </c>
      <c r="E2280" s="414" t="s">
        <v>101</v>
      </c>
      <c r="F2280" s="414"/>
      <c r="G2280" s="415" t="s">
        <v>38</v>
      </c>
      <c r="H2280" s="416">
        <v>0.15</v>
      </c>
      <c r="I2280" s="416">
        <v>0</v>
      </c>
      <c r="J2280" s="417">
        <v>16.78</v>
      </c>
      <c r="K2280" s="417">
        <v>2.5099999999999998</v>
      </c>
    </row>
    <row r="2281" spans="1:11" s="206" customFormat="1" ht="25.5" x14ac:dyDescent="0.25">
      <c r="A2281" s="418"/>
      <c r="B2281" s="418"/>
      <c r="C2281" s="418"/>
      <c r="D2281" s="418"/>
      <c r="E2281" s="418"/>
      <c r="F2281" s="418" t="s">
        <v>373</v>
      </c>
      <c r="G2281" s="419">
        <v>6.02</v>
      </c>
      <c r="H2281" s="418" t="s">
        <v>374</v>
      </c>
      <c r="I2281" s="419">
        <v>0</v>
      </c>
      <c r="J2281" s="418" t="s">
        <v>375</v>
      </c>
      <c r="K2281" s="419">
        <v>6.02</v>
      </c>
    </row>
    <row r="2282" spans="1:11" s="206" customFormat="1" ht="26.25" thickBot="1" x14ac:dyDescent="0.3">
      <c r="A2282" s="418"/>
      <c r="B2282" s="418"/>
      <c r="C2282" s="418"/>
      <c r="D2282" s="418"/>
      <c r="E2282" s="418"/>
      <c r="F2282" s="418" t="s">
        <v>376</v>
      </c>
      <c r="G2282" s="419">
        <v>0</v>
      </c>
      <c r="H2282" s="420"/>
      <c r="I2282" s="420" t="s">
        <v>377</v>
      </c>
      <c r="J2282" s="418"/>
      <c r="K2282" s="419">
        <v>17.18</v>
      </c>
    </row>
    <row r="2283" spans="1:11" s="206" customFormat="1" ht="15.75" thickTop="1" x14ac:dyDescent="0.25">
      <c r="A2283" s="421"/>
      <c r="B2283" s="421"/>
      <c r="C2283" s="421"/>
      <c r="D2283" s="421"/>
      <c r="E2283" s="421"/>
      <c r="F2283" s="421"/>
      <c r="G2283" s="421"/>
      <c r="H2283" s="421"/>
      <c r="I2283" s="421"/>
      <c r="J2283" s="421"/>
      <c r="K2283" s="421"/>
    </row>
    <row r="2284" spans="1:11" s="206" customFormat="1" x14ac:dyDescent="0.25">
      <c r="A2284" s="402" t="s">
        <v>1624</v>
      </c>
      <c r="B2284" s="403" t="s">
        <v>34</v>
      </c>
      <c r="C2284" s="402" t="s">
        <v>103</v>
      </c>
      <c r="D2284" s="402" t="s">
        <v>65</v>
      </c>
      <c r="E2284" s="404" t="s">
        <v>35</v>
      </c>
      <c r="F2284" s="404"/>
      <c r="G2284" s="405" t="s">
        <v>56</v>
      </c>
      <c r="H2284" s="403" t="s">
        <v>61</v>
      </c>
      <c r="I2284" s="403" t="s">
        <v>370</v>
      </c>
      <c r="J2284" s="403" t="s">
        <v>203</v>
      </c>
      <c r="K2284" s="403" t="s">
        <v>57</v>
      </c>
    </row>
    <row r="2285" spans="1:11" s="206" customFormat="1" ht="25.5" x14ac:dyDescent="0.25">
      <c r="A2285" s="406" t="s">
        <v>37</v>
      </c>
      <c r="B2285" s="407" t="s">
        <v>1625</v>
      </c>
      <c r="C2285" s="406" t="s">
        <v>105</v>
      </c>
      <c r="D2285" s="406" t="s">
        <v>1626</v>
      </c>
      <c r="E2285" s="408">
        <v>8</v>
      </c>
      <c r="F2285" s="408"/>
      <c r="G2285" s="409" t="s">
        <v>221</v>
      </c>
      <c r="H2285" s="410">
        <v>1</v>
      </c>
      <c r="I2285" s="411"/>
      <c r="J2285" s="411">
        <v>181.06</v>
      </c>
      <c r="K2285" s="411">
        <v>181.06</v>
      </c>
    </row>
    <row r="2286" spans="1:11" s="206" customFormat="1" ht="25.5" x14ac:dyDescent="0.25">
      <c r="A2286" s="412" t="s">
        <v>371</v>
      </c>
      <c r="B2286" s="413" t="s">
        <v>2241</v>
      </c>
      <c r="C2286" s="412" t="s">
        <v>105</v>
      </c>
      <c r="D2286" s="412" t="s">
        <v>2242</v>
      </c>
      <c r="E2286" s="414" t="s">
        <v>384</v>
      </c>
      <c r="F2286" s="414"/>
      <c r="G2286" s="415" t="s">
        <v>28</v>
      </c>
      <c r="H2286" s="416">
        <v>1</v>
      </c>
      <c r="I2286" s="416">
        <v>0</v>
      </c>
      <c r="J2286" s="417">
        <v>144.9</v>
      </c>
      <c r="K2286" s="417">
        <v>144.9</v>
      </c>
    </row>
    <row r="2287" spans="1:11" s="206" customFormat="1" ht="25.5" x14ac:dyDescent="0.25">
      <c r="A2287" s="412" t="s">
        <v>371</v>
      </c>
      <c r="B2287" s="413" t="s">
        <v>109</v>
      </c>
      <c r="C2287" s="412" t="s">
        <v>105</v>
      </c>
      <c r="D2287" s="412" t="s">
        <v>110</v>
      </c>
      <c r="E2287" s="414" t="s">
        <v>101</v>
      </c>
      <c r="F2287" s="414"/>
      <c r="G2287" s="415" t="s">
        <v>38</v>
      </c>
      <c r="H2287" s="416">
        <v>0.9</v>
      </c>
      <c r="I2287" s="416">
        <v>0</v>
      </c>
      <c r="J2287" s="417">
        <v>16.78</v>
      </c>
      <c r="K2287" s="417">
        <v>15.1</v>
      </c>
    </row>
    <row r="2288" spans="1:11" s="206" customFormat="1" ht="25.5" x14ac:dyDescent="0.25">
      <c r="A2288" s="412" t="s">
        <v>371</v>
      </c>
      <c r="B2288" s="413" t="s">
        <v>119</v>
      </c>
      <c r="C2288" s="412" t="s">
        <v>105</v>
      </c>
      <c r="D2288" s="412" t="s">
        <v>120</v>
      </c>
      <c r="E2288" s="414" t="s">
        <v>101</v>
      </c>
      <c r="F2288" s="414"/>
      <c r="G2288" s="415" t="s">
        <v>38</v>
      </c>
      <c r="H2288" s="416">
        <v>0.9</v>
      </c>
      <c r="I2288" s="416">
        <v>0</v>
      </c>
      <c r="J2288" s="417">
        <v>23.41</v>
      </c>
      <c r="K2288" s="417">
        <v>21.06</v>
      </c>
    </row>
    <row r="2289" spans="1:11" s="206" customFormat="1" ht="25.5" x14ac:dyDescent="0.25">
      <c r="A2289" s="418"/>
      <c r="B2289" s="418"/>
      <c r="C2289" s="418"/>
      <c r="D2289" s="418"/>
      <c r="E2289" s="418"/>
      <c r="F2289" s="418" t="s">
        <v>373</v>
      </c>
      <c r="G2289" s="419">
        <v>36.159999999999997</v>
      </c>
      <c r="H2289" s="418" t="s">
        <v>374</v>
      </c>
      <c r="I2289" s="419">
        <v>0</v>
      </c>
      <c r="J2289" s="418" t="s">
        <v>375</v>
      </c>
      <c r="K2289" s="419">
        <v>36.159999999999997</v>
      </c>
    </row>
    <row r="2290" spans="1:11" s="206" customFormat="1" ht="26.25" thickBot="1" x14ac:dyDescent="0.3">
      <c r="A2290" s="418"/>
      <c r="B2290" s="418"/>
      <c r="C2290" s="418"/>
      <c r="D2290" s="418"/>
      <c r="E2290" s="418"/>
      <c r="F2290" s="418" t="s">
        <v>376</v>
      </c>
      <c r="G2290" s="419">
        <v>0</v>
      </c>
      <c r="H2290" s="420"/>
      <c r="I2290" s="420" t="s">
        <v>377</v>
      </c>
      <c r="J2290" s="418"/>
      <c r="K2290" s="419">
        <v>181.06</v>
      </c>
    </row>
    <row r="2291" spans="1:11" s="206" customFormat="1" ht="15.75" thickTop="1" x14ac:dyDescent="0.25">
      <c r="A2291" s="421"/>
      <c r="B2291" s="421"/>
      <c r="C2291" s="421"/>
      <c r="D2291" s="421"/>
      <c r="E2291" s="421"/>
      <c r="F2291" s="421"/>
      <c r="G2291" s="421"/>
      <c r="H2291" s="421"/>
      <c r="I2291" s="421"/>
      <c r="J2291" s="421"/>
      <c r="K2291" s="421"/>
    </row>
    <row r="2292" spans="1:11" s="206" customFormat="1" x14ac:dyDescent="0.25">
      <c r="A2292" s="402" t="s">
        <v>1627</v>
      </c>
      <c r="B2292" s="403" t="s">
        <v>34</v>
      </c>
      <c r="C2292" s="402" t="s">
        <v>103</v>
      </c>
      <c r="D2292" s="402" t="s">
        <v>65</v>
      </c>
      <c r="E2292" s="404" t="s">
        <v>35</v>
      </c>
      <c r="F2292" s="404"/>
      <c r="G2292" s="405" t="s">
        <v>56</v>
      </c>
      <c r="H2292" s="403" t="s">
        <v>61</v>
      </c>
      <c r="I2292" s="403" t="s">
        <v>370</v>
      </c>
      <c r="J2292" s="403" t="s">
        <v>203</v>
      </c>
      <c r="K2292" s="403" t="s">
        <v>57</v>
      </c>
    </row>
    <row r="2293" spans="1:11" s="206" customFormat="1" ht="25.5" x14ac:dyDescent="0.25">
      <c r="A2293" s="406" t="s">
        <v>37</v>
      </c>
      <c r="B2293" s="407" t="s">
        <v>1628</v>
      </c>
      <c r="C2293" s="406" t="s">
        <v>105</v>
      </c>
      <c r="D2293" s="406" t="s">
        <v>1629</v>
      </c>
      <c r="E2293" s="408">
        <v>8</v>
      </c>
      <c r="F2293" s="408"/>
      <c r="G2293" s="409" t="s">
        <v>221</v>
      </c>
      <c r="H2293" s="410">
        <v>1</v>
      </c>
      <c r="I2293" s="411"/>
      <c r="J2293" s="411">
        <v>8.3699999999999992</v>
      </c>
      <c r="K2293" s="411">
        <v>8.3699999999999992</v>
      </c>
    </row>
    <row r="2294" spans="1:11" s="206" customFormat="1" ht="25.5" x14ac:dyDescent="0.25">
      <c r="A2294" s="412" t="s">
        <v>371</v>
      </c>
      <c r="B2294" s="413" t="s">
        <v>119</v>
      </c>
      <c r="C2294" s="412" t="s">
        <v>105</v>
      </c>
      <c r="D2294" s="412" t="s">
        <v>120</v>
      </c>
      <c r="E2294" s="414" t="s">
        <v>101</v>
      </c>
      <c r="F2294" s="414"/>
      <c r="G2294" s="415" t="s">
        <v>38</v>
      </c>
      <c r="H2294" s="416">
        <v>0.14000000000000001</v>
      </c>
      <c r="I2294" s="416">
        <v>0</v>
      </c>
      <c r="J2294" s="417">
        <v>23.41</v>
      </c>
      <c r="K2294" s="417">
        <v>3.27</v>
      </c>
    </row>
    <row r="2295" spans="1:11" s="206" customFormat="1" ht="25.5" x14ac:dyDescent="0.25">
      <c r="A2295" s="412" t="s">
        <v>371</v>
      </c>
      <c r="B2295" s="413" t="s">
        <v>109</v>
      </c>
      <c r="C2295" s="412" t="s">
        <v>105</v>
      </c>
      <c r="D2295" s="412" t="s">
        <v>110</v>
      </c>
      <c r="E2295" s="414" t="s">
        <v>101</v>
      </c>
      <c r="F2295" s="414"/>
      <c r="G2295" s="415" t="s">
        <v>38</v>
      </c>
      <c r="H2295" s="416">
        <v>0.14000000000000001</v>
      </c>
      <c r="I2295" s="416">
        <v>0</v>
      </c>
      <c r="J2295" s="417">
        <v>16.78</v>
      </c>
      <c r="K2295" s="417">
        <v>2.34</v>
      </c>
    </row>
    <row r="2296" spans="1:11" s="206" customFormat="1" ht="25.5" x14ac:dyDescent="0.25">
      <c r="A2296" s="412" t="s">
        <v>371</v>
      </c>
      <c r="B2296" s="413" t="s">
        <v>2243</v>
      </c>
      <c r="C2296" s="412" t="s">
        <v>105</v>
      </c>
      <c r="D2296" s="412" t="s">
        <v>2244</v>
      </c>
      <c r="E2296" s="414" t="s">
        <v>384</v>
      </c>
      <c r="F2296" s="414"/>
      <c r="G2296" s="415" t="s">
        <v>28</v>
      </c>
      <c r="H2296" s="416">
        <v>1</v>
      </c>
      <c r="I2296" s="416">
        <v>0</v>
      </c>
      <c r="J2296" s="417">
        <v>2.76</v>
      </c>
      <c r="K2296" s="417">
        <v>2.76</v>
      </c>
    </row>
    <row r="2297" spans="1:11" s="206" customFormat="1" ht="25.5" x14ac:dyDescent="0.25">
      <c r="A2297" s="418"/>
      <c r="B2297" s="418"/>
      <c r="C2297" s="418"/>
      <c r="D2297" s="418"/>
      <c r="E2297" s="418"/>
      <c r="F2297" s="418" t="s">
        <v>373</v>
      </c>
      <c r="G2297" s="419">
        <v>5.61</v>
      </c>
      <c r="H2297" s="418" t="s">
        <v>374</v>
      </c>
      <c r="I2297" s="419">
        <v>0</v>
      </c>
      <c r="J2297" s="418" t="s">
        <v>375</v>
      </c>
      <c r="K2297" s="419">
        <v>5.61</v>
      </c>
    </row>
    <row r="2298" spans="1:11" s="206" customFormat="1" ht="26.25" thickBot="1" x14ac:dyDescent="0.3">
      <c r="A2298" s="418"/>
      <c r="B2298" s="418"/>
      <c r="C2298" s="418"/>
      <c r="D2298" s="418"/>
      <c r="E2298" s="418"/>
      <c r="F2298" s="418" t="s">
        <v>376</v>
      </c>
      <c r="G2298" s="419">
        <v>0</v>
      </c>
      <c r="H2298" s="420"/>
      <c r="I2298" s="420" t="s">
        <v>377</v>
      </c>
      <c r="J2298" s="418"/>
      <c r="K2298" s="419">
        <v>8.3699999999999992</v>
      </c>
    </row>
    <row r="2299" spans="1:11" s="206" customFormat="1" ht="15.75" thickTop="1" x14ac:dyDescent="0.25">
      <c r="A2299" s="421"/>
      <c r="B2299" s="421"/>
      <c r="C2299" s="421"/>
      <c r="D2299" s="421"/>
      <c r="E2299" s="421"/>
      <c r="F2299" s="421"/>
      <c r="G2299" s="421"/>
      <c r="H2299" s="421"/>
      <c r="I2299" s="421"/>
      <c r="J2299" s="421"/>
      <c r="K2299" s="421"/>
    </row>
    <row r="2300" spans="1:11" s="206" customFormat="1" x14ac:dyDescent="0.25">
      <c r="A2300" s="402" t="s">
        <v>1630</v>
      </c>
      <c r="B2300" s="403" t="s">
        <v>34</v>
      </c>
      <c r="C2300" s="402" t="s">
        <v>103</v>
      </c>
      <c r="D2300" s="402" t="s">
        <v>65</v>
      </c>
      <c r="E2300" s="404" t="s">
        <v>35</v>
      </c>
      <c r="F2300" s="404"/>
      <c r="G2300" s="405" t="s">
        <v>56</v>
      </c>
      <c r="H2300" s="403" t="s">
        <v>61</v>
      </c>
      <c r="I2300" s="403" t="s">
        <v>370</v>
      </c>
      <c r="J2300" s="403" t="s">
        <v>203</v>
      </c>
      <c r="K2300" s="403" t="s">
        <v>57</v>
      </c>
    </row>
    <row r="2301" spans="1:11" s="206" customFormat="1" ht="25.5" x14ac:dyDescent="0.25">
      <c r="A2301" s="406" t="s">
        <v>37</v>
      </c>
      <c r="B2301" s="407" t="s">
        <v>1631</v>
      </c>
      <c r="C2301" s="406" t="s">
        <v>105</v>
      </c>
      <c r="D2301" s="406" t="s">
        <v>1632</v>
      </c>
      <c r="E2301" s="408">
        <v>8</v>
      </c>
      <c r="F2301" s="408"/>
      <c r="G2301" s="409" t="s">
        <v>221</v>
      </c>
      <c r="H2301" s="410">
        <v>1</v>
      </c>
      <c r="I2301" s="411"/>
      <c r="J2301" s="411">
        <v>13.62</v>
      </c>
      <c r="K2301" s="411">
        <v>13.62</v>
      </c>
    </row>
    <row r="2302" spans="1:11" s="206" customFormat="1" ht="25.5" x14ac:dyDescent="0.25">
      <c r="A2302" s="412" t="s">
        <v>371</v>
      </c>
      <c r="B2302" s="413" t="s">
        <v>119</v>
      </c>
      <c r="C2302" s="412" t="s">
        <v>105</v>
      </c>
      <c r="D2302" s="412" t="s">
        <v>120</v>
      </c>
      <c r="E2302" s="414" t="s">
        <v>101</v>
      </c>
      <c r="F2302" s="414"/>
      <c r="G2302" s="415" t="s">
        <v>38</v>
      </c>
      <c r="H2302" s="416">
        <v>0.28000000000000003</v>
      </c>
      <c r="I2302" s="416">
        <v>0</v>
      </c>
      <c r="J2302" s="417">
        <v>23.41</v>
      </c>
      <c r="K2302" s="417">
        <v>6.55</v>
      </c>
    </row>
    <row r="2303" spans="1:11" s="206" customFormat="1" ht="25.5" x14ac:dyDescent="0.25">
      <c r="A2303" s="412" t="s">
        <v>371</v>
      </c>
      <c r="B2303" s="413" t="s">
        <v>109</v>
      </c>
      <c r="C2303" s="412" t="s">
        <v>105</v>
      </c>
      <c r="D2303" s="412" t="s">
        <v>110</v>
      </c>
      <c r="E2303" s="414" t="s">
        <v>101</v>
      </c>
      <c r="F2303" s="414"/>
      <c r="G2303" s="415" t="s">
        <v>38</v>
      </c>
      <c r="H2303" s="416">
        <v>0.28000000000000003</v>
      </c>
      <c r="I2303" s="416">
        <v>0</v>
      </c>
      <c r="J2303" s="417">
        <v>16.78</v>
      </c>
      <c r="K2303" s="417">
        <v>4.6900000000000004</v>
      </c>
    </row>
    <row r="2304" spans="1:11" s="206" customFormat="1" ht="25.5" x14ac:dyDescent="0.25">
      <c r="A2304" s="412" t="s">
        <v>371</v>
      </c>
      <c r="B2304" s="413" t="s">
        <v>2245</v>
      </c>
      <c r="C2304" s="412" t="s">
        <v>105</v>
      </c>
      <c r="D2304" s="412" t="s">
        <v>2246</v>
      </c>
      <c r="E2304" s="414" t="s">
        <v>384</v>
      </c>
      <c r="F2304" s="414"/>
      <c r="G2304" s="415" t="s">
        <v>28</v>
      </c>
      <c r="H2304" s="416">
        <v>1</v>
      </c>
      <c r="I2304" s="416">
        <v>0</v>
      </c>
      <c r="J2304" s="417">
        <v>2.38</v>
      </c>
      <c r="K2304" s="417">
        <v>2.38</v>
      </c>
    </row>
    <row r="2305" spans="1:11" s="206" customFormat="1" ht="25.5" x14ac:dyDescent="0.25">
      <c r="A2305" s="418"/>
      <c r="B2305" s="418"/>
      <c r="C2305" s="418"/>
      <c r="D2305" s="418"/>
      <c r="E2305" s="418"/>
      <c r="F2305" s="418" t="s">
        <v>373</v>
      </c>
      <c r="G2305" s="419">
        <v>11.24</v>
      </c>
      <c r="H2305" s="418" t="s">
        <v>374</v>
      </c>
      <c r="I2305" s="419">
        <v>0</v>
      </c>
      <c r="J2305" s="418" t="s">
        <v>375</v>
      </c>
      <c r="K2305" s="419">
        <v>11.24</v>
      </c>
    </row>
    <row r="2306" spans="1:11" s="206" customFormat="1" ht="26.25" thickBot="1" x14ac:dyDescent="0.3">
      <c r="A2306" s="418"/>
      <c r="B2306" s="418"/>
      <c r="C2306" s="418"/>
      <c r="D2306" s="418"/>
      <c r="E2306" s="418"/>
      <c r="F2306" s="418" t="s">
        <v>376</v>
      </c>
      <c r="G2306" s="419">
        <v>0</v>
      </c>
      <c r="H2306" s="420"/>
      <c r="I2306" s="420" t="s">
        <v>377</v>
      </c>
      <c r="J2306" s="418"/>
      <c r="K2306" s="419">
        <v>13.62</v>
      </c>
    </row>
    <row r="2307" spans="1:11" s="206" customFormat="1" ht="15.75" thickTop="1" x14ac:dyDescent="0.25">
      <c r="A2307" s="421"/>
      <c r="B2307" s="421"/>
      <c r="C2307" s="421"/>
      <c r="D2307" s="421"/>
      <c r="E2307" s="421"/>
      <c r="F2307" s="421"/>
      <c r="G2307" s="421"/>
      <c r="H2307" s="421"/>
      <c r="I2307" s="421"/>
      <c r="J2307" s="421"/>
      <c r="K2307" s="421"/>
    </row>
    <row r="2308" spans="1:11" s="206" customFormat="1" x14ac:dyDescent="0.25">
      <c r="A2308" s="402" t="s">
        <v>1633</v>
      </c>
      <c r="B2308" s="403" t="s">
        <v>34</v>
      </c>
      <c r="C2308" s="402" t="s">
        <v>103</v>
      </c>
      <c r="D2308" s="402" t="s">
        <v>65</v>
      </c>
      <c r="E2308" s="404" t="s">
        <v>35</v>
      </c>
      <c r="F2308" s="404"/>
      <c r="G2308" s="405" t="s">
        <v>56</v>
      </c>
      <c r="H2308" s="403" t="s">
        <v>61</v>
      </c>
      <c r="I2308" s="403" t="s">
        <v>370</v>
      </c>
      <c r="J2308" s="403" t="s">
        <v>203</v>
      </c>
      <c r="K2308" s="403" t="s">
        <v>57</v>
      </c>
    </row>
    <row r="2309" spans="1:11" s="206" customFormat="1" ht="25.5" x14ac:dyDescent="0.25">
      <c r="A2309" s="406" t="s">
        <v>37</v>
      </c>
      <c r="B2309" s="407" t="s">
        <v>1634</v>
      </c>
      <c r="C2309" s="406" t="s">
        <v>105</v>
      </c>
      <c r="D2309" s="406" t="s">
        <v>1635</v>
      </c>
      <c r="E2309" s="408">
        <v>8</v>
      </c>
      <c r="F2309" s="408"/>
      <c r="G2309" s="409" t="s">
        <v>221</v>
      </c>
      <c r="H2309" s="410">
        <v>1</v>
      </c>
      <c r="I2309" s="411"/>
      <c r="J2309" s="411">
        <v>15.06</v>
      </c>
      <c r="K2309" s="411">
        <v>15.06</v>
      </c>
    </row>
    <row r="2310" spans="1:11" s="206" customFormat="1" ht="25.5" x14ac:dyDescent="0.25">
      <c r="A2310" s="412" t="s">
        <v>371</v>
      </c>
      <c r="B2310" s="413" t="s">
        <v>109</v>
      </c>
      <c r="C2310" s="412" t="s">
        <v>105</v>
      </c>
      <c r="D2310" s="412" t="s">
        <v>110</v>
      </c>
      <c r="E2310" s="414" t="s">
        <v>101</v>
      </c>
      <c r="F2310" s="414"/>
      <c r="G2310" s="415" t="s">
        <v>38</v>
      </c>
      <c r="H2310" s="416">
        <v>0.28000000000000003</v>
      </c>
      <c r="I2310" s="416">
        <v>0</v>
      </c>
      <c r="J2310" s="417">
        <v>16.78</v>
      </c>
      <c r="K2310" s="417">
        <v>4.6900000000000004</v>
      </c>
    </row>
    <row r="2311" spans="1:11" s="206" customFormat="1" ht="25.5" x14ac:dyDescent="0.25">
      <c r="A2311" s="412" t="s">
        <v>371</v>
      </c>
      <c r="B2311" s="413" t="s">
        <v>2247</v>
      </c>
      <c r="C2311" s="412" t="s">
        <v>105</v>
      </c>
      <c r="D2311" s="412" t="s">
        <v>1635</v>
      </c>
      <c r="E2311" s="414" t="s">
        <v>384</v>
      </c>
      <c r="F2311" s="414"/>
      <c r="G2311" s="415" t="s">
        <v>28</v>
      </c>
      <c r="H2311" s="416">
        <v>1</v>
      </c>
      <c r="I2311" s="416">
        <v>0</v>
      </c>
      <c r="J2311" s="417">
        <v>3.82</v>
      </c>
      <c r="K2311" s="417">
        <v>3.82</v>
      </c>
    </row>
    <row r="2312" spans="1:11" s="206" customFormat="1" ht="25.5" x14ac:dyDescent="0.25">
      <c r="A2312" s="412" t="s">
        <v>371</v>
      </c>
      <c r="B2312" s="413" t="s">
        <v>119</v>
      </c>
      <c r="C2312" s="412" t="s">
        <v>105</v>
      </c>
      <c r="D2312" s="412" t="s">
        <v>120</v>
      </c>
      <c r="E2312" s="414" t="s">
        <v>101</v>
      </c>
      <c r="F2312" s="414"/>
      <c r="G2312" s="415" t="s">
        <v>38</v>
      </c>
      <c r="H2312" s="416">
        <v>0.28000000000000003</v>
      </c>
      <c r="I2312" s="416">
        <v>0</v>
      </c>
      <c r="J2312" s="417">
        <v>23.41</v>
      </c>
      <c r="K2312" s="417">
        <v>6.55</v>
      </c>
    </row>
    <row r="2313" spans="1:11" s="206" customFormat="1" ht="25.5" x14ac:dyDescent="0.25">
      <c r="A2313" s="418"/>
      <c r="B2313" s="418"/>
      <c r="C2313" s="418"/>
      <c r="D2313" s="418"/>
      <c r="E2313" s="418"/>
      <c r="F2313" s="418" t="s">
        <v>373</v>
      </c>
      <c r="G2313" s="419">
        <v>11.24</v>
      </c>
      <c r="H2313" s="418" t="s">
        <v>374</v>
      </c>
      <c r="I2313" s="419">
        <v>0</v>
      </c>
      <c r="J2313" s="418" t="s">
        <v>375</v>
      </c>
      <c r="K2313" s="419">
        <v>11.24</v>
      </c>
    </row>
    <row r="2314" spans="1:11" s="206" customFormat="1" ht="26.25" thickBot="1" x14ac:dyDescent="0.3">
      <c r="A2314" s="418"/>
      <c r="B2314" s="418"/>
      <c r="C2314" s="418"/>
      <c r="D2314" s="418"/>
      <c r="E2314" s="418"/>
      <c r="F2314" s="418" t="s">
        <v>376</v>
      </c>
      <c r="G2314" s="419">
        <v>0</v>
      </c>
      <c r="H2314" s="420"/>
      <c r="I2314" s="420" t="s">
        <v>377</v>
      </c>
      <c r="J2314" s="418"/>
      <c r="K2314" s="419">
        <v>15.06</v>
      </c>
    </row>
    <row r="2315" spans="1:11" s="206" customFormat="1" ht="15.75" thickTop="1" x14ac:dyDescent="0.25">
      <c r="A2315" s="421"/>
      <c r="B2315" s="421"/>
      <c r="C2315" s="421"/>
      <c r="D2315" s="421"/>
      <c r="E2315" s="421"/>
      <c r="F2315" s="421"/>
      <c r="G2315" s="421"/>
      <c r="H2315" s="421"/>
      <c r="I2315" s="421"/>
      <c r="J2315" s="421"/>
      <c r="K2315" s="421"/>
    </row>
    <row r="2316" spans="1:11" s="206" customFormat="1" x14ac:dyDescent="0.25">
      <c r="A2316" s="402" t="s">
        <v>1636</v>
      </c>
      <c r="B2316" s="403" t="s">
        <v>34</v>
      </c>
      <c r="C2316" s="402" t="s">
        <v>103</v>
      </c>
      <c r="D2316" s="402" t="s">
        <v>65</v>
      </c>
      <c r="E2316" s="404" t="s">
        <v>35</v>
      </c>
      <c r="F2316" s="404"/>
      <c r="G2316" s="405" t="s">
        <v>56</v>
      </c>
      <c r="H2316" s="403" t="s">
        <v>61</v>
      </c>
      <c r="I2316" s="403" t="s">
        <v>370</v>
      </c>
      <c r="J2316" s="403" t="s">
        <v>203</v>
      </c>
      <c r="K2316" s="403" t="s">
        <v>57</v>
      </c>
    </row>
    <row r="2317" spans="1:11" s="206" customFormat="1" ht="25.5" x14ac:dyDescent="0.25">
      <c r="A2317" s="406" t="s">
        <v>37</v>
      </c>
      <c r="B2317" s="407" t="s">
        <v>1637</v>
      </c>
      <c r="C2317" s="406" t="s">
        <v>105</v>
      </c>
      <c r="D2317" s="406" t="s">
        <v>1638</v>
      </c>
      <c r="E2317" s="408">
        <v>8</v>
      </c>
      <c r="F2317" s="408"/>
      <c r="G2317" s="409" t="s">
        <v>221</v>
      </c>
      <c r="H2317" s="410">
        <v>1</v>
      </c>
      <c r="I2317" s="411"/>
      <c r="J2317" s="411">
        <v>22.61</v>
      </c>
      <c r="K2317" s="411">
        <v>22.61</v>
      </c>
    </row>
    <row r="2318" spans="1:11" s="206" customFormat="1" ht="25.5" x14ac:dyDescent="0.25">
      <c r="A2318" s="412" t="s">
        <v>371</v>
      </c>
      <c r="B2318" s="413" t="s">
        <v>2248</v>
      </c>
      <c r="C2318" s="412" t="s">
        <v>105</v>
      </c>
      <c r="D2318" s="412" t="s">
        <v>1638</v>
      </c>
      <c r="E2318" s="414" t="s">
        <v>384</v>
      </c>
      <c r="F2318" s="414"/>
      <c r="G2318" s="415" t="s">
        <v>28</v>
      </c>
      <c r="H2318" s="416">
        <v>1</v>
      </c>
      <c r="I2318" s="416">
        <v>0</v>
      </c>
      <c r="J2318" s="417">
        <v>8.15</v>
      </c>
      <c r="K2318" s="417">
        <v>8.15</v>
      </c>
    </row>
    <row r="2319" spans="1:11" s="206" customFormat="1" ht="25.5" x14ac:dyDescent="0.25">
      <c r="A2319" s="412" t="s">
        <v>371</v>
      </c>
      <c r="B2319" s="413" t="s">
        <v>109</v>
      </c>
      <c r="C2319" s="412" t="s">
        <v>105</v>
      </c>
      <c r="D2319" s="412" t="s">
        <v>110</v>
      </c>
      <c r="E2319" s="414" t="s">
        <v>101</v>
      </c>
      <c r="F2319" s="414"/>
      <c r="G2319" s="415" t="s">
        <v>38</v>
      </c>
      <c r="H2319" s="416">
        <v>0.36</v>
      </c>
      <c r="I2319" s="416">
        <v>0</v>
      </c>
      <c r="J2319" s="417">
        <v>16.78</v>
      </c>
      <c r="K2319" s="417">
        <v>6.04</v>
      </c>
    </row>
    <row r="2320" spans="1:11" s="206" customFormat="1" ht="25.5" x14ac:dyDescent="0.25">
      <c r="A2320" s="412" t="s">
        <v>371</v>
      </c>
      <c r="B2320" s="413" t="s">
        <v>119</v>
      </c>
      <c r="C2320" s="412" t="s">
        <v>105</v>
      </c>
      <c r="D2320" s="412" t="s">
        <v>120</v>
      </c>
      <c r="E2320" s="414" t="s">
        <v>101</v>
      </c>
      <c r="F2320" s="414"/>
      <c r="G2320" s="415" t="s">
        <v>38</v>
      </c>
      <c r="H2320" s="416">
        <v>0.36</v>
      </c>
      <c r="I2320" s="416">
        <v>0</v>
      </c>
      <c r="J2320" s="417">
        <v>23.41</v>
      </c>
      <c r="K2320" s="417">
        <v>8.42</v>
      </c>
    </row>
    <row r="2321" spans="1:11" s="206" customFormat="1" ht="25.5" x14ac:dyDescent="0.25">
      <c r="A2321" s="418"/>
      <c r="B2321" s="418"/>
      <c r="C2321" s="418"/>
      <c r="D2321" s="418"/>
      <c r="E2321" s="418"/>
      <c r="F2321" s="418" t="s">
        <v>373</v>
      </c>
      <c r="G2321" s="419">
        <v>14.46</v>
      </c>
      <c r="H2321" s="418" t="s">
        <v>374</v>
      </c>
      <c r="I2321" s="419">
        <v>0</v>
      </c>
      <c r="J2321" s="418" t="s">
        <v>375</v>
      </c>
      <c r="K2321" s="419">
        <v>14.46</v>
      </c>
    </row>
    <row r="2322" spans="1:11" s="206" customFormat="1" ht="26.25" thickBot="1" x14ac:dyDescent="0.3">
      <c r="A2322" s="418"/>
      <c r="B2322" s="418"/>
      <c r="C2322" s="418"/>
      <c r="D2322" s="418"/>
      <c r="E2322" s="418"/>
      <c r="F2322" s="418" t="s">
        <v>376</v>
      </c>
      <c r="G2322" s="419">
        <v>0</v>
      </c>
      <c r="H2322" s="420"/>
      <c r="I2322" s="420" t="s">
        <v>377</v>
      </c>
      <c r="J2322" s="418"/>
      <c r="K2322" s="419">
        <v>22.61</v>
      </c>
    </row>
    <row r="2323" spans="1:11" s="206" customFormat="1" ht="15.75" thickTop="1" x14ac:dyDescent="0.25">
      <c r="A2323" s="421"/>
      <c r="B2323" s="421"/>
      <c r="C2323" s="421"/>
      <c r="D2323" s="421"/>
      <c r="E2323" s="421"/>
      <c r="F2323" s="421"/>
      <c r="G2323" s="421"/>
      <c r="H2323" s="421"/>
      <c r="I2323" s="421"/>
      <c r="J2323" s="421"/>
      <c r="K2323" s="421"/>
    </row>
    <row r="2324" spans="1:11" s="206" customFormat="1" x14ac:dyDescent="0.25">
      <c r="A2324" s="402" t="s">
        <v>1639</v>
      </c>
      <c r="B2324" s="403" t="s">
        <v>34</v>
      </c>
      <c r="C2324" s="402" t="s">
        <v>103</v>
      </c>
      <c r="D2324" s="402" t="s">
        <v>65</v>
      </c>
      <c r="E2324" s="404" t="s">
        <v>35</v>
      </c>
      <c r="F2324" s="404"/>
      <c r="G2324" s="405" t="s">
        <v>56</v>
      </c>
      <c r="H2324" s="403" t="s">
        <v>61</v>
      </c>
      <c r="I2324" s="403" t="s">
        <v>370</v>
      </c>
      <c r="J2324" s="403" t="s">
        <v>203</v>
      </c>
      <c r="K2324" s="403" t="s">
        <v>57</v>
      </c>
    </row>
    <row r="2325" spans="1:11" s="206" customFormat="1" ht="25.5" x14ac:dyDescent="0.25">
      <c r="A2325" s="406" t="s">
        <v>37</v>
      </c>
      <c r="B2325" s="407" t="s">
        <v>1640</v>
      </c>
      <c r="C2325" s="406" t="s">
        <v>105</v>
      </c>
      <c r="D2325" s="406" t="s">
        <v>1641</v>
      </c>
      <c r="E2325" s="408">
        <v>8</v>
      </c>
      <c r="F2325" s="408"/>
      <c r="G2325" s="409" t="s">
        <v>221</v>
      </c>
      <c r="H2325" s="410">
        <v>1</v>
      </c>
      <c r="I2325" s="411"/>
      <c r="J2325" s="411">
        <v>26.99</v>
      </c>
      <c r="K2325" s="411">
        <v>26.99</v>
      </c>
    </row>
    <row r="2326" spans="1:11" s="206" customFormat="1" ht="25.5" x14ac:dyDescent="0.25">
      <c r="A2326" s="412" t="s">
        <v>371</v>
      </c>
      <c r="B2326" s="413" t="s">
        <v>2249</v>
      </c>
      <c r="C2326" s="412" t="s">
        <v>105</v>
      </c>
      <c r="D2326" s="412" t="s">
        <v>2250</v>
      </c>
      <c r="E2326" s="414" t="s">
        <v>384</v>
      </c>
      <c r="F2326" s="414"/>
      <c r="G2326" s="415" t="s">
        <v>28</v>
      </c>
      <c r="H2326" s="416">
        <v>1</v>
      </c>
      <c r="I2326" s="416">
        <v>0</v>
      </c>
      <c r="J2326" s="417">
        <v>8.91</v>
      </c>
      <c r="K2326" s="417">
        <v>8.91</v>
      </c>
    </row>
    <row r="2327" spans="1:11" s="206" customFormat="1" ht="25.5" x14ac:dyDescent="0.25">
      <c r="A2327" s="412" t="s">
        <v>371</v>
      </c>
      <c r="B2327" s="413" t="s">
        <v>109</v>
      </c>
      <c r="C2327" s="412" t="s">
        <v>105</v>
      </c>
      <c r="D2327" s="412" t="s">
        <v>110</v>
      </c>
      <c r="E2327" s="414" t="s">
        <v>101</v>
      </c>
      <c r="F2327" s="414"/>
      <c r="G2327" s="415" t="s">
        <v>38</v>
      </c>
      <c r="H2327" s="416">
        <v>0.45</v>
      </c>
      <c r="I2327" s="416">
        <v>0</v>
      </c>
      <c r="J2327" s="417">
        <v>16.78</v>
      </c>
      <c r="K2327" s="417">
        <v>7.55</v>
      </c>
    </row>
    <row r="2328" spans="1:11" s="206" customFormat="1" ht="25.5" x14ac:dyDescent="0.25">
      <c r="A2328" s="412" t="s">
        <v>371</v>
      </c>
      <c r="B2328" s="413" t="s">
        <v>119</v>
      </c>
      <c r="C2328" s="412" t="s">
        <v>105</v>
      </c>
      <c r="D2328" s="412" t="s">
        <v>120</v>
      </c>
      <c r="E2328" s="414" t="s">
        <v>101</v>
      </c>
      <c r="F2328" s="414"/>
      <c r="G2328" s="415" t="s">
        <v>38</v>
      </c>
      <c r="H2328" s="416">
        <v>0.45</v>
      </c>
      <c r="I2328" s="416">
        <v>0</v>
      </c>
      <c r="J2328" s="417">
        <v>23.41</v>
      </c>
      <c r="K2328" s="417">
        <v>10.53</v>
      </c>
    </row>
    <row r="2329" spans="1:11" s="206" customFormat="1" ht="25.5" x14ac:dyDescent="0.25">
      <c r="A2329" s="418"/>
      <c r="B2329" s="418"/>
      <c r="C2329" s="418"/>
      <c r="D2329" s="418"/>
      <c r="E2329" s="418"/>
      <c r="F2329" s="418" t="s">
        <v>373</v>
      </c>
      <c r="G2329" s="419">
        <v>18.079999999999998</v>
      </c>
      <c r="H2329" s="418" t="s">
        <v>374</v>
      </c>
      <c r="I2329" s="419">
        <v>0</v>
      </c>
      <c r="J2329" s="418" t="s">
        <v>375</v>
      </c>
      <c r="K2329" s="419">
        <v>18.079999999999998</v>
      </c>
    </row>
    <row r="2330" spans="1:11" s="206" customFormat="1" ht="26.25" thickBot="1" x14ac:dyDescent="0.3">
      <c r="A2330" s="418"/>
      <c r="B2330" s="418"/>
      <c r="C2330" s="418"/>
      <c r="D2330" s="418"/>
      <c r="E2330" s="418"/>
      <c r="F2330" s="418" t="s">
        <v>376</v>
      </c>
      <c r="G2330" s="419">
        <v>0</v>
      </c>
      <c r="H2330" s="420"/>
      <c r="I2330" s="420" t="s">
        <v>377</v>
      </c>
      <c r="J2330" s="418"/>
      <c r="K2330" s="419">
        <v>26.99</v>
      </c>
    </row>
    <row r="2331" spans="1:11" s="206" customFormat="1" ht="15.75" thickTop="1" x14ac:dyDescent="0.25">
      <c r="A2331" s="421"/>
      <c r="B2331" s="421"/>
      <c r="C2331" s="421"/>
      <c r="D2331" s="421"/>
      <c r="E2331" s="421"/>
      <c r="F2331" s="421"/>
      <c r="G2331" s="421"/>
      <c r="H2331" s="421"/>
      <c r="I2331" s="421"/>
      <c r="J2331" s="421"/>
      <c r="K2331" s="421"/>
    </row>
    <row r="2332" spans="1:11" s="206" customFormat="1" x14ac:dyDescent="0.25">
      <c r="A2332" s="402" t="s">
        <v>1642</v>
      </c>
      <c r="B2332" s="403" t="s">
        <v>34</v>
      </c>
      <c r="C2332" s="402" t="s">
        <v>103</v>
      </c>
      <c r="D2332" s="402" t="s">
        <v>65</v>
      </c>
      <c r="E2332" s="404" t="s">
        <v>35</v>
      </c>
      <c r="F2332" s="404"/>
      <c r="G2332" s="405" t="s">
        <v>56</v>
      </c>
      <c r="H2332" s="403" t="s">
        <v>61</v>
      </c>
      <c r="I2332" s="403" t="s">
        <v>370</v>
      </c>
      <c r="J2332" s="403" t="s">
        <v>203</v>
      </c>
      <c r="K2332" s="403" t="s">
        <v>57</v>
      </c>
    </row>
    <row r="2333" spans="1:11" s="206" customFormat="1" ht="25.5" x14ac:dyDescent="0.25">
      <c r="A2333" s="406" t="s">
        <v>37</v>
      </c>
      <c r="B2333" s="407" t="s">
        <v>1643</v>
      </c>
      <c r="C2333" s="406" t="s">
        <v>105</v>
      </c>
      <c r="D2333" s="406" t="s">
        <v>1644</v>
      </c>
      <c r="E2333" s="408">
        <v>8</v>
      </c>
      <c r="F2333" s="408"/>
      <c r="G2333" s="409" t="s">
        <v>221</v>
      </c>
      <c r="H2333" s="410">
        <v>1</v>
      </c>
      <c r="I2333" s="411"/>
      <c r="J2333" s="411">
        <v>14.23</v>
      </c>
      <c r="K2333" s="411">
        <v>14.23</v>
      </c>
    </row>
    <row r="2334" spans="1:11" s="206" customFormat="1" ht="25.5" x14ac:dyDescent="0.25">
      <c r="A2334" s="412" t="s">
        <v>371</v>
      </c>
      <c r="B2334" s="413" t="s">
        <v>2251</v>
      </c>
      <c r="C2334" s="412" t="s">
        <v>105</v>
      </c>
      <c r="D2334" s="412" t="s">
        <v>1644</v>
      </c>
      <c r="E2334" s="414" t="s">
        <v>384</v>
      </c>
      <c r="F2334" s="414"/>
      <c r="G2334" s="415" t="s">
        <v>28</v>
      </c>
      <c r="H2334" s="416">
        <v>1</v>
      </c>
      <c r="I2334" s="416">
        <v>0</v>
      </c>
      <c r="J2334" s="417">
        <v>2.99</v>
      </c>
      <c r="K2334" s="417">
        <v>2.99</v>
      </c>
    </row>
    <row r="2335" spans="1:11" s="206" customFormat="1" ht="25.5" x14ac:dyDescent="0.25">
      <c r="A2335" s="412" t="s">
        <v>371</v>
      </c>
      <c r="B2335" s="413" t="s">
        <v>109</v>
      </c>
      <c r="C2335" s="412" t="s">
        <v>105</v>
      </c>
      <c r="D2335" s="412" t="s">
        <v>110</v>
      </c>
      <c r="E2335" s="414" t="s">
        <v>101</v>
      </c>
      <c r="F2335" s="414"/>
      <c r="G2335" s="415" t="s">
        <v>38</v>
      </c>
      <c r="H2335" s="416">
        <v>0.28000000000000003</v>
      </c>
      <c r="I2335" s="416">
        <v>0</v>
      </c>
      <c r="J2335" s="417">
        <v>16.78</v>
      </c>
      <c r="K2335" s="417">
        <v>4.6900000000000004</v>
      </c>
    </row>
    <row r="2336" spans="1:11" s="206" customFormat="1" ht="25.5" x14ac:dyDescent="0.25">
      <c r="A2336" s="412" t="s">
        <v>371</v>
      </c>
      <c r="B2336" s="413" t="s">
        <v>119</v>
      </c>
      <c r="C2336" s="412" t="s">
        <v>105</v>
      </c>
      <c r="D2336" s="412" t="s">
        <v>120</v>
      </c>
      <c r="E2336" s="414" t="s">
        <v>101</v>
      </c>
      <c r="F2336" s="414"/>
      <c r="G2336" s="415" t="s">
        <v>38</v>
      </c>
      <c r="H2336" s="416">
        <v>0.28000000000000003</v>
      </c>
      <c r="I2336" s="416">
        <v>0</v>
      </c>
      <c r="J2336" s="417">
        <v>23.41</v>
      </c>
      <c r="K2336" s="417">
        <v>6.55</v>
      </c>
    </row>
    <row r="2337" spans="1:11" s="206" customFormat="1" ht="25.5" x14ac:dyDescent="0.25">
      <c r="A2337" s="418"/>
      <c r="B2337" s="418"/>
      <c r="C2337" s="418"/>
      <c r="D2337" s="418"/>
      <c r="E2337" s="418"/>
      <c r="F2337" s="418" t="s">
        <v>373</v>
      </c>
      <c r="G2337" s="419">
        <v>11.24</v>
      </c>
      <c r="H2337" s="418" t="s">
        <v>374</v>
      </c>
      <c r="I2337" s="419">
        <v>0</v>
      </c>
      <c r="J2337" s="418" t="s">
        <v>375</v>
      </c>
      <c r="K2337" s="419">
        <v>11.24</v>
      </c>
    </row>
    <row r="2338" spans="1:11" s="206" customFormat="1" ht="26.25" thickBot="1" x14ac:dyDescent="0.3">
      <c r="A2338" s="418"/>
      <c r="B2338" s="418"/>
      <c r="C2338" s="418"/>
      <c r="D2338" s="418"/>
      <c r="E2338" s="418"/>
      <c r="F2338" s="418" t="s">
        <v>376</v>
      </c>
      <c r="G2338" s="419">
        <v>0</v>
      </c>
      <c r="H2338" s="420"/>
      <c r="I2338" s="420" t="s">
        <v>377</v>
      </c>
      <c r="J2338" s="418"/>
      <c r="K2338" s="419">
        <v>14.23</v>
      </c>
    </row>
    <row r="2339" spans="1:11" s="206" customFormat="1" ht="15.75" thickTop="1" x14ac:dyDescent="0.25">
      <c r="A2339" s="421"/>
      <c r="B2339" s="421"/>
      <c r="C2339" s="421"/>
      <c r="D2339" s="421"/>
      <c r="E2339" s="421"/>
      <c r="F2339" s="421"/>
      <c r="G2339" s="421"/>
      <c r="H2339" s="421"/>
      <c r="I2339" s="421"/>
      <c r="J2339" s="421"/>
      <c r="K2339" s="421"/>
    </row>
    <row r="2340" spans="1:11" s="206" customFormat="1" x14ac:dyDescent="0.25">
      <c r="A2340" s="402" t="s">
        <v>1645</v>
      </c>
      <c r="B2340" s="403" t="s">
        <v>34</v>
      </c>
      <c r="C2340" s="402" t="s">
        <v>103</v>
      </c>
      <c r="D2340" s="402" t="s">
        <v>65</v>
      </c>
      <c r="E2340" s="404" t="s">
        <v>35</v>
      </c>
      <c r="F2340" s="404"/>
      <c r="G2340" s="405" t="s">
        <v>56</v>
      </c>
      <c r="H2340" s="403" t="s">
        <v>61</v>
      </c>
      <c r="I2340" s="403" t="s">
        <v>370</v>
      </c>
      <c r="J2340" s="403" t="s">
        <v>203</v>
      </c>
      <c r="K2340" s="403" t="s">
        <v>57</v>
      </c>
    </row>
    <row r="2341" spans="1:11" s="206" customFormat="1" ht="25.5" x14ac:dyDescent="0.25">
      <c r="A2341" s="406" t="s">
        <v>37</v>
      </c>
      <c r="B2341" s="407" t="s">
        <v>1646</v>
      </c>
      <c r="C2341" s="406" t="s">
        <v>105</v>
      </c>
      <c r="D2341" s="406" t="s">
        <v>1647</v>
      </c>
      <c r="E2341" s="408">
        <v>8</v>
      </c>
      <c r="F2341" s="408"/>
      <c r="G2341" s="409" t="s">
        <v>221</v>
      </c>
      <c r="H2341" s="410">
        <v>1</v>
      </c>
      <c r="I2341" s="411"/>
      <c r="J2341" s="411">
        <v>14.79</v>
      </c>
      <c r="K2341" s="411">
        <v>14.79</v>
      </c>
    </row>
    <row r="2342" spans="1:11" s="206" customFormat="1" ht="25.5" x14ac:dyDescent="0.25">
      <c r="A2342" s="412" t="s">
        <v>371</v>
      </c>
      <c r="B2342" s="413" t="s">
        <v>119</v>
      </c>
      <c r="C2342" s="412" t="s">
        <v>105</v>
      </c>
      <c r="D2342" s="412" t="s">
        <v>120</v>
      </c>
      <c r="E2342" s="414" t="s">
        <v>101</v>
      </c>
      <c r="F2342" s="414"/>
      <c r="G2342" s="415" t="s">
        <v>38</v>
      </c>
      <c r="H2342" s="416">
        <v>0.28000000000000003</v>
      </c>
      <c r="I2342" s="416">
        <v>0</v>
      </c>
      <c r="J2342" s="417">
        <v>23.41</v>
      </c>
      <c r="K2342" s="417">
        <v>6.55</v>
      </c>
    </row>
    <row r="2343" spans="1:11" s="206" customFormat="1" ht="25.5" x14ac:dyDescent="0.25">
      <c r="A2343" s="412" t="s">
        <v>371</v>
      </c>
      <c r="B2343" s="413" t="s">
        <v>2252</v>
      </c>
      <c r="C2343" s="412" t="s">
        <v>105</v>
      </c>
      <c r="D2343" s="412" t="s">
        <v>1647</v>
      </c>
      <c r="E2343" s="414" t="s">
        <v>384</v>
      </c>
      <c r="F2343" s="414"/>
      <c r="G2343" s="415" t="s">
        <v>28</v>
      </c>
      <c r="H2343" s="416">
        <v>1</v>
      </c>
      <c r="I2343" s="416">
        <v>0</v>
      </c>
      <c r="J2343" s="417">
        <v>3.55</v>
      </c>
      <c r="K2343" s="417">
        <v>3.55</v>
      </c>
    </row>
    <row r="2344" spans="1:11" s="206" customFormat="1" ht="25.5" x14ac:dyDescent="0.25">
      <c r="A2344" s="412" t="s">
        <v>371</v>
      </c>
      <c r="B2344" s="413" t="s">
        <v>109</v>
      </c>
      <c r="C2344" s="412" t="s">
        <v>105</v>
      </c>
      <c r="D2344" s="412" t="s">
        <v>110</v>
      </c>
      <c r="E2344" s="414" t="s">
        <v>101</v>
      </c>
      <c r="F2344" s="414"/>
      <c r="G2344" s="415" t="s">
        <v>38</v>
      </c>
      <c r="H2344" s="416">
        <v>0.28000000000000003</v>
      </c>
      <c r="I2344" s="416">
        <v>0</v>
      </c>
      <c r="J2344" s="417">
        <v>16.78</v>
      </c>
      <c r="K2344" s="417">
        <v>4.6900000000000004</v>
      </c>
    </row>
    <row r="2345" spans="1:11" s="206" customFormat="1" ht="25.5" x14ac:dyDescent="0.25">
      <c r="A2345" s="418"/>
      <c r="B2345" s="418"/>
      <c r="C2345" s="418"/>
      <c r="D2345" s="418"/>
      <c r="E2345" s="418"/>
      <c r="F2345" s="418" t="s">
        <v>373</v>
      </c>
      <c r="G2345" s="419">
        <v>11.24</v>
      </c>
      <c r="H2345" s="418" t="s">
        <v>374</v>
      </c>
      <c r="I2345" s="419">
        <v>0</v>
      </c>
      <c r="J2345" s="418" t="s">
        <v>375</v>
      </c>
      <c r="K2345" s="419">
        <v>11.24</v>
      </c>
    </row>
    <row r="2346" spans="1:11" s="206" customFormat="1" ht="26.25" thickBot="1" x14ac:dyDescent="0.3">
      <c r="A2346" s="418"/>
      <c r="B2346" s="418"/>
      <c r="C2346" s="418"/>
      <c r="D2346" s="418"/>
      <c r="E2346" s="418"/>
      <c r="F2346" s="418" t="s">
        <v>376</v>
      </c>
      <c r="G2346" s="419">
        <v>0</v>
      </c>
      <c r="H2346" s="420"/>
      <c r="I2346" s="420" t="s">
        <v>377</v>
      </c>
      <c r="J2346" s="418"/>
      <c r="K2346" s="419">
        <v>14.79</v>
      </c>
    </row>
    <row r="2347" spans="1:11" s="206" customFormat="1" ht="15.75" thickTop="1" x14ac:dyDescent="0.25">
      <c r="A2347" s="421"/>
      <c r="B2347" s="421"/>
      <c r="C2347" s="421"/>
      <c r="D2347" s="421"/>
      <c r="E2347" s="421"/>
      <c r="F2347" s="421"/>
      <c r="G2347" s="421"/>
      <c r="H2347" s="421"/>
      <c r="I2347" s="421"/>
      <c r="J2347" s="421"/>
      <c r="K2347" s="421"/>
    </row>
    <row r="2348" spans="1:11" s="206" customFormat="1" x14ac:dyDescent="0.25">
      <c r="A2348" s="402" t="s">
        <v>1648</v>
      </c>
      <c r="B2348" s="403" t="s">
        <v>34</v>
      </c>
      <c r="C2348" s="402" t="s">
        <v>103</v>
      </c>
      <c r="D2348" s="402" t="s">
        <v>65</v>
      </c>
      <c r="E2348" s="404" t="s">
        <v>35</v>
      </c>
      <c r="F2348" s="404"/>
      <c r="G2348" s="405" t="s">
        <v>56</v>
      </c>
      <c r="H2348" s="403" t="s">
        <v>61</v>
      </c>
      <c r="I2348" s="403" t="s">
        <v>370</v>
      </c>
      <c r="J2348" s="403" t="s">
        <v>203</v>
      </c>
      <c r="K2348" s="403" t="s">
        <v>57</v>
      </c>
    </row>
    <row r="2349" spans="1:11" s="206" customFormat="1" ht="25.5" x14ac:dyDescent="0.25">
      <c r="A2349" s="406" t="s">
        <v>37</v>
      </c>
      <c r="B2349" s="407" t="s">
        <v>1649</v>
      </c>
      <c r="C2349" s="406" t="s">
        <v>105</v>
      </c>
      <c r="D2349" s="406" t="s">
        <v>1650</v>
      </c>
      <c r="E2349" s="408">
        <v>8</v>
      </c>
      <c r="F2349" s="408"/>
      <c r="G2349" s="409" t="s">
        <v>221</v>
      </c>
      <c r="H2349" s="410">
        <v>1</v>
      </c>
      <c r="I2349" s="411"/>
      <c r="J2349" s="411">
        <v>24.28</v>
      </c>
      <c r="K2349" s="411">
        <v>24.28</v>
      </c>
    </row>
    <row r="2350" spans="1:11" s="206" customFormat="1" ht="25.5" x14ac:dyDescent="0.25">
      <c r="A2350" s="412" t="s">
        <v>371</v>
      </c>
      <c r="B2350" s="413" t="s">
        <v>109</v>
      </c>
      <c r="C2350" s="412" t="s">
        <v>105</v>
      </c>
      <c r="D2350" s="412" t="s">
        <v>110</v>
      </c>
      <c r="E2350" s="414" t="s">
        <v>101</v>
      </c>
      <c r="F2350" s="414"/>
      <c r="G2350" s="415" t="s">
        <v>38</v>
      </c>
      <c r="H2350" s="416">
        <v>0.36</v>
      </c>
      <c r="I2350" s="416">
        <v>0</v>
      </c>
      <c r="J2350" s="417">
        <v>16.78</v>
      </c>
      <c r="K2350" s="417">
        <v>6.04</v>
      </c>
    </row>
    <row r="2351" spans="1:11" s="206" customFormat="1" ht="25.5" x14ac:dyDescent="0.25">
      <c r="A2351" s="412" t="s">
        <v>371</v>
      </c>
      <c r="B2351" s="413" t="s">
        <v>119</v>
      </c>
      <c r="C2351" s="412" t="s">
        <v>105</v>
      </c>
      <c r="D2351" s="412" t="s">
        <v>120</v>
      </c>
      <c r="E2351" s="414" t="s">
        <v>101</v>
      </c>
      <c r="F2351" s="414"/>
      <c r="G2351" s="415" t="s">
        <v>38</v>
      </c>
      <c r="H2351" s="416">
        <v>0.36</v>
      </c>
      <c r="I2351" s="416">
        <v>0</v>
      </c>
      <c r="J2351" s="417">
        <v>23.41</v>
      </c>
      <c r="K2351" s="417">
        <v>8.42</v>
      </c>
    </row>
    <row r="2352" spans="1:11" s="206" customFormat="1" ht="25.5" x14ac:dyDescent="0.25">
      <c r="A2352" s="412" t="s">
        <v>371</v>
      </c>
      <c r="B2352" s="413" t="s">
        <v>2253</v>
      </c>
      <c r="C2352" s="412" t="s">
        <v>105</v>
      </c>
      <c r="D2352" s="412" t="s">
        <v>1650</v>
      </c>
      <c r="E2352" s="414" t="s">
        <v>384</v>
      </c>
      <c r="F2352" s="414"/>
      <c r="G2352" s="415" t="s">
        <v>28</v>
      </c>
      <c r="H2352" s="416">
        <v>1</v>
      </c>
      <c r="I2352" s="416">
        <v>0</v>
      </c>
      <c r="J2352" s="417">
        <v>9.82</v>
      </c>
      <c r="K2352" s="417">
        <v>9.82</v>
      </c>
    </row>
    <row r="2353" spans="1:11" s="206" customFormat="1" ht="25.5" x14ac:dyDescent="0.25">
      <c r="A2353" s="418"/>
      <c r="B2353" s="418"/>
      <c r="C2353" s="418"/>
      <c r="D2353" s="418"/>
      <c r="E2353" s="418"/>
      <c r="F2353" s="418" t="s">
        <v>373</v>
      </c>
      <c r="G2353" s="419">
        <v>14.46</v>
      </c>
      <c r="H2353" s="418" t="s">
        <v>374</v>
      </c>
      <c r="I2353" s="419">
        <v>0</v>
      </c>
      <c r="J2353" s="418" t="s">
        <v>375</v>
      </c>
      <c r="K2353" s="419">
        <v>14.46</v>
      </c>
    </row>
    <row r="2354" spans="1:11" s="206" customFormat="1" ht="26.25" thickBot="1" x14ac:dyDescent="0.3">
      <c r="A2354" s="418"/>
      <c r="B2354" s="418"/>
      <c r="C2354" s="418"/>
      <c r="D2354" s="418"/>
      <c r="E2354" s="418"/>
      <c r="F2354" s="418" t="s">
        <v>376</v>
      </c>
      <c r="G2354" s="419">
        <v>0</v>
      </c>
      <c r="H2354" s="420"/>
      <c r="I2354" s="420" t="s">
        <v>377</v>
      </c>
      <c r="J2354" s="418"/>
      <c r="K2354" s="419">
        <v>24.28</v>
      </c>
    </row>
    <row r="2355" spans="1:11" s="206" customFormat="1" ht="15.75" thickTop="1" x14ac:dyDescent="0.25">
      <c r="A2355" s="421"/>
      <c r="B2355" s="421"/>
      <c r="C2355" s="421"/>
      <c r="D2355" s="421"/>
      <c r="E2355" s="421"/>
      <c r="F2355" s="421"/>
      <c r="G2355" s="421"/>
      <c r="H2355" s="421"/>
      <c r="I2355" s="421"/>
      <c r="J2355" s="421"/>
      <c r="K2355" s="421"/>
    </row>
    <row r="2356" spans="1:11" s="206" customFormat="1" x14ac:dyDescent="0.25">
      <c r="A2356" s="402" t="s">
        <v>1651</v>
      </c>
      <c r="B2356" s="403" t="s">
        <v>34</v>
      </c>
      <c r="C2356" s="402" t="s">
        <v>103</v>
      </c>
      <c r="D2356" s="402" t="s">
        <v>65</v>
      </c>
      <c r="E2356" s="404" t="s">
        <v>35</v>
      </c>
      <c r="F2356" s="404"/>
      <c r="G2356" s="405" t="s">
        <v>56</v>
      </c>
      <c r="H2356" s="403" t="s">
        <v>61</v>
      </c>
      <c r="I2356" s="403" t="s">
        <v>370</v>
      </c>
      <c r="J2356" s="403" t="s">
        <v>203</v>
      </c>
      <c r="K2356" s="403" t="s">
        <v>57</v>
      </c>
    </row>
    <row r="2357" spans="1:11" s="206" customFormat="1" ht="25.5" x14ac:dyDescent="0.25">
      <c r="A2357" s="406" t="s">
        <v>37</v>
      </c>
      <c r="B2357" s="407" t="s">
        <v>1652</v>
      </c>
      <c r="C2357" s="406" t="s">
        <v>105</v>
      </c>
      <c r="D2357" s="406" t="s">
        <v>1653</v>
      </c>
      <c r="E2357" s="408">
        <v>8</v>
      </c>
      <c r="F2357" s="408"/>
      <c r="G2357" s="409" t="s">
        <v>221</v>
      </c>
      <c r="H2357" s="410">
        <v>1</v>
      </c>
      <c r="I2357" s="411"/>
      <c r="J2357" s="411">
        <v>28.33</v>
      </c>
      <c r="K2357" s="411">
        <v>28.33</v>
      </c>
    </row>
    <row r="2358" spans="1:11" s="206" customFormat="1" ht="25.5" x14ac:dyDescent="0.25">
      <c r="A2358" s="412" t="s">
        <v>371</v>
      </c>
      <c r="B2358" s="413" t="s">
        <v>109</v>
      </c>
      <c r="C2358" s="412" t="s">
        <v>105</v>
      </c>
      <c r="D2358" s="412" t="s">
        <v>110</v>
      </c>
      <c r="E2358" s="414" t="s">
        <v>101</v>
      </c>
      <c r="F2358" s="414"/>
      <c r="G2358" s="415" t="s">
        <v>38</v>
      </c>
      <c r="H2358" s="416">
        <v>0.45</v>
      </c>
      <c r="I2358" s="416">
        <v>0</v>
      </c>
      <c r="J2358" s="417">
        <v>16.78</v>
      </c>
      <c r="K2358" s="417">
        <v>7.55</v>
      </c>
    </row>
    <row r="2359" spans="1:11" s="206" customFormat="1" ht="25.5" x14ac:dyDescent="0.25">
      <c r="A2359" s="412" t="s">
        <v>371</v>
      </c>
      <c r="B2359" s="413" t="s">
        <v>2254</v>
      </c>
      <c r="C2359" s="412" t="s">
        <v>105</v>
      </c>
      <c r="D2359" s="412" t="s">
        <v>1653</v>
      </c>
      <c r="E2359" s="414" t="s">
        <v>384</v>
      </c>
      <c r="F2359" s="414"/>
      <c r="G2359" s="415" t="s">
        <v>28</v>
      </c>
      <c r="H2359" s="416">
        <v>1</v>
      </c>
      <c r="I2359" s="416">
        <v>0</v>
      </c>
      <c r="J2359" s="417">
        <v>10.25</v>
      </c>
      <c r="K2359" s="417">
        <v>10.25</v>
      </c>
    </row>
    <row r="2360" spans="1:11" s="206" customFormat="1" ht="25.5" x14ac:dyDescent="0.25">
      <c r="A2360" s="412" t="s">
        <v>371</v>
      </c>
      <c r="B2360" s="413" t="s">
        <v>119</v>
      </c>
      <c r="C2360" s="412" t="s">
        <v>105</v>
      </c>
      <c r="D2360" s="412" t="s">
        <v>120</v>
      </c>
      <c r="E2360" s="414" t="s">
        <v>101</v>
      </c>
      <c r="F2360" s="414"/>
      <c r="G2360" s="415" t="s">
        <v>38</v>
      </c>
      <c r="H2360" s="416">
        <v>0.45</v>
      </c>
      <c r="I2360" s="416">
        <v>0</v>
      </c>
      <c r="J2360" s="417">
        <v>23.41</v>
      </c>
      <c r="K2360" s="417">
        <v>10.53</v>
      </c>
    </row>
    <row r="2361" spans="1:11" s="206" customFormat="1" ht="25.5" x14ac:dyDescent="0.25">
      <c r="A2361" s="418"/>
      <c r="B2361" s="418"/>
      <c r="C2361" s="418"/>
      <c r="D2361" s="418"/>
      <c r="E2361" s="418"/>
      <c r="F2361" s="418" t="s">
        <v>373</v>
      </c>
      <c r="G2361" s="419">
        <v>18.079999999999998</v>
      </c>
      <c r="H2361" s="418" t="s">
        <v>374</v>
      </c>
      <c r="I2361" s="419">
        <v>0</v>
      </c>
      <c r="J2361" s="418" t="s">
        <v>375</v>
      </c>
      <c r="K2361" s="419">
        <v>18.079999999999998</v>
      </c>
    </row>
    <row r="2362" spans="1:11" s="206" customFormat="1" ht="26.25" thickBot="1" x14ac:dyDescent="0.3">
      <c r="A2362" s="418"/>
      <c r="B2362" s="418"/>
      <c r="C2362" s="418"/>
      <c r="D2362" s="418"/>
      <c r="E2362" s="418"/>
      <c r="F2362" s="418" t="s">
        <v>376</v>
      </c>
      <c r="G2362" s="419">
        <v>0</v>
      </c>
      <c r="H2362" s="420"/>
      <c r="I2362" s="420" t="s">
        <v>377</v>
      </c>
      <c r="J2362" s="418"/>
      <c r="K2362" s="419">
        <v>28.33</v>
      </c>
    </row>
    <row r="2363" spans="1:11" s="206" customFormat="1" ht="15.75" thickTop="1" x14ac:dyDescent="0.25">
      <c r="A2363" s="421"/>
      <c r="B2363" s="421"/>
      <c r="C2363" s="421"/>
      <c r="D2363" s="421"/>
      <c r="E2363" s="421"/>
      <c r="F2363" s="421"/>
      <c r="G2363" s="421"/>
      <c r="H2363" s="421"/>
      <c r="I2363" s="421"/>
      <c r="J2363" s="421"/>
      <c r="K2363" s="421"/>
    </row>
    <row r="2364" spans="1:11" s="206" customFormat="1" x14ac:dyDescent="0.25">
      <c r="A2364" s="402" t="s">
        <v>1654</v>
      </c>
      <c r="B2364" s="403" t="s">
        <v>34</v>
      </c>
      <c r="C2364" s="402" t="s">
        <v>103</v>
      </c>
      <c r="D2364" s="402" t="s">
        <v>65</v>
      </c>
      <c r="E2364" s="404" t="s">
        <v>35</v>
      </c>
      <c r="F2364" s="404"/>
      <c r="G2364" s="405" t="s">
        <v>56</v>
      </c>
      <c r="H2364" s="403" t="s">
        <v>61</v>
      </c>
      <c r="I2364" s="403" t="s">
        <v>370</v>
      </c>
      <c r="J2364" s="403" t="s">
        <v>203</v>
      </c>
      <c r="K2364" s="403" t="s">
        <v>57</v>
      </c>
    </row>
    <row r="2365" spans="1:11" s="206" customFormat="1" ht="25.5" x14ac:dyDescent="0.25">
      <c r="A2365" s="406" t="s">
        <v>37</v>
      </c>
      <c r="B2365" s="407" t="s">
        <v>1655</v>
      </c>
      <c r="C2365" s="406" t="s">
        <v>105</v>
      </c>
      <c r="D2365" s="406" t="s">
        <v>1656</v>
      </c>
      <c r="E2365" s="408">
        <v>8</v>
      </c>
      <c r="F2365" s="408"/>
      <c r="G2365" s="409" t="s">
        <v>221</v>
      </c>
      <c r="H2365" s="410">
        <v>1</v>
      </c>
      <c r="I2365" s="411"/>
      <c r="J2365" s="411">
        <v>21.25</v>
      </c>
      <c r="K2365" s="411">
        <v>21.25</v>
      </c>
    </row>
    <row r="2366" spans="1:11" s="206" customFormat="1" ht="25.5" x14ac:dyDescent="0.25">
      <c r="A2366" s="412" t="s">
        <v>371</v>
      </c>
      <c r="B2366" s="413" t="s">
        <v>109</v>
      </c>
      <c r="C2366" s="412" t="s">
        <v>105</v>
      </c>
      <c r="D2366" s="412" t="s">
        <v>110</v>
      </c>
      <c r="E2366" s="414" t="s">
        <v>101</v>
      </c>
      <c r="F2366" s="414"/>
      <c r="G2366" s="415" t="s">
        <v>38</v>
      </c>
      <c r="H2366" s="416">
        <v>0.28999999999999998</v>
      </c>
      <c r="I2366" s="416">
        <v>0</v>
      </c>
      <c r="J2366" s="417">
        <v>16.78</v>
      </c>
      <c r="K2366" s="417">
        <v>4.8600000000000003</v>
      </c>
    </row>
    <row r="2367" spans="1:11" s="206" customFormat="1" ht="25.5" x14ac:dyDescent="0.25">
      <c r="A2367" s="412" t="s">
        <v>371</v>
      </c>
      <c r="B2367" s="413" t="s">
        <v>119</v>
      </c>
      <c r="C2367" s="412" t="s">
        <v>105</v>
      </c>
      <c r="D2367" s="412" t="s">
        <v>120</v>
      </c>
      <c r="E2367" s="414" t="s">
        <v>101</v>
      </c>
      <c r="F2367" s="414"/>
      <c r="G2367" s="415" t="s">
        <v>38</v>
      </c>
      <c r="H2367" s="416">
        <v>0.28999999999999998</v>
      </c>
      <c r="I2367" s="416">
        <v>0</v>
      </c>
      <c r="J2367" s="417">
        <v>23.41</v>
      </c>
      <c r="K2367" s="417">
        <v>6.78</v>
      </c>
    </row>
    <row r="2368" spans="1:11" s="206" customFormat="1" ht="25.5" x14ac:dyDescent="0.25">
      <c r="A2368" s="412" t="s">
        <v>371</v>
      </c>
      <c r="B2368" s="413" t="s">
        <v>2255</v>
      </c>
      <c r="C2368" s="412" t="s">
        <v>105</v>
      </c>
      <c r="D2368" s="412" t="s">
        <v>1656</v>
      </c>
      <c r="E2368" s="414" t="s">
        <v>384</v>
      </c>
      <c r="F2368" s="414"/>
      <c r="G2368" s="415" t="s">
        <v>28</v>
      </c>
      <c r="H2368" s="416">
        <v>1</v>
      </c>
      <c r="I2368" s="416">
        <v>0</v>
      </c>
      <c r="J2368" s="417">
        <v>9.61</v>
      </c>
      <c r="K2368" s="417">
        <v>9.61</v>
      </c>
    </row>
    <row r="2369" spans="1:11" s="206" customFormat="1" ht="25.5" x14ac:dyDescent="0.25">
      <c r="A2369" s="418"/>
      <c r="B2369" s="418"/>
      <c r="C2369" s="418"/>
      <c r="D2369" s="418"/>
      <c r="E2369" s="418"/>
      <c r="F2369" s="418" t="s">
        <v>373</v>
      </c>
      <c r="G2369" s="419">
        <v>11.64</v>
      </c>
      <c r="H2369" s="418" t="s">
        <v>374</v>
      </c>
      <c r="I2369" s="419">
        <v>0</v>
      </c>
      <c r="J2369" s="418" t="s">
        <v>375</v>
      </c>
      <c r="K2369" s="419">
        <v>11.64</v>
      </c>
    </row>
    <row r="2370" spans="1:11" s="206" customFormat="1" ht="26.25" thickBot="1" x14ac:dyDescent="0.3">
      <c r="A2370" s="418"/>
      <c r="B2370" s="418"/>
      <c r="C2370" s="418"/>
      <c r="D2370" s="418"/>
      <c r="E2370" s="418"/>
      <c r="F2370" s="418" t="s">
        <v>376</v>
      </c>
      <c r="G2370" s="419">
        <v>0</v>
      </c>
      <c r="H2370" s="420"/>
      <c r="I2370" s="420" t="s">
        <v>377</v>
      </c>
      <c r="J2370" s="418"/>
      <c r="K2370" s="419">
        <v>21.25</v>
      </c>
    </row>
    <row r="2371" spans="1:11" s="206" customFormat="1" ht="15.75" thickTop="1" x14ac:dyDescent="0.25">
      <c r="A2371" s="421"/>
      <c r="B2371" s="421"/>
      <c r="C2371" s="421"/>
      <c r="D2371" s="421"/>
      <c r="E2371" s="421"/>
      <c r="F2371" s="421"/>
      <c r="G2371" s="421"/>
      <c r="H2371" s="421"/>
      <c r="I2371" s="421"/>
      <c r="J2371" s="421"/>
      <c r="K2371" s="421"/>
    </row>
    <row r="2372" spans="1:11" s="206" customFormat="1" x14ac:dyDescent="0.25">
      <c r="A2372" s="402" t="s">
        <v>1657</v>
      </c>
      <c r="B2372" s="403" t="s">
        <v>34</v>
      </c>
      <c r="C2372" s="402" t="s">
        <v>103</v>
      </c>
      <c r="D2372" s="402" t="s">
        <v>65</v>
      </c>
      <c r="E2372" s="404" t="s">
        <v>35</v>
      </c>
      <c r="F2372" s="404"/>
      <c r="G2372" s="405" t="s">
        <v>56</v>
      </c>
      <c r="H2372" s="403" t="s">
        <v>61</v>
      </c>
      <c r="I2372" s="403" t="s">
        <v>370</v>
      </c>
      <c r="J2372" s="403" t="s">
        <v>203</v>
      </c>
      <c r="K2372" s="403" t="s">
        <v>57</v>
      </c>
    </row>
    <row r="2373" spans="1:11" s="206" customFormat="1" ht="25.5" x14ac:dyDescent="0.25">
      <c r="A2373" s="406" t="s">
        <v>37</v>
      </c>
      <c r="B2373" s="407" t="s">
        <v>1658</v>
      </c>
      <c r="C2373" s="406" t="s">
        <v>105</v>
      </c>
      <c r="D2373" s="406" t="s">
        <v>1659</v>
      </c>
      <c r="E2373" s="408">
        <v>8</v>
      </c>
      <c r="F2373" s="408"/>
      <c r="G2373" s="409" t="s">
        <v>221</v>
      </c>
      <c r="H2373" s="410">
        <v>1</v>
      </c>
      <c r="I2373" s="411"/>
      <c r="J2373" s="411">
        <v>41.33</v>
      </c>
      <c r="K2373" s="411">
        <v>41.33</v>
      </c>
    </row>
    <row r="2374" spans="1:11" s="206" customFormat="1" ht="25.5" x14ac:dyDescent="0.25">
      <c r="A2374" s="412" t="s">
        <v>371</v>
      </c>
      <c r="B2374" s="413" t="s">
        <v>119</v>
      </c>
      <c r="C2374" s="412" t="s">
        <v>105</v>
      </c>
      <c r="D2374" s="412" t="s">
        <v>120</v>
      </c>
      <c r="E2374" s="414" t="s">
        <v>101</v>
      </c>
      <c r="F2374" s="414"/>
      <c r="G2374" s="415" t="s">
        <v>38</v>
      </c>
      <c r="H2374" s="416">
        <v>0.46</v>
      </c>
      <c r="I2374" s="416">
        <v>0</v>
      </c>
      <c r="J2374" s="417">
        <v>23.41</v>
      </c>
      <c r="K2374" s="417">
        <v>10.76</v>
      </c>
    </row>
    <row r="2375" spans="1:11" s="206" customFormat="1" ht="25.5" x14ac:dyDescent="0.25">
      <c r="A2375" s="412" t="s">
        <v>371</v>
      </c>
      <c r="B2375" s="413" t="s">
        <v>2256</v>
      </c>
      <c r="C2375" s="412" t="s">
        <v>105</v>
      </c>
      <c r="D2375" s="412" t="s">
        <v>1659</v>
      </c>
      <c r="E2375" s="414" t="s">
        <v>384</v>
      </c>
      <c r="F2375" s="414"/>
      <c r="G2375" s="415" t="s">
        <v>28</v>
      </c>
      <c r="H2375" s="416">
        <v>1</v>
      </c>
      <c r="I2375" s="416">
        <v>0</v>
      </c>
      <c r="J2375" s="417">
        <v>22.86</v>
      </c>
      <c r="K2375" s="417">
        <v>22.86</v>
      </c>
    </row>
    <row r="2376" spans="1:11" s="206" customFormat="1" ht="25.5" x14ac:dyDescent="0.25">
      <c r="A2376" s="412" t="s">
        <v>371</v>
      </c>
      <c r="B2376" s="413" t="s">
        <v>109</v>
      </c>
      <c r="C2376" s="412" t="s">
        <v>105</v>
      </c>
      <c r="D2376" s="412" t="s">
        <v>110</v>
      </c>
      <c r="E2376" s="414" t="s">
        <v>101</v>
      </c>
      <c r="F2376" s="414"/>
      <c r="G2376" s="415" t="s">
        <v>38</v>
      </c>
      <c r="H2376" s="416">
        <v>0.46</v>
      </c>
      <c r="I2376" s="416">
        <v>0</v>
      </c>
      <c r="J2376" s="417">
        <v>16.78</v>
      </c>
      <c r="K2376" s="417">
        <v>7.71</v>
      </c>
    </row>
    <row r="2377" spans="1:11" s="206" customFormat="1" ht="25.5" x14ac:dyDescent="0.25">
      <c r="A2377" s="418"/>
      <c r="B2377" s="418"/>
      <c r="C2377" s="418"/>
      <c r="D2377" s="418"/>
      <c r="E2377" s="418"/>
      <c r="F2377" s="418" t="s">
        <v>373</v>
      </c>
      <c r="G2377" s="419">
        <v>18.47</v>
      </c>
      <c r="H2377" s="418" t="s">
        <v>374</v>
      </c>
      <c r="I2377" s="419">
        <v>0</v>
      </c>
      <c r="J2377" s="418" t="s">
        <v>375</v>
      </c>
      <c r="K2377" s="419">
        <v>18.47</v>
      </c>
    </row>
    <row r="2378" spans="1:11" s="206" customFormat="1" ht="26.25" thickBot="1" x14ac:dyDescent="0.3">
      <c r="A2378" s="418"/>
      <c r="B2378" s="418"/>
      <c r="C2378" s="418"/>
      <c r="D2378" s="418"/>
      <c r="E2378" s="418"/>
      <c r="F2378" s="418" t="s">
        <v>376</v>
      </c>
      <c r="G2378" s="419">
        <v>0</v>
      </c>
      <c r="H2378" s="420"/>
      <c r="I2378" s="420" t="s">
        <v>377</v>
      </c>
      <c r="J2378" s="418"/>
      <c r="K2378" s="419">
        <v>41.33</v>
      </c>
    </row>
    <row r="2379" spans="1:11" s="206" customFormat="1" ht="15.75" thickTop="1" x14ac:dyDescent="0.25">
      <c r="A2379" s="421"/>
      <c r="B2379" s="421"/>
      <c r="C2379" s="421"/>
      <c r="D2379" s="421"/>
      <c r="E2379" s="421"/>
      <c r="F2379" s="421"/>
      <c r="G2379" s="421"/>
      <c r="H2379" s="421"/>
      <c r="I2379" s="421"/>
      <c r="J2379" s="421"/>
      <c r="K2379" s="421"/>
    </row>
    <row r="2380" spans="1:11" s="206" customFormat="1" x14ac:dyDescent="0.25">
      <c r="A2380" s="402" t="s">
        <v>1660</v>
      </c>
      <c r="B2380" s="403" t="s">
        <v>34</v>
      </c>
      <c r="C2380" s="402" t="s">
        <v>103</v>
      </c>
      <c r="D2380" s="402" t="s">
        <v>65</v>
      </c>
      <c r="E2380" s="404" t="s">
        <v>35</v>
      </c>
      <c r="F2380" s="404"/>
      <c r="G2380" s="405" t="s">
        <v>56</v>
      </c>
      <c r="H2380" s="403" t="s">
        <v>61</v>
      </c>
      <c r="I2380" s="403" t="s">
        <v>370</v>
      </c>
      <c r="J2380" s="403" t="s">
        <v>203</v>
      </c>
      <c r="K2380" s="403" t="s">
        <v>57</v>
      </c>
    </row>
    <row r="2381" spans="1:11" s="206" customFormat="1" ht="25.5" x14ac:dyDescent="0.25">
      <c r="A2381" s="406" t="s">
        <v>37</v>
      </c>
      <c r="B2381" s="407" t="s">
        <v>1661</v>
      </c>
      <c r="C2381" s="406" t="s">
        <v>105</v>
      </c>
      <c r="D2381" s="406" t="s">
        <v>1662</v>
      </c>
      <c r="E2381" s="408">
        <v>8</v>
      </c>
      <c r="F2381" s="408"/>
      <c r="G2381" s="409" t="s">
        <v>221</v>
      </c>
      <c r="H2381" s="410">
        <v>1</v>
      </c>
      <c r="I2381" s="411"/>
      <c r="J2381" s="411">
        <v>47.68</v>
      </c>
      <c r="K2381" s="411">
        <v>47.68</v>
      </c>
    </row>
    <row r="2382" spans="1:11" s="206" customFormat="1" ht="25.5" x14ac:dyDescent="0.25">
      <c r="A2382" s="412" t="s">
        <v>371</v>
      </c>
      <c r="B2382" s="413" t="s">
        <v>119</v>
      </c>
      <c r="C2382" s="412" t="s">
        <v>105</v>
      </c>
      <c r="D2382" s="412" t="s">
        <v>120</v>
      </c>
      <c r="E2382" s="414" t="s">
        <v>101</v>
      </c>
      <c r="F2382" s="414"/>
      <c r="G2382" s="415" t="s">
        <v>38</v>
      </c>
      <c r="H2382" s="416">
        <v>0.46</v>
      </c>
      <c r="I2382" s="416">
        <v>0</v>
      </c>
      <c r="J2382" s="417">
        <v>23.41</v>
      </c>
      <c r="K2382" s="417">
        <v>10.76</v>
      </c>
    </row>
    <row r="2383" spans="1:11" s="206" customFormat="1" ht="25.5" x14ac:dyDescent="0.25">
      <c r="A2383" s="412" t="s">
        <v>371</v>
      </c>
      <c r="B2383" s="413" t="s">
        <v>109</v>
      </c>
      <c r="C2383" s="412" t="s">
        <v>105</v>
      </c>
      <c r="D2383" s="412" t="s">
        <v>110</v>
      </c>
      <c r="E2383" s="414" t="s">
        <v>101</v>
      </c>
      <c r="F2383" s="414"/>
      <c r="G2383" s="415" t="s">
        <v>38</v>
      </c>
      <c r="H2383" s="416">
        <v>0.46</v>
      </c>
      <c r="I2383" s="416">
        <v>0</v>
      </c>
      <c r="J2383" s="417">
        <v>16.78</v>
      </c>
      <c r="K2383" s="417">
        <v>7.71</v>
      </c>
    </row>
    <row r="2384" spans="1:11" s="206" customFormat="1" ht="25.5" x14ac:dyDescent="0.25">
      <c r="A2384" s="412" t="s">
        <v>371</v>
      </c>
      <c r="B2384" s="413" t="s">
        <v>2257</v>
      </c>
      <c r="C2384" s="412" t="s">
        <v>105</v>
      </c>
      <c r="D2384" s="412" t="s">
        <v>2258</v>
      </c>
      <c r="E2384" s="414" t="s">
        <v>384</v>
      </c>
      <c r="F2384" s="414"/>
      <c r="G2384" s="415" t="s">
        <v>28</v>
      </c>
      <c r="H2384" s="416">
        <v>1</v>
      </c>
      <c r="I2384" s="416">
        <v>0</v>
      </c>
      <c r="J2384" s="417">
        <v>29.21</v>
      </c>
      <c r="K2384" s="417">
        <v>29.21</v>
      </c>
    </row>
    <row r="2385" spans="1:11" s="206" customFormat="1" ht="25.5" x14ac:dyDescent="0.25">
      <c r="A2385" s="418"/>
      <c r="B2385" s="418"/>
      <c r="C2385" s="418"/>
      <c r="D2385" s="418"/>
      <c r="E2385" s="418"/>
      <c r="F2385" s="418" t="s">
        <v>373</v>
      </c>
      <c r="G2385" s="419">
        <v>18.47</v>
      </c>
      <c r="H2385" s="418" t="s">
        <v>374</v>
      </c>
      <c r="I2385" s="419">
        <v>0</v>
      </c>
      <c r="J2385" s="418" t="s">
        <v>375</v>
      </c>
      <c r="K2385" s="419">
        <v>18.47</v>
      </c>
    </row>
    <row r="2386" spans="1:11" s="206" customFormat="1" ht="26.25" thickBot="1" x14ac:dyDescent="0.3">
      <c r="A2386" s="418"/>
      <c r="B2386" s="418"/>
      <c r="C2386" s="418"/>
      <c r="D2386" s="418"/>
      <c r="E2386" s="418"/>
      <c r="F2386" s="418" t="s">
        <v>376</v>
      </c>
      <c r="G2386" s="419">
        <v>0</v>
      </c>
      <c r="H2386" s="420"/>
      <c r="I2386" s="420" t="s">
        <v>377</v>
      </c>
      <c r="J2386" s="418"/>
      <c r="K2386" s="419">
        <v>47.68</v>
      </c>
    </row>
    <row r="2387" spans="1:11" s="206" customFormat="1" ht="15.75" thickTop="1" x14ac:dyDescent="0.25">
      <c r="A2387" s="421"/>
      <c r="B2387" s="421"/>
      <c r="C2387" s="421"/>
      <c r="D2387" s="421"/>
      <c r="E2387" s="421"/>
      <c r="F2387" s="421"/>
      <c r="G2387" s="421"/>
      <c r="H2387" s="421"/>
      <c r="I2387" s="421"/>
      <c r="J2387" s="421"/>
      <c r="K2387" s="421"/>
    </row>
    <row r="2388" spans="1:11" s="206" customFormat="1" x14ac:dyDescent="0.25">
      <c r="A2388" s="402" t="s">
        <v>1663</v>
      </c>
      <c r="B2388" s="403" t="s">
        <v>34</v>
      </c>
      <c r="C2388" s="402" t="s">
        <v>103</v>
      </c>
      <c r="D2388" s="402" t="s">
        <v>65</v>
      </c>
      <c r="E2388" s="404" t="s">
        <v>35</v>
      </c>
      <c r="F2388" s="404"/>
      <c r="G2388" s="405" t="s">
        <v>56</v>
      </c>
      <c r="H2388" s="403" t="s">
        <v>61</v>
      </c>
      <c r="I2388" s="403" t="s">
        <v>370</v>
      </c>
      <c r="J2388" s="403" t="s">
        <v>203</v>
      </c>
      <c r="K2388" s="403" t="s">
        <v>57</v>
      </c>
    </row>
    <row r="2389" spans="1:11" s="206" customFormat="1" ht="25.5" x14ac:dyDescent="0.25">
      <c r="A2389" s="406" t="s">
        <v>37</v>
      </c>
      <c r="B2389" s="407" t="s">
        <v>1664</v>
      </c>
      <c r="C2389" s="406" t="s">
        <v>105</v>
      </c>
      <c r="D2389" s="406" t="s">
        <v>1665</v>
      </c>
      <c r="E2389" s="408">
        <v>8</v>
      </c>
      <c r="F2389" s="408"/>
      <c r="G2389" s="409" t="s">
        <v>221</v>
      </c>
      <c r="H2389" s="410">
        <v>1</v>
      </c>
      <c r="I2389" s="411"/>
      <c r="J2389" s="411">
        <v>8.48</v>
      </c>
      <c r="K2389" s="411">
        <v>8.48</v>
      </c>
    </row>
    <row r="2390" spans="1:11" s="206" customFormat="1" ht="25.5" x14ac:dyDescent="0.25">
      <c r="A2390" s="412" t="s">
        <v>371</v>
      </c>
      <c r="B2390" s="413" t="s">
        <v>119</v>
      </c>
      <c r="C2390" s="412" t="s">
        <v>105</v>
      </c>
      <c r="D2390" s="412" t="s">
        <v>120</v>
      </c>
      <c r="E2390" s="414" t="s">
        <v>101</v>
      </c>
      <c r="F2390" s="414"/>
      <c r="G2390" s="415" t="s">
        <v>38</v>
      </c>
      <c r="H2390" s="416">
        <v>0.14000000000000001</v>
      </c>
      <c r="I2390" s="416">
        <v>0</v>
      </c>
      <c r="J2390" s="417">
        <v>23.41</v>
      </c>
      <c r="K2390" s="417">
        <v>3.27</v>
      </c>
    </row>
    <row r="2391" spans="1:11" s="206" customFormat="1" ht="25.5" x14ac:dyDescent="0.25">
      <c r="A2391" s="412" t="s">
        <v>371</v>
      </c>
      <c r="B2391" s="413" t="s">
        <v>2259</v>
      </c>
      <c r="C2391" s="412" t="s">
        <v>105</v>
      </c>
      <c r="D2391" s="412" t="s">
        <v>2260</v>
      </c>
      <c r="E2391" s="414" t="s">
        <v>384</v>
      </c>
      <c r="F2391" s="414"/>
      <c r="G2391" s="415" t="s">
        <v>28</v>
      </c>
      <c r="H2391" s="416">
        <v>1</v>
      </c>
      <c r="I2391" s="416">
        <v>0</v>
      </c>
      <c r="J2391" s="417">
        <v>2.87</v>
      </c>
      <c r="K2391" s="417">
        <v>2.87</v>
      </c>
    </row>
    <row r="2392" spans="1:11" s="206" customFormat="1" ht="25.5" x14ac:dyDescent="0.25">
      <c r="A2392" s="412" t="s">
        <v>371</v>
      </c>
      <c r="B2392" s="413" t="s">
        <v>109</v>
      </c>
      <c r="C2392" s="412" t="s">
        <v>105</v>
      </c>
      <c r="D2392" s="412" t="s">
        <v>110</v>
      </c>
      <c r="E2392" s="414" t="s">
        <v>101</v>
      </c>
      <c r="F2392" s="414"/>
      <c r="G2392" s="415" t="s">
        <v>38</v>
      </c>
      <c r="H2392" s="416">
        <v>0.14000000000000001</v>
      </c>
      <c r="I2392" s="416">
        <v>0</v>
      </c>
      <c r="J2392" s="417">
        <v>16.78</v>
      </c>
      <c r="K2392" s="417">
        <v>2.34</v>
      </c>
    </row>
    <row r="2393" spans="1:11" s="206" customFormat="1" ht="25.5" x14ac:dyDescent="0.25">
      <c r="A2393" s="418"/>
      <c r="B2393" s="418"/>
      <c r="C2393" s="418"/>
      <c r="D2393" s="418"/>
      <c r="E2393" s="418"/>
      <c r="F2393" s="418" t="s">
        <v>373</v>
      </c>
      <c r="G2393" s="419">
        <v>5.61</v>
      </c>
      <c r="H2393" s="418" t="s">
        <v>374</v>
      </c>
      <c r="I2393" s="419">
        <v>0</v>
      </c>
      <c r="J2393" s="418" t="s">
        <v>375</v>
      </c>
      <c r="K2393" s="419">
        <v>5.61</v>
      </c>
    </row>
    <row r="2394" spans="1:11" s="206" customFormat="1" ht="26.25" thickBot="1" x14ac:dyDescent="0.3">
      <c r="A2394" s="418"/>
      <c r="B2394" s="418"/>
      <c r="C2394" s="418"/>
      <c r="D2394" s="418"/>
      <c r="E2394" s="418"/>
      <c r="F2394" s="418" t="s">
        <v>376</v>
      </c>
      <c r="G2394" s="419">
        <v>0</v>
      </c>
      <c r="H2394" s="420"/>
      <c r="I2394" s="420" t="s">
        <v>377</v>
      </c>
      <c r="J2394" s="418"/>
      <c r="K2394" s="419">
        <v>8.48</v>
      </c>
    </row>
    <row r="2395" spans="1:11" s="206" customFormat="1" ht="15.75" thickTop="1" x14ac:dyDescent="0.25">
      <c r="A2395" s="421"/>
      <c r="B2395" s="421"/>
      <c r="C2395" s="421"/>
      <c r="D2395" s="421"/>
      <c r="E2395" s="421"/>
      <c r="F2395" s="421"/>
      <c r="G2395" s="421"/>
      <c r="H2395" s="421"/>
      <c r="I2395" s="421"/>
      <c r="J2395" s="421"/>
      <c r="K2395" s="421"/>
    </row>
    <row r="2396" spans="1:11" s="206" customFormat="1" x14ac:dyDescent="0.25">
      <c r="A2396" s="402" t="s">
        <v>1666</v>
      </c>
      <c r="B2396" s="403" t="s">
        <v>34</v>
      </c>
      <c r="C2396" s="402" t="s">
        <v>103</v>
      </c>
      <c r="D2396" s="402" t="s">
        <v>65</v>
      </c>
      <c r="E2396" s="404" t="s">
        <v>35</v>
      </c>
      <c r="F2396" s="404"/>
      <c r="G2396" s="405" t="s">
        <v>56</v>
      </c>
      <c r="H2396" s="403" t="s">
        <v>61</v>
      </c>
      <c r="I2396" s="403" t="s">
        <v>370</v>
      </c>
      <c r="J2396" s="403" t="s">
        <v>203</v>
      </c>
      <c r="K2396" s="403" t="s">
        <v>57</v>
      </c>
    </row>
    <row r="2397" spans="1:11" s="206" customFormat="1" ht="25.5" x14ac:dyDescent="0.25">
      <c r="A2397" s="406" t="s">
        <v>37</v>
      </c>
      <c r="B2397" s="407" t="s">
        <v>1667</v>
      </c>
      <c r="C2397" s="406" t="s">
        <v>105</v>
      </c>
      <c r="D2397" s="406" t="s">
        <v>1668</v>
      </c>
      <c r="E2397" s="408">
        <v>8</v>
      </c>
      <c r="F2397" s="408"/>
      <c r="G2397" s="409" t="s">
        <v>221</v>
      </c>
      <c r="H2397" s="410">
        <v>1</v>
      </c>
      <c r="I2397" s="411"/>
      <c r="J2397" s="411">
        <v>13</v>
      </c>
      <c r="K2397" s="411">
        <v>13</v>
      </c>
    </row>
    <row r="2398" spans="1:11" s="206" customFormat="1" ht="25.5" x14ac:dyDescent="0.25">
      <c r="A2398" s="412" t="s">
        <v>371</v>
      </c>
      <c r="B2398" s="413" t="s">
        <v>109</v>
      </c>
      <c r="C2398" s="412" t="s">
        <v>105</v>
      </c>
      <c r="D2398" s="412" t="s">
        <v>110</v>
      </c>
      <c r="E2398" s="414" t="s">
        <v>101</v>
      </c>
      <c r="F2398" s="414"/>
      <c r="G2398" s="415" t="s">
        <v>38</v>
      </c>
      <c r="H2398" s="416">
        <v>0.18</v>
      </c>
      <c r="I2398" s="416">
        <v>0</v>
      </c>
      <c r="J2398" s="417">
        <v>16.78</v>
      </c>
      <c r="K2398" s="417">
        <v>3.02</v>
      </c>
    </row>
    <row r="2399" spans="1:11" s="206" customFormat="1" ht="25.5" x14ac:dyDescent="0.25">
      <c r="A2399" s="412" t="s">
        <v>371</v>
      </c>
      <c r="B2399" s="413" t="s">
        <v>2261</v>
      </c>
      <c r="C2399" s="412" t="s">
        <v>105</v>
      </c>
      <c r="D2399" s="412" t="s">
        <v>1668</v>
      </c>
      <c r="E2399" s="414" t="s">
        <v>384</v>
      </c>
      <c r="F2399" s="414"/>
      <c r="G2399" s="415" t="s">
        <v>28</v>
      </c>
      <c r="H2399" s="416">
        <v>1</v>
      </c>
      <c r="I2399" s="416">
        <v>0</v>
      </c>
      <c r="J2399" s="417">
        <v>5.77</v>
      </c>
      <c r="K2399" s="417">
        <v>5.77</v>
      </c>
    </row>
    <row r="2400" spans="1:11" s="206" customFormat="1" ht="25.5" x14ac:dyDescent="0.25">
      <c r="A2400" s="412" t="s">
        <v>371</v>
      </c>
      <c r="B2400" s="413" t="s">
        <v>119</v>
      </c>
      <c r="C2400" s="412" t="s">
        <v>105</v>
      </c>
      <c r="D2400" s="412" t="s">
        <v>120</v>
      </c>
      <c r="E2400" s="414" t="s">
        <v>101</v>
      </c>
      <c r="F2400" s="414"/>
      <c r="G2400" s="415" t="s">
        <v>38</v>
      </c>
      <c r="H2400" s="416">
        <v>0.18</v>
      </c>
      <c r="I2400" s="416">
        <v>0</v>
      </c>
      <c r="J2400" s="417">
        <v>23.41</v>
      </c>
      <c r="K2400" s="417">
        <v>4.21</v>
      </c>
    </row>
    <row r="2401" spans="1:11" s="206" customFormat="1" ht="25.5" x14ac:dyDescent="0.25">
      <c r="A2401" s="418"/>
      <c r="B2401" s="418"/>
      <c r="C2401" s="418"/>
      <c r="D2401" s="418"/>
      <c r="E2401" s="418"/>
      <c r="F2401" s="418" t="s">
        <v>373</v>
      </c>
      <c r="G2401" s="419">
        <v>7.23</v>
      </c>
      <c r="H2401" s="418" t="s">
        <v>374</v>
      </c>
      <c r="I2401" s="419">
        <v>0</v>
      </c>
      <c r="J2401" s="418" t="s">
        <v>375</v>
      </c>
      <c r="K2401" s="419">
        <v>7.23</v>
      </c>
    </row>
    <row r="2402" spans="1:11" s="206" customFormat="1" ht="26.25" thickBot="1" x14ac:dyDescent="0.3">
      <c r="A2402" s="418"/>
      <c r="B2402" s="418"/>
      <c r="C2402" s="418"/>
      <c r="D2402" s="418"/>
      <c r="E2402" s="418"/>
      <c r="F2402" s="418" t="s">
        <v>376</v>
      </c>
      <c r="G2402" s="419">
        <v>0</v>
      </c>
      <c r="H2402" s="420"/>
      <c r="I2402" s="420" t="s">
        <v>377</v>
      </c>
      <c r="J2402" s="418"/>
      <c r="K2402" s="419">
        <v>13</v>
      </c>
    </row>
    <row r="2403" spans="1:11" s="206" customFormat="1" ht="15.75" thickTop="1" x14ac:dyDescent="0.25">
      <c r="A2403" s="421"/>
      <c r="B2403" s="421"/>
      <c r="C2403" s="421"/>
      <c r="D2403" s="421"/>
      <c r="E2403" s="421"/>
      <c r="F2403" s="421"/>
      <c r="G2403" s="421"/>
      <c r="H2403" s="421"/>
      <c r="I2403" s="421"/>
      <c r="J2403" s="421"/>
      <c r="K2403" s="421"/>
    </row>
    <row r="2404" spans="1:11" s="206" customFormat="1" x14ac:dyDescent="0.25">
      <c r="A2404" s="402" t="s">
        <v>1669</v>
      </c>
      <c r="B2404" s="403" t="s">
        <v>34</v>
      </c>
      <c r="C2404" s="402" t="s">
        <v>103</v>
      </c>
      <c r="D2404" s="402" t="s">
        <v>65</v>
      </c>
      <c r="E2404" s="404" t="s">
        <v>35</v>
      </c>
      <c r="F2404" s="404"/>
      <c r="G2404" s="405" t="s">
        <v>56</v>
      </c>
      <c r="H2404" s="403" t="s">
        <v>61</v>
      </c>
      <c r="I2404" s="403" t="s">
        <v>370</v>
      </c>
      <c r="J2404" s="403" t="s">
        <v>203</v>
      </c>
      <c r="K2404" s="403" t="s">
        <v>57</v>
      </c>
    </row>
    <row r="2405" spans="1:11" s="206" customFormat="1" ht="25.5" x14ac:dyDescent="0.25">
      <c r="A2405" s="406" t="s">
        <v>37</v>
      </c>
      <c r="B2405" s="407" t="s">
        <v>1670</v>
      </c>
      <c r="C2405" s="406" t="s">
        <v>105</v>
      </c>
      <c r="D2405" s="406" t="s">
        <v>1671</v>
      </c>
      <c r="E2405" s="408">
        <v>8</v>
      </c>
      <c r="F2405" s="408"/>
      <c r="G2405" s="409" t="s">
        <v>221</v>
      </c>
      <c r="H2405" s="410">
        <v>1</v>
      </c>
      <c r="I2405" s="411"/>
      <c r="J2405" s="411">
        <v>15.07</v>
      </c>
      <c r="K2405" s="411">
        <v>15.07</v>
      </c>
    </row>
    <row r="2406" spans="1:11" s="206" customFormat="1" ht="25.5" x14ac:dyDescent="0.25">
      <c r="A2406" s="412" t="s">
        <v>371</v>
      </c>
      <c r="B2406" s="413" t="s">
        <v>2262</v>
      </c>
      <c r="C2406" s="412" t="s">
        <v>105</v>
      </c>
      <c r="D2406" s="412" t="s">
        <v>1671</v>
      </c>
      <c r="E2406" s="414" t="s">
        <v>384</v>
      </c>
      <c r="F2406" s="414"/>
      <c r="G2406" s="415" t="s">
        <v>28</v>
      </c>
      <c r="H2406" s="416">
        <v>1</v>
      </c>
      <c r="I2406" s="416">
        <v>0</v>
      </c>
      <c r="J2406" s="417">
        <v>5.84</v>
      </c>
      <c r="K2406" s="417">
        <v>5.84</v>
      </c>
    </row>
    <row r="2407" spans="1:11" s="206" customFormat="1" ht="25.5" x14ac:dyDescent="0.25">
      <c r="A2407" s="412" t="s">
        <v>371</v>
      </c>
      <c r="B2407" s="413" t="s">
        <v>109</v>
      </c>
      <c r="C2407" s="412" t="s">
        <v>105</v>
      </c>
      <c r="D2407" s="412" t="s">
        <v>110</v>
      </c>
      <c r="E2407" s="414" t="s">
        <v>101</v>
      </c>
      <c r="F2407" s="414"/>
      <c r="G2407" s="415" t="s">
        <v>38</v>
      </c>
      <c r="H2407" s="416">
        <v>0.23</v>
      </c>
      <c r="I2407" s="416">
        <v>0</v>
      </c>
      <c r="J2407" s="417">
        <v>16.78</v>
      </c>
      <c r="K2407" s="417">
        <v>3.85</v>
      </c>
    </row>
    <row r="2408" spans="1:11" s="206" customFormat="1" ht="25.5" x14ac:dyDescent="0.25">
      <c r="A2408" s="412" t="s">
        <v>371</v>
      </c>
      <c r="B2408" s="413" t="s">
        <v>119</v>
      </c>
      <c r="C2408" s="412" t="s">
        <v>105</v>
      </c>
      <c r="D2408" s="412" t="s">
        <v>120</v>
      </c>
      <c r="E2408" s="414" t="s">
        <v>101</v>
      </c>
      <c r="F2408" s="414"/>
      <c r="G2408" s="415" t="s">
        <v>38</v>
      </c>
      <c r="H2408" s="416">
        <v>0.23</v>
      </c>
      <c r="I2408" s="416">
        <v>0</v>
      </c>
      <c r="J2408" s="417">
        <v>23.41</v>
      </c>
      <c r="K2408" s="417">
        <v>5.38</v>
      </c>
    </row>
    <row r="2409" spans="1:11" s="206" customFormat="1" ht="25.5" x14ac:dyDescent="0.25">
      <c r="A2409" s="418"/>
      <c r="B2409" s="418"/>
      <c r="C2409" s="418"/>
      <c r="D2409" s="418"/>
      <c r="E2409" s="418"/>
      <c r="F2409" s="418" t="s">
        <v>373</v>
      </c>
      <c r="G2409" s="419">
        <v>9.23</v>
      </c>
      <c r="H2409" s="418" t="s">
        <v>374</v>
      </c>
      <c r="I2409" s="419">
        <v>0</v>
      </c>
      <c r="J2409" s="418" t="s">
        <v>375</v>
      </c>
      <c r="K2409" s="419">
        <v>9.23</v>
      </c>
    </row>
    <row r="2410" spans="1:11" s="206" customFormat="1" ht="26.25" thickBot="1" x14ac:dyDescent="0.3">
      <c r="A2410" s="418"/>
      <c r="B2410" s="418"/>
      <c r="C2410" s="418"/>
      <c r="D2410" s="418"/>
      <c r="E2410" s="418"/>
      <c r="F2410" s="418" t="s">
        <v>376</v>
      </c>
      <c r="G2410" s="419">
        <v>0</v>
      </c>
      <c r="H2410" s="420"/>
      <c r="I2410" s="420" t="s">
        <v>377</v>
      </c>
      <c r="J2410" s="418"/>
      <c r="K2410" s="419">
        <v>15.07</v>
      </c>
    </row>
    <row r="2411" spans="1:11" s="206" customFormat="1" ht="15.75" thickTop="1" x14ac:dyDescent="0.25">
      <c r="A2411" s="421"/>
      <c r="B2411" s="421"/>
      <c r="C2411" s="421"/>
      <c r="D2411" s="421"/>
      <c r="E2411" s="421"/>
      <c r="F2411" s="421"/>
      <c r="G2411" s="421"/>
      <c r="H2411" s="421"/>
      <c r="I2411" s="421"/>
      <c r="J2411" s="421"/>
      <c r="K2411" s="421"/>
    </row>
    <row r="2412" spans="1:11" s="206" customFormat="1" x14ac:dyDescent="0.25">
      <c r="A2412" s="402" t="s">
        <v>1672</v>
      </c>
      <c r="B2412" s="403" t="s">
        <v>34</v>
      </c>
      <c r="C2412" s="402" t="s">
        <v>103</v>
      </c>
      <c r="D2412" s="402" t="s">
        <v>65</v>
      </c>
      <c r="E2412" s="404" t="s">
        <v>35</v>
      </c>
      <c r="F2412" s="404"/>
      <c r="G2412" s="405" t="s">
        <v>56</v>
      </c>
      <c r="H2412" s="403" t="s">
        <v>61</v>
      </c>
      <c r="I2412" s="403" t="s">
        <v>370</v>
      </c>
      <c r="J2412" s="403" t="s">
        <v>203</v>
      </c>
      <c r="K2412" s="403" t="s">
        <v>57</v>
      </c>
    </row>
    <row r="2413" spans="1:11" s="206" customFormat="1" ht="25.5" x14ac:dyDescent="0.25">
      <c r="A2413" s="406" t="s">
        <v>37</v>
      </c>
      <c r="B2413" s="407" t="s">
        <v>1673</v>
      </c>
      <c r="C2413" s="406" t="s">
        <v>105</v>
      </c>
      <c r="D2413" s="406" t="s">
        <v>1674</v>
      </c>
      <c r="E2413" s="408">
        <v>8</v>
      </c>
      <c r="F2413" s="408"/>
      <c r="G2413" s="409" t="s">
        <v>221</v>
      </c>
      <c r="H2413" s="410">
        <v>1</v>
      </c>
      <c r="I2413" s="411"/>
      <c r="J2413" s="411">
        <v>11.93</v>
      </c>
      <c r="K2413" s="411">
        <v>11.93</v>
      </c>
    </row>
    <row r="2414" spans="1:11" s="206" customFormat="1" ht="25.5" x14ac:dyDescent="0.25">
      <c r="A2414" s="412" t="s">
        <v>371</v>
      </c>
      <c r="B2414" s="413" t="s">
        <v>109</v>
      </c>
      <c r="C2414" s="412" t="s">
        <v>105</v>
      </c>
      <c r="D2414" s="412" t="s">
        <v>110</v>
      </c>
      <c r="E2414" s="414" t="s">
        <v>101</v>
      </c>
      <c r="F2414" s="414"/>
      <c r="G2414" s="415" t="s">
        <v>38</v>
      </c>
      <c r="H2414" s="416">
        <v>7.0000000000000007E-2</v>
      </c>
      <c r="I2414" s="416">
        <v>0</v>
      </c>
      <c r="J2414" s="417">
        <v>16.78</v>
      </c>
      <c r="K2414" s="417">
        <v>1.17</v>
      </c>
    </row>
    <row r="2415" spans="1:11" s="206" customFormat="1" ht="25.5" x14ac:dyDescent="0.25">
      <c r="A2415" s="412" t="s">
        <v>371</v>
      </c>
      <c r="B2415" s="413" t="s">
        <v>2263</v>
      </c>
      <c r="C2415" s="412" t="s">
        <v>105</v>
      </c>
      <c r="D2415" s="412" t="s">
        <v>2264</v>
      </c>
      <c r="E2415" s="414" t="s">
        <v>384</v>
      </c>
      <c r="F2415" s="414"/>
      <c r="G2415" s="415" t="s">
        <v>28</v>
      </c>
      <c r="H2415" s="416">
        <v>1</v>
      </c>
      <c r="I2415" s="416">
        <v>0</v>
      </c>
      <c r="J2415" s="417">
        <v>9.1300000000000008</v>
      </c>
      <c r="K2415" s="417">
        <v>9.1300000000000008</v>
      </c>
    </row>
    <row r="2416" spans="1:11" s="206" customFormat="1" ht="25.5" x14ac:dyDescent="0.25">
      <c r="A2416" s="412" t="s">
        <v>371</v>
      </c>
      <c r="B2416" s="413" t="s">
        <v>119</v>
      </c>
      <c r="C2416" s="412" t="s">
        <v>105</v>
      </c>
      <c r="D2416" s="412" t="s">
        <v>120</v>
      </c>
      <c r="E2416" s="414" t="s">
        <v>101</v>
      </c>
      <c r="F2416" s="414"/>
      <c r="G2416" s="415" t="s">
        <v>38</v>
      </c>
      <c r="H2416" s="416">
        <v>7.0000000000000007E-2</v>
      </c>
      <c r="I2416" s="416">
        <v>0</v>
      </c>
      <c r="J2416" s="417">
        <v>23.41</v>
      </c>
      <c r="K2416" s="417">
        <v>1.63</v>
      </c>
    </row>
    <row r="2417" spans="1:11" s="206" customFormat="1" ht="25.5" x14ac:dyDescent="0.25">
      <c r="A2417" s="418"/>
      <c r="B2417" s="418"/>
      <c r="C2417" s="418"/>
      <c r="D2417" s="418"/>
      <c r="E2417" s="418"/>
      <c r="F2417" s="418" t="s">
        <v>373</v>
      </c>
      <c r="G2417" s="419">
        <v>2.8</v>
      </c>
      <c r="H2417" s="418" t="s">
        <v>374</v>
      </c>
      <c r="I2417" s="419">
        <v>0</v>
      </c>
      <c r="J2417" s="418" t="s">
        <v>375</v>
      </c>
      <c r="K2417" s="419">
        <v>2.8</v>
      </c>
    </row>
    <row r="2418" spans="1:11" s="206" customFormat="1" ht="26.25" thickBot="1" x14ac:dyDescent="0.3">
      <c r="A2418" s="418"/>
      <c r="B2418" s="418"/>
      <c r="C2418" s="418"/>
      <c r="D2418" s="418"/>
      <c r="E2418" s="418"/>
      <c r="F2418" s="418" t="s">
        <v>376</v>
      </c>
      <c r="G2418" s="419">
        <v>0</v>
      </c>
      <c r="H2418" s="420"/>
      <c r="I2418" s="420" t="s">
        <v>377</v>
      </c>
      <c r="J2418" s="418"/>
      <c r="K2418" s="419">
        <v>11.93</v>
      </c>
    </row>
    <row r="2419" spans="1:11" s="206" customFormat="1" ht="15.75" thickTop="1" x14ac:dyDescent="0.25">
      <c r="A2419" s="421"/>
      <c r="B2419" s="421"/>
      <c r="C2419" s="421"/>
      <c r="D2419" s="421"/>
      <c r="E2419" s="421"/>
      <c r="F2419" s="421"/>
      <c r="G2419" s="421"/>
      <c r="H2419" s="421"/>
      <c r="I2419" s="421"/>
      <c r="J2419" s="421"/>
      <c r="K2419" s="421"/>
    </row>
    <row r="2420" spans="1:11" s="206" customFormat="1" x14ac:dyDescent="0.25">
      <c r="A2420" s="402" t="s">
        <v>1675</v>
      </c>
      <c r="B2420" s="403" t="s">
        <v>34</v>
      </c>
      <c r="C2420" s="402" t="s">
        <v>103</v>
      </c>
      <c r="D2420" s="402" t="s">
        <v>65</v>
      </c>
      <c r="E2420" s="404" t="s">
        <v>35</v>
      </c>
      <c r="F2420" s="404"/>
      <c r="G2420" s="405" t="s">
        <v>56</v>
      </c>
      <c r="H2420" s="403" t="s">
        <v>61</v>
      </c>
      <c r="I2420" s="403" t="s">
        <v>370</v>
      </c>
      <c r="J2420" s="403" t="s">
        <v>203</v>
      </c>
      <c r="K2420" s="403" t="s">
        <v>57</v>
      </c>
    </row>
    <row r="2421" spans="1:11" s="206" customFormat="1" ht="51" x14ac:dyDescent="0.25">
      <c r="A2421" s="406" t="s">
        <v>37</v>
      </c>
      <c r="B2421" s="407" t="s">
        <v>1676</v>
      </c>
      <c r="C2421" s="406" t="s">
        <v>201</v>
      </c>
      <c r="D2421" s="406" t="s">
        <v>1677</v>
      </c>
      <c r="E2421" s="408" t="s">
        <v>790</v>
      </c>
      <c r="F2421" s="408"/>
      <c r="G2421" s="409" t="s">
        <v>21</v>
      </c>
      <c r="H2421" s="410">
        <v>1</v>
      </c>
      <c r="I2421" s="411"/>
      <c r="J2421" s="411">
        <v>22.65</v>
      </c>
      <c r="K2421" s="411">
        <v>22.65</v>
      </c>
    </row>
    <row r="2422" spans="1:11" s="206" customFormat="1" x14ac:dyDescent="0.25">
      <c r="A2422" s="412" t="s">
        <v>371</v>
      </c>
      <c r="B2422" s="413" t="s">
        <v>2265</v>
      </c>
      <c r="C2422" s="412" t="s">
        <v>201</v>
      </c>
      <c r="D2422" s="412" t="s">
        <v>2266</v>
      </c>
      <c r="E2422" s="414" t="s">
        <v>384</v>
      </c>
      <c r="F2422" s="414"/>
      <c r="G2422" s="415" t="s">
        <v>21</v>
      </c>
      <c r="H2422" s="416">
        <v>1</v>
      </c>
      <c r="I2422" s="416">
        <v>0</v>
      </c>
      <c r="J2422" s="417">
        <v>18.649999999999999</v>
      </c>
      <c r="K2422" s="417">
        <v>18.649999999999999</v>
      </c>
    </row>
    <row r="2423" spans="1:11" s="206" customFormat="1" ht="25.5" x14ac:dyDescent="0.25">
      <c r="A2423" s="412" t="s">
        <v>371</v>
      </c>
      <c r="B2423" s="413" t="s">
        <v>633</v>
      </c>
      <c r="C2423" s="412" t="s">
        <v>105</v>
      </c>
      <c r="D2423" s="412" t="s">
        <v>634</v>
      </c>
      <c r="E2423" s="414" t="s">
        <v>384</v>
      </c>
      <c r="F2423" s="414"/>
      <c r="G2423" s="415" t="s">
        <v>28</v>
      </c>
      <c r="H2423" s="416">
        <v>2.5999999999999999E-2</v>
      </c>
      <c r="I2423" s="416">
        <v>0</v>
      </c>
      <c r="J2423" s="417">
        <v>48.93</v>
      </c>
      <c r="K2423" s="417">
        <v>1.27</v>
      </c>
    </row>
    <row r="2424" spans="1:11" s="206" customFormat="1" ht="25.5" x14ac:dyDescent="0.25">
      <c r="A2424" s="412" t="s">
        <v>371</v>
      </c>
      <c r="B2424" s="413" t="s">
        <v>119</v>
      </c>
      <c r="C2424" s="412" t="s">
        <v>105</v>
      </c>
      <c r="D2424" s="412" t="s">
        <v>120</v>
      </c>
      <c r="E2424" s="414" t="s">
        <v>101</v>
      </c>
      <c r="F2424" s="414"/>
      <c r="G2424" s="415" t="s">
        <v>38</v>
      </c>
      <c r="H2424" s="416">
        <v>4.19E-2</v>
      </c>
      <c r="I2424" s="416">
        <v>0</v>
      </c>
      <c r="J2424" s="417">
        <v>23.41</v>
      </c>
      <c r="K2424" s="417">
        <v>0.98</v>
      </c>
    </row>
    <row r="2425" spans="1:11" s="206" customFormat="1" ht="25.5" x14ac:dyDescent="0.25">
      <c r="A2425" s="412" t="s">
        <v>371</v>
      </c>
      <c r="B2425" s="413" t="s">
        <v>651</v>
      </c>
      <c r="C2425" s="412" t="s">
        <v>105</v>
      </c>
      <c r="D2425" s="412" t="s">
        <v>652</v>
      </c>
      <c r="E2425" s="414" t="s">
        <v>384</v>
      </c>
      <c r="F2425" s="414"/>
      <c r="G2425" s="415" t="s">
        <v>28</v>
      </c>
      <c r="H2425" s="416">
        <v>1.67E-2</v>
      </c>
      <c r="I2425" s="416">
        <v>0</v>
      </c>
      <c r="J2425" s="417">
        <v>58.94</v>
      </c>
      <c r="K2425" s="417">
        <v>0.98</v>
      </c>
    </row>
    <row r="2426" spans="1:11" s="206" customFormat="1" x14ac:dyDescent="0.25">
      <c r="A2426" s="412" t="s">
        <v>371</v>
      </c>
      <c r="B2426" s="413" t="s">
        <v>2215</v>
      </c>
      <c r="C2426" s="412" t="s">
        <v>201</v>
      </c>
      <c r="D2426" s="412" t="s">
        <v>2216</v>
      </c>
      <c r="E2426" s="414" t="s">
        <v>384</v>
      </c>
      <c r="F2426" s="414"/>
      <c r="G2426" s="415" t="s">
        <v>21</v>
      </c>
      <c r="H2426" s="416">
        <v>3.1E-2</v>
      </c>
      <c r="I2426" s="416">
        <v>0</v>
      </c>
      <c r="J2426" s="417">
        <v>2.4300000000000002</v>
      </c>
      <c r="K2426" s="417">
        <v>7.0000000000000007E-2</v>
      </c>
    </row>
    <row r="2427" spans="1:11" s="206" customFormat="1" ht="25.5" x14ac:dyDescent="0.25">
      <c r="A2427" s="412" t="s">
        <v>371</v>
      </c>
      <c r="B2427" s="413" t="s">
        <v>109</v>
      </c>
      <c r="C2427" s="412" t="s">
        <v>105</v>
      </c>
      <c r="D2427" s="412" t="s">
        <v>110</v>
      </c>
      <c r="E2427" s="414" t="s">
        <v>101</v>
      </c>
      <c r="F2427" s="414"/>
      <c r="G2427" s="415" t="s">
        <v>38</v>
      </c>
      <c r="H2427" s="416">
        <v>4.19E-2</v>
      </c>
      <c r="I2427" s="416">
        <v>0</v>
      </c>
      <c r="J2427" s="417">
        <v>16.78</v>
      </c>
      <c r="K2427" s="417">
        <v>0.7</v>
      </c>
    </row>
    <row r="2428" spans="1:11" s="206" customFormat="1" ht="25.5" x14ac:dyDescent="0.25">
      <c r="A2428" s="418"/>
      <c r="B2428" s="418"/>
      <c r="C2428" s="418"/>
      <c r="D2428" s="418"/>
      <c r="E2428" s="418"/>
      <c r="F2428" s="418" t="s">
        <v>373</v>
      </c>
      <c r="G2428" s="419">
        <v>1.68</v>
      </c>
      <c r="H2428" s="418" t="s">
        <v>374</v>
      </c>
      <c r="I2428" s="419">
        <v>0</v>
      </c>
      <c r="J2428" s="418" t="s">
        <v>375</v>
      </c>
      <c r="K2428" s="419">
        <v>1.68</v>
      </c>
    </row>
    <row r="2429" spans="1:11" s="206" customFormat="1" ht="26.25" thickBot="1" x14ac:dyDescent="0.3">
      <c r="A2429" s="418"/>
      <c r="B2429" s="418"/>
      <c r="C2429" s="418"/>
      <c r="D2429" s="418"/>
      <c r="E2429" s="418"/>
      <c r="F2429" s="418" t="s">
        <v>376</v>
      </c>
      <c r="G2429" s="419">
        <v>0</v>
      </c>
      <c r="H2429" s="420"/>
      <c r="I2429" s="420" t="s">
        <v>377</v>
      </c>
      <c r="J2429" s="418"/>
      <c r="K2429" s="419">
        <v>22.65</v>
      </c>
    </row>
    <row r="2430" spans="1:11" s="206" customFormat="1" ht="15.75" thickTop="1" x14ac:dyDescent="0.25">
      <c r="A2430" s="421"/>
      <c r="B2430" s="421"/>
      <c r="C2430" s="421"/>
      <c r="D2430" s="421"/>
      <c r="E2430" s="421"/>
      <c r="F2430" s="421"/>
      <c r="G2430" s="421"/>
      <c r="H2430" s="421"/>
      <c r="I2430" s="421"/>
      <c r="J2430" s="421"/>
      <c r="K2430" s="421"/>
    </row>
    <row r="2431" spans="1:11" s="206" customFormat="1" x14ac:dyDescent="0.25">
      <c r="A2431" s="402" t="s">
        <v>1678</v>
      </c>
      <c r="B2431" s="403" t="s">
        <v>34</v>
      </c>
      <c r="C2431" s="402" t="s">
        <v>103</v>
      </c>
      <c r="D2431" s="402" t="s">
        <v>65</v>
      </c>
      <c r="E2431" s="404" t="s">
        <v>35</v>
      </c>
      <c r="F2431" s="404"/>
      <c r="G2431" s="405" t="s">
        <v>56</v>
      </c>
      <c r="H2431" s="403" t="s">
        <v>61</v>
      </c>
      <c r="I2431" s="403" t="s">
        <v>370</v>
      </c>
      <c r="J2431" s="403" t="s">
        <v>203</v>
      </c>
      <c r="K2431" s="403" t="s">
        <v>57</v>
      </c>
    </row>
    <row r="2432" spans="1:11" s="206" customFormat="1" ht="25.5" x14ac:dyDescent="0.25">
      <c r="A2432" s="406" t="s">
        <v>37</v>
      </c>
      <c r="B2432" s="407" t="s">
        <v>1679</v>
      </c>
      <c r="C2432" s="406" t="s">
        <v>105</v>
      </c>
      <c r="D2432" s="406" t="s">
        <v>1680</v>
      </c>
      <c r="E2432" s="408">
        <v>8</v>
      </c>
      <c r="F2432" s="408"/>
      <c r="G2432" s="409" t="s">
        <v>221</v>
      </c>
      <c r="H2432" s="410">
        <v>1</v>
      </c>
      <c r="I2432" s="411"/>
      <c r="J2432" s="411">
        <v>15.13</v>
      </c>
      <c r="K2432" s="411">
        <v>15.13</v>
      </c>
    </row>
    <row r="2433" spans="1:11" s="206" customFormat="1" ht="25.5" x14ac:dyDescent="0.25">
      <c r="A2433" s="412" t="s">
        <v>371</v>
      </c>
      <c r="B2433" s="413" t="s">
        <v>2267</v>
      </c>
      <c r="C2433" s="412" t="s">
        <v>105</v>
      </c>
      <c r="D2433" s="412" t="s">
        <v>2268</v>
      </c>
      <c r="E2433" s="414" t="s">
        <v>384</v>
      </c>
      <c r="F2433" s="414"/>
      <c r="G2433" s="415" t="s">
        <v>28</v>
      </c>
      <c r="H2433" s="416">
        <v>1</v>
      </c>
      <c r="I2433" s="416">
        <v>0</v>
      </c>
      <c r="J2433" s="417">
        <v>3.49</v>
      </c>
      <c r="K2433" s="417">
        <v>3.49</v>
      </c>
    </row>
    <row r="2434" spans="1:11" s="206" customFormat="1" ht="25.5" x14ac:dyDescent="0.25">
      <c r="A2434" s="412" t="s">
        <v>371</v>
      </c>
      <c r="B2434" s="413" t="s">
        <v>109</v>
      </c>
      <c r="C2434" s="412" t="s">
        <v>105</v>
      </c>
      <c r="D2434" s="412" t="s">
        <v>110</v>
      </c>
      <c r="E2434" s="414" t="s">
        <v>101</v>
      </c>
      <c r="F2434" s="414"/>
      <c r="G2434" s="415" t="s">
        <v>38</v>
      </c>
      <c r="H2434" s="416">
        <v>0.28999999999999998</v>
      </c>
      <c r="I2434" s="416">
        <v>0</v>
      </c>
      <c r="J2434" s="417">
        <v>16.78</v>
      </c>
      <c r="K2434" s="417">
        <v>4.8600000000000003</v>
      </c>
    </row>
    <row r="2435" spans="1:11" s="206" customFormat="1" ht="25.5" x14ac:dyDescent="0.25">
      <c r="A2435" s="412" t="s">
        <v>371</v>
      </c>
      <c r="B2435" s="413" t="s">
        <v>119</v>
      </c>
      <c r="C2435" s="412" t="s">
        <v>105</v>
      </c>
      <c r="D2435" s="412" t="s">
        <v>120</v>
      </c>
      <c r="E2435" s="414" t="s">
        <v>101</v>
      </c>
      <c r="F2435" s="414"/>
      <c r="G2435" s="415" t="s">
        <v>38</v>
      </c>
      <c r="H2435" s="416">
        <v>0.28999999999999998</v>
      </c>
      <c r="I2435" s="416">
        <v>0</v>
      </c>
      <c r="J2435" s="417">
        <v>23.41</v>
      </c>
      <c r="K2435" s="417">
        <v>6.78</v>
      </c>
    </row>
    <row r="2436" spans="1:11" s="206" customFormat="1" ht="25.5" x14ac:dyDescent="0.25">
      <c r="A2436" s="418"/>
      <c r="B2436" s="418"/>
      <c r="C2436" s="418"/>
      <c r="D2436" s="418"/>
      <c r="E2436" s="418"/>
      <c r="F2436" s="418" t="s">
        <v>373</v>
      </c>
      <c r="G2436" s="419">
        <v>11.64</v>
      </c>
      <c r="H2436" s="418" t="s">
        <v>374</v>
      </c>
      <c r="I2436" s="419">
        <v>0</v>
      </c>
      <c r="J2436" s="418" t="s">
        <v>375</v>
      </c>
      <c r="K2436" s="419">
        <v>11.64</v>
      </c>
    </row>
    <row r="2437" spans="1:11" s="206" customFormat="1" ht="26.25" thickBot="1" x14ac:dyDescent="0.3">
      <c r="A2437" s="418"/>
      <c r="B2437" s="418"/>
      <c r="C2437" s="418"/>
      <c r="D2437" s="418"/>
      <c r="E2437" s="418"/>
      <c r="F2437" s="418" t="s">
        <v>376</v>
      </c>
      <c r="G2437" s="419">
        <v>0</v>
      </c>
      <c r="H2437" s="420"/>
      <c r="I2437" s="420" t="s">
        <v>377</v>
      </c>
      <c r="J2437" s="418"/>
      <c r="K2437" s="419">
        <v>15.13</v>
      </c>
    </row>
    <row r="2438" spans="1:11" s="206" customFormat="1" ht="15.75" thickTop="1" x14ac:dyDescent="0.25">
      <c r="A2438" s="421"/>
      <c r="B2438" s="421"/>
      <c r="C2438" s="421"/>
      <c r="D2438" s="421"/>
      <c r="E2438" s="421"/>
      <c r="F2438" s="421"/>
      <c r="G2438" s="421"/>
      <c r="H2438" s="421"/>
      <c r="I2438" s="421"/>
      <c r="J2438" s="421"/>
      <c r="K2438" s="421"/>
    </row>
    <row r="2439" spans="1:11" s="206" customFormat="1" x14ac:dyDescent="0.25">
      <c r="A2439" s="402" t="s">
        <v>1681</v>
      </c>
      <c r="B2439" s="403" t="s">
        <v>34</v>
      </c>
      <c r="C2439" s="402" t="s">
        <v>103</v>
      </c>
      <c r="D2439" s="402" t="s">
        <v>65</v>
      </c>
      <c r="E2439" s="404" t="s">
        <v>35</v>
      </c>
      <c r="F2439" s="404"/>
      <c r="G2439" s="405" t="s">
        <v>56</v>
      </c>
      <c r="H2439" s="403" t="s">
        <v>61</v>
      </c>
      <c r="I2439" s="403" t="s">
        <v>370</v>
      </c>
      <c r="J2439" s="403" t="s">
        <v>203</v>
      </c>
      <c r="K2439" s="403" t="s">
        <v>57</v>
      </c>
    </row>
    <row r="2440" spans="1:11" s="206" customFormat="1" ht="25.5" x14ac:dyDescent="0.25">
      <c r="A2440" s="406" t="s">
        <v>37</v>
      </c>
      <c r="B2440" s="407" t="s">
        <v>1682</v>
      </c>
      <c r="C2440" s="406" t="s">
        <v>105</v>
      </c>
      <c r="D2440" s="406" t="s">
        <v>1683</v>
      </c>
      <c r="E2440" s="408">
        <v>8</v>
      </c>
      <c r="F2440" s="408"/>
      <c r="G2440" s="409" t="s">
        <v>221</v>
      </c>
      <c r="H2440" s="410">
        <v>1</v>
      </c>
      <c r="I2440" s="411"/>
      <c r="J2440" s="411">
        <v>16.690000000000001</v>
      </c>
      <c r="K2440" s="411">
        <v>16.690000000000001</v>
      </c>
    </row>
    <row r="2441" spans="1:11" s="206" customFormat="1" ht="25.5" x14ac:dyDescent="0.25">
      <c r="A2441" s="412" t="s">
        <v>371</v>
      </c>
      <c r="B2441" s="413" t="s">
        <v>109</v>
      </c>
      <c r="C2441" s="412" t="s">
        <v>105</v>
      </c>
      <c r="D2441" s="412" t="s">
        <v>110</v>
      </c>
      <c r="E2441" s="414" t="s">
        <v>101</v>
      </c>
      <c r="F2441" s="414"/>
      <c r="G2441" s="415" t="s">
        <v>38</v>
      </c>
      <c r="H2441" s="416">
        <v>0.28999999999999998</v>
      </c>
      <c r="I2441" s="416">
        <v>0</v>
      </c>
      <c r="J2441" s="417">
        <v>16.78</v>
      </c>
      <c r="K2441" s="417">
        <v>4.8600000000000003</v>
      </c>
    </row>
    <row r="2442" spans="1:11" s="206" customFormat="1" ht="25.5" x14ac:dyDescent="0.25">
      <c r="A2442" s="412" t="s">
        <v>371</v>
      </c>
      <c r="B2442" s="413" t="s">
        <v>119</v>
      </c>
      <c r="C2442" s="412" t="s">
        <v>105</v>
      </c>
      <c r="D2442" s="412" t="s">
        <v>120</v>
      </c>
      <c r="E2442" s="414" t="s">
        <v>101</v>
      </c>
      <c r="F2442" s="414"/>
      <c r="G2442" s="415" t="s">
        <v>38</v>
      </c>
      <c r="H2442" s="416">
        <v>0.28999999999999998</v>
      </c>
      <c r="I2442" s="416">
        <v>0</v>
      </c>
      <c r="J2442" s="417">
        <v>23.41</v>
      </c>
      <c r="K2442" s="417">
        <v>6.78</v>
      </c>
    </row>
    <row r="2443" spans="1:11" s="206" customFormat="1" ht="25.5" x14ac:dyDescent="0.25">
      <c r="A2443" s="412" t="s">
        <v>371</v>
      </c>
      <c r="B2443" s="413" t="s">
        <v>2269</v>
      </c>
      <c r="C2443" s="412" t="s">
        <v>105</v>
      </c>
      <c r="D2443" s="412" t="s">
        <v>2270</v>
      </c>
      <c r="E2443" s="414" t="s">
        <v>384</v>
      </c>
      <c r="F2443" s="414"/>
      <c r="G2443" s="415" t="s">
        <v>28</v>
      </c>
      <c r="H2443" s="416">
        <v>1</v>
      </c>
      <c r="I2443" s="416">
        <v>0</v>
      </c>
      <c r="J2443" s="417">
        <v>5.05</v>
      </c>
      <c r="K2443" s="417">
        <v>5.05</v>
      </c>
    </row>
    <row r="2444" spans="1:11" s="206" customFormat="1" ht="25.5" x14ac:dyDescent="0.25">
      <c r="A2444" s="418"/>
      <c r="B2444" s="418"/>
      <c r="C2444" s="418"/>
      <c r="D2444" s="418"/>
      <c r="E2444" s="418"/>
      <c r="F2444" s="418" t="s">
        <v>373</v>
      </c>
      <c r="G2444" s="419">
        <v>11.64</v>
      </c>
      <c r="H2444" s="418" t="s">
        <v>374</v>
      </c>
      <c r="I2444" s="419">
        <v>0</v>
      </c>
      <c r="J2444" s="418" t="s">
        <v>375</v>
      </c>
      <c r="K2444" s="419">
        <v>11.64</v>
      </c>
    </row>
    <row r="2445" spans="1:11" s="206" customFormat="1" ht="26.25" thickBot="1" x14ac:dyDescent="0.3">
      <c r="A2445" s="418"/>
      <c r="B2445" s="418"/>
      <c r="C2445" s="418"/>
      <c r="D2445" s="418"/>
      <c r="E2445" s="418"/>
      <c r="F2445" s="418" t="s">
        <v>376</v>
      </c>
      <c r="G2445" s="419">
        <v>0</v>
      </c>
      <c r="H2445" s="420"/>
      <c r="I2445" s="420" t="s">
        <v>377</v>
      </c>
      <c r="J2445" s="418"/>
      <c r="K2445" s="419">
        <v>16.690000000000001</v>
      </c>
    </row>
    <row r="2446" spans="1:11" s="206" customFormat="1" ht="15.75" thickTop="1" x14ac:dyDescent="0.25">
      <c r="A2446" s="421"/>
      <c r="B2446" s="421"/>
      <c r="C2446" s="421"/>
      <c r="D2446" s="421"/>
      <c r="E2446" s="421"/>
      <c r="F2446" s="421"/>
      <c r="G2446" s="421"/>
      <c r="H2446" s="421"/>
      <c r="I2446" s="421"/>
      <c r="J2446" s="421"/>
      <c r="K2446" s="421"/>
    </row>
    <row r="2447" spans="1:11" s="206" customFormat="1" x14ac:dyDescent="0.25">
      <c r="A2447" s="402" t="s">
        <v>1684</v>
      </c>
      <c r="B2447" s="403" t="s">
        <v>34</v>
      </c>
      <c r="C2447" s="402" t="s">
        <v>103</v>
      </c>
      <c r="D2447" s="402" t="s">
        <v>65</v>
      </c>
      <c r="E2447" s="404" t="s">
        <v>35</v>
      </c>
      <c r="F2447" s="404"/>
      <c r="G2447" s="405" t="s">
        <v>56</v>
      </c>
      <c r="H2447" s="403" t="s">
        <v>61</v>
      </c>
      <c r="I2447" s="403" t="s">
        <v>370</v>
      </c>
      <c r="J2447" s="403" t="s">
        <v>203</v>
      </c>
      <c r="K2447" s="403" t="s">
        <v>57</v>
      </c>
    </row>
    <row r="2448" spans="1:11" s="206" customFormat="1" ht="25.5" x14ac:dyDescent="0.25">
      <c r="A2448" s="406" t="s">
        <v>37</v>
      </c>
      <c r="B2448" s="407" t="s">
        <v>1685</v>
      </c>
      <c r="C2448" s="406" t="s">
        <v>105</v>
      </c>
      <c r="D2448" s="406" t="s">
        <v>1686</v>
      </c>
      <c r="E2448" s="408">
        <v>8</v>
      </c>
      <c r="F2448" s="408"/>
      <c r="G2448" s="409" t="s">
        <v>221</v>
      </c>
      <c r="H2448" s="410">
        <v>1</v>
      </c>
      <c r="I2448" s="411"/>
      <c r="J2448" s="411">
        <v>23.93</v>
      </c>
      <c r="K2448" s="411">
        <v>23.93</v>
      </c>
    </row>
    <row r="2449" spans="1:11" s="206" customFormat="1" ht="25.5" x14ac:dyDescent="0.25">
      <c r="A2449" s="412" t="s">
        <v>371</v>
      </c>
      <c r="B2449" s="413" t="s">
        <v>109</v>
      </c>
      <c r="C2449" s="412" t="s">
        <v>105</v>
      </c>
      <c r="D2449" s="412" t="s">
        <v>110</v>
      </c>
      <c r="E2449" s="414" t="s">
        <v>101</v>
      </c>
      <c r="F2449" s="414"/>
      <c r="G2449" s="415" t="s">
        <v>38</v>
      </c>
      <c r="H2449" s="416">
        <v>0.37</v>
      </c>
      <c r="I2449" s="416">
        <v>0</v>
      </c>
      <c r="J2449" s="417">
        <v>16.78</v>
      </c>
      <c r="K2449" s="417">
        <v>6.2</v>
      </c>
    </row>
    <row r="2450" spans="1:11" s="206" customFormat="1" ht="25.5" x14ac:dyDescent="0.25">
      <c r="A2450" s="412" t="s">
        <v>371</v>
      </c>
      <c r="B2450" s="413" t="s">
        <v>2271</v>
      </c>
      <c r="C2450" s="412" t="s">
        <v>105</v>
      </c>
      <c r="D2450" s="412" t="s">
        <v>2272</v>
      </c>
      <c r="E2450" s="414" t="s">
        <v>384</v>
      </c>
      <c r="F2450" s="414"/>
      <c r="G2450" s="415" t="s">
        <v>28</v>
      </c>
      <c r="H2450" s="416">
        <v>1</v>
      </c>
      <c r="I2450" s="416">
        <v>0</v>
      </c>
      <c r="J2450" s="417">
        <v>9.07</v>
      </c>
      <c r="K2450" s="417">
        <v>9.07</v>
      </c>
    </row>
    <row r="2451" spans="1:11" s="206" customFormat="1" ht="25.5" x14ac:dyDescent="0.25">
      <c r="A2451" s="412" t="s">
        <v>371</v>
      </c>
      <c r="B2451" s="413" t="s">
        <v>119</v>
      </c>
      <c r="C2451" s="412" t="s">
        <v>105</v>
      </c>
      <c r="D2451" s="412" t="s">
        <v>120</v>
      </c>
      <c r="E2451" s="414" t="s">
        <v>101</v>
      </c>
      <c r="F2451" s="414"/>
      <c r="G2451" s="415" t="s">
        <v>38</v>
      </c>
      <c r="H2451" s="416">
        <v>0.37</v>
      </c>
      <c r="I2451" s="416">
        <v>0</v>
      </c>
      <c r="J2451" s="417">
        <v>23.41</v>
      </c>
      <c r="K2451" s="417">
        <v>8.66</v>
      </c>
    </row>
    <row r="2452" spans="1:11" s="206" customFormat="1" ht="25.5" x14ac:dyDescent="0.25">
      <c r="A2452" s="418"/>
      <c r="B2452" s="418"/>
      <c r="C2452" s="418"/>
      <c r="D2452" s="418"/>
      <c r="E2452" s="418"/>
      <c r="F2452" s="418" t="s">
        <v>373</v>
      </c>
      <c r="G2452" s="419">
        <v>14.86</v>
      </c>
      <c r="H2452" s="418" t="s">
        <v>374</v>
      </c>
      <c r="I2452" s="419">
        <v>0</v>
      </c>
      <c r="J2452" s="418" t="s">
        <v>375</v>
      </c>
      <c r="K2452" s="419">
        <v>14.86</v>
      </c>
    </row>
    <row r="2453" spans="1:11" s="206" customFormat="1" ht="26.25" thickBot="1" x14ac:dyDescent="0.3">
      <c r="A2453" s="418"/>
      <c r="B2453" s="418"/>
      <c r="C2453" s="418"/>
      <c r="D2453" s="418"/>
      <c r="E2453" s="418"/>
      <c r="F2453" s="418" t="s">
        <v>376</v>
      </c>
      <c r="G2453" s="419">
        <v>0</v>
      </c>
      <c r="H2453" s="420"/>
      <c r="I2453" s="420" t="s">
        <v>377</v>
      </c>
      <c r="J2453" s="418"/>
      <c r="K2453" s="419">
        <v>23.93</v>
      </c>
    </row>
    <row r="2454" spans="1:11" s="206" customFormat="1" ht="15.75" thickTop="1" x14ac:dyDescent="0.25">
      <c r="A2454" s="421"/>
      <c r="B2454" s="421"/>
      <c r="C2454" s="421"/>
      <c r="D2454" s="421"/>
      <c r="E2454" s="421"/>
      <c r="F2454" s="421"/>
      <c r="G2454" s="421"/>
      <c r="H2454" s="421"/>
      <c r="I2454" s="421"/>
      <c r="J2454" s="421"/>
      <c r="K2454" s="421"/>
    </row>
    <row r="2455" spans="1:11" s="206" customFormat="1" x14ac:dyDescent="0.25">
      <c r="A2455" s="402" t="s">
        <v>1687</v>
      </c>
      <c r="B2455" s="403" t="s">
        <v>34</v>
      </c>
      <c r="C2455" s="402" t="s">
        <v>103</v>
      </c>
      <c r="D2455" s="402" t="s">
        <v>65</v>
      </c>
      <c r="E2455" s="404" t="s">
        <v>35</v>
      </c>
      <c r="F2455" s="404"/>
      <c r="G2455" s="405" t="s">
        <v>56</v>
      </c>
      <c r="H2455" s="403" t="s">
        <v>61</v>
      </c>
      <c r="I2455" s="403" t="s">
        <v>370</v>
      </c>
      <c r="J2455" s="403" t="s">
        <v>203</v>
      </c>
      <c r="K2455" s="403" t="s">
        <v>57</v>
      </c>
    </row>
    <row r="2456" spans="1:11" s="206" customFormat="1" ht="25.5" x14ac:dyDescent="0.25">
      <c r="A2456" s="406" t="s">
        <v>37</v>
      </c>
      <c r="B2456" s="407" t="s">
        <v>1688</v>
      </c>
      <c r="C2456" s="406" t="s">
        <v>105</v>
      </c>
      <c r="D2456" s="406" t="s">
        <v>1689</v>
      </c>
      <c r="E2456" s="408">
        <v>8</v>
      </c>
      <c r="F2456" s="408"/>
      <c r="G2456" s="409" t="s">
        <v>221</v>
      </c>
      <c r="H2456" s="410">
        <v>1</v>
      </c>
      <c r="I2456" s="411"/>
      <c r="J2456" s="411">
        <v>29.27</v>
      </c>
      <c r="K2456" s="411">
        <v>29.27</v>
      </c>
    </row>
    <row r="2457" spans="1:11" s="206" customFormat="1" ht="25.5" x14ac:dyDescent="0.25">
      <c r="A2457" s="412" t="s">
        <v>371</v>
      </c>
      <c r="B2457" s="413" t="s">
        <v>2273</v>
      </c>
      <c r="C2457" s="412" t="s">
        <v>105</v>
      </c>
      <c r="D2457" s="412" t="s">
        <v>2274</v>
      </c>
      <c r="E2457" s="414" t="s">
        <v>384</v>
      </c>
      <c r="F2457" s="414"/>
      <c r="G2457" s="415" t="s">
        <v>28</v>
      </c>
      <c r="H2457" s="416">
        <v>1</v>
      </c>
      <c r="I2457" s="416">
        <v>0</v>
      </c>
      <c r="J2457" s="417">
        <v>10.8</v>
      </c>
      <c r="K2457" s="417">
        <v>10.8</v>
      </c>
    </row>
    <row r="2458" spans="1:11" s="206" customFormat="1" ht="25.5" x14ac:dyDescent="0.25">
      <c r="A2458" s="412" t="s">
        <v>371</v>
      </c>
      <c r="B2458" s="413" t="s">
        <v>109</v>
      </c>
      <c r="C2458" s="412" t="s">
        <v>105</v>
      </c>
      <c r="D2458" s="412" t="s">
        <v>110</v>
      </c>
      <c r="E2458" s="414" t="s">
        <v>101</v>
      </c>
      <c r="F2458" s="414"/>
      <c r="G2458" s="415" t="s">
        <v>38</v>
      </c>
      <c r="H2458" s="416">
        <v>0.46</v>
      </c>
      <c r="I2458" s="416">
        <v>0</v>
      </c>
      <c r="J2458" s="417">
        <v>16.78</v>
      </c>
      <c r="K2458" s="417">
        <v>7.71</v>
      </c>
    </row>
    <row r="2459" spans="1:11" s="206" customFormat="1" ht="25.5" x14ac:dyDescent="0.25">
      <c r="A2459" s="412" t="s">
        <v>371</v>
      </c>
      <c r="B2459" s="413" t="s">
        <v>119</v>
      </c>
      <c r="C2459" s="412" t="s">
        <v>105</v>
      </c>
      <c r="D2459" s="412" t="s">
        <v>120</v>
      </c>
      <c r="E2459" s="414" t="s">
        <v>101</v>
      </c>
      <c r="F2459" s="414"/>
      <c r="G2459" s="415" t="s">
        <v>38</v>
      </c>
      <c r="H2459" s="416">
        <v>0.46</v>
      </c>
      <c r="I2459" s="416">
        <v>0</v>
      </c>
      <c r="J2459" s="417">
        <v>23.41</v>
      </c>
      <c r="K2459" s="417">
        <v>10.76</v>
      </c>
    </row>
    <row r="2460" spans="1:11" s="206" customFormat="1" ht="25.5" x14ac:dyDescent="0.25">
      <c r="A2460" s="418"/>
      <c r="B2460" s="418"/>
      <c r="C2460" s="418"/>
      <c r="D2460" s="418"/>
      <c r="E2460" s="418"/>
      <c r="F2460" s="418" t="s">
        <v>373</v>
      </c>
      <c r="G2460" s="419">
        <v>18.47</v>
      </c>
      <c r="H2460" s="418" t="s">
        <v>374</v>
      </c>
      <c r="I2460" s="419">
        <v>0</v>
      </c>
      <c r="J2460" s="418" t="s">
        <v>375</v>
      </c>
      <c r="K2460" s="419">
        <v>18.47</v>
      </c>
    </row>
    <row r="2461" spans="1:11" s="206" customFormat="1" ht="26.25" thickBot="1" x14ac:dyDescent="0.3">
      <c r="A2461" s="418"/>
      <c r="B2461" s="418"/>
      <c r="C2461" s="418"/>
      <c r="D2461" s="418"/>
      <c r="E2461" s="418"/>
      <c r="F2461" s="418" t="s">
        <v>376</v>
      </c>
      <c r="G2461" s="419">
        <v>0</v>
      </c>
      <c r="H2461" s="420"/>
      <c r="I2461" s="420" t="s">
        <v>377</v>
      </c>
      <c r="J2461" s="418"/>
      <c r="K2461" s="419">
        <v>29.27</v>
      </c>
    </row>
    <row r="2462" spans="1:11" s="206" customFormat="1" ht="15.75" thickTop="1" x14ac:dyDescent="0.25">
      <c r="A2462" s="421"/>
      <c r="B2462" s="421"/>
      <c r="C2462" s="421"/>
      <c r="D2462" s="421"/>
      <c r="E2462" s="421"/>
      <c r="F2462" s="421"/>
      <c r="G2462" s="421"/>
      <c r="H2462" s="421"/>
      <c r="I2462" s="421"/>
      <c r="J2462" s="421"/>
      <c r="K2462" s="421"/>
    </row>
    <row r="2463" spans="1:11" s="206" customFormat="1" x14ac:dyDescent="0.25">
      <c r="A2463" s="402" t="s">
        <v>1690</v>
      </c>
      <c r="B2463" s="403" t="s">
        <v>34</v>
      </c>
      <c r="C2463" s="402" t="s">
        <v>103</v>
      </c>
      <c r="D2463" s="402" t="s">
        <v>65</v>
      </c>
      <c r="E2463" s="404" t="s">
        <v>35</v>
      </c>
      <c r="F2463" s="404"/>
      <c r="G2463" s="405" t="s">
        <v>56</v>
      </c>
      <c r="H2463" s="403" t="s">
        <v>61</v>
      </c>
      <c r="I2463" s="403" t="s">
        <v>370</v>
      </c>
      <c r="J2463" s="403" t="s">
        <v>203</v>
      </c>
      <c r="K2463" s="403" t="s">
        <v>57</v>
      </c>
    </row>
    <row r="2464" spans="1:11" s="206" customFormat="1" ht="25.5" x14ac:dyDescent="0.25">
      <c r="A2464" s="406" t="s">
        <v>37</v>
      </c>
      <c r="B2464" s="407" t="s">
        <v>1691</v>
      </c>
      <c r="C2464" s="406" t="s">
        <v>105</v>
      </c>
      <c r="D2464" s="406" t="s">
        <v>1692</v>
      </c>
      <c r="E2464" s="408">
        <v>8</v>
      </c>
      <c r="F2464" s="408"/>
      <c r="G2464" s="409" t="s">
        <v>221</v>
      </c>
      <c r="H2464" s="410">
        <v>1</v>
      </c>
      <c r="I2464" s="411"/>
      <c r="J2464" s="411">
        <v>29.97</v>
      </c>
      <c r="K2464" s="411">
        <v>29.97</v>
      </c>
    </row>
    <row r="2465" spans="1:11" s="206" customFormat="1" ht="25.5" x14ac:dyDescent="0.25">
      <c r="A2465" s="412" t="s">
        <v>371</v>
      </c>
      <c r="B2465" s="413" t="s">
        <v>2275</v>
      </c>
      <c r="C2465" s="412" t="s">
        <v>105</v>
      </c>
      <c r="D2465" s="412" t="s">
        <v>2276</v>
      </c>
      <c r="E2465" s="414" t="s">
        <v>384</v>
      </c>
      <c r="F2465" s="414"/>
      <c r="G2465" s="415" t="s">
        <v>28</v>
      </c>
      <c r="H2465" s="416">
        <v>1</v>
      </c>
      <c r="I2465" s="416">
        <v>0</v>
      </c>
      <c r="J2465" s="417">
        <v>11.5</v>
      </c>
      <c r="K2465" s="417">
        <v>11.5</v>
      </c>
    </row>
    <row r="2466" spans="1:11" s="206" customFormat="1" ht="25.5" x14ac:dyDescent="0.25">
      <c r="A2466" s="412" t="s">
        <v>371</v>
      </c>
      <c r="B2466" s="413" t="s">
        <v>109</v>
      </c>
      <c r="C2466" s="412" t="s">
        <v>105</v>
      </c>
      <c r="D2466" s="412" t="s">
        <v>110</v>
      </c>
      <c r="E2466" s="414" t="s">
        <v>101</v>
      </c>
      <c r="F2466" s="414"/>
      <c r="G2466" s="415" t="s">
        <v>38</v>
      </c>
      <c r="H2466" s="416">
        <v>0.46</v>
      </c>
      <c r="I2466" s="416">
        <v>0</v>
      </c>
      <c r="J2466" s="417">
        <v>16.78</v>
      </c>
      <c r="K2466" s="417">
        <v>7.71</v>
      </c>
    </row>
    <row r="2467" spans="1:11" s="206" customFormat="1" ht="25.5" x14ac:dyDescent="0.25">
      <c r="A2467" s="412" t="s">
        <v>371</v>
      </c>
      <c r="B2467" s="413" t="s">
        <v>119</v>
      </c>
      <c r="C2467" s="412" t="s">
        <v>105</v>
      </c>
      <c r="D2467" s="412" t="s">
        <v>120</v>
      </c>
      <c r="E2467" s="414" t="s">
        <v>101</v>
      </c>
      <c r="F2467" s="414"/>
      <c r="G2467" s="415" t="s">
        <v>38</v>
      </c>
      <c r="H2467" s="416">
        <v>0.46</v>
      </c>
      <c r="I2467" s="416">
        <v>0</v>
      </c>
      <c r="J2467" s="417">
        <v>23.41</v>
      </c>
      <c r="K2467" s="417">
        <v>10.76</v>
      </c>
    </row>
    <row r="2468" spans="1:11" s="206" customFormat="1" ht="25.5" x14ac:dyDescent="0.25">
      <c r="A2468" s="418"/>
      <c r="B2468" s="418"/>
      <c r="C2468" s="418"/>
      <c r="D2468" s="418"/>
      <c r="E2468" s="418"/>
      <c r="F2468" s="418" t="s">
        <v>373</v>
      </c>
      <c r="G2468" s="419">
        <v>18.47</v>
      </c>
      <c r="H2468" s="418" t="s">
        <v>374</v>
      </c>
      <c r="I2468" s="419">
        <v>0</v>
      </c>
      <c r="J2468" s="418" t="s">
        <v>375</v>
      </c>
      <c r="K2468" s="419">
        <v>18.47</v>
      </c>
    </row>
    <row r="2469" spans="1:11" s="206" customFormat="1" ht="26.25" thickBot="1" x14ac:dyDescent="0.3">
      <c r="A2469" s="418"/>
      <c r="B2469" s="418"/>
      <c r="C2469" s="418"/>
      <c r="D2469" s="418"/>
      <c r="E2469" s="418"/>
      <c r="F2469" s="418" t="s">
        <v>376</v>
      </c>
      <c r="G2469" s="419">
        <v>0</v>
      </c>
      <c r="H2469" s="420"/>
      <c r="I2469" s="420" t="s">
        <v>377</v>
      </c>
      <c r="J2469" s="418"/>
      <c r="K2469" s="419">
        <v>29.97</v>
      </c>
    </row>
    <row r="2470" spans="1:11" s="206" customFormat="1" ht="15.75" thickTop="1" x14ac:dyDescent="0.25">
      <c r="A2470" s="421"/>
      <c r="B2470" s="421"/>
      <c r="C2470" s="421"/>
      <c r="D2470" s="421"/>
      <c r="E2470" s="421"/>
      <c r="F2470" s="421"/>
      <c r="G2470" s="421"/>
      <c r="H2470" s="421"/>
      <c r="I2470" s="421"/>
      <c r="J2470" s="421"/>
      <c r="K2470" s="421"/>
    </row>
    <row r="2471" spans="1:11" s="206" customFormat="1" x14ac:dyDescent="0.25">
      <c r="A2471" s="402" t="s">
        <v>1693</v>
      </c>
      <c r="B2471" s="403" t="s">
        <v>34</v>
      </c>
      <c r="C2471" s="402" t="s">
        <v>103</v>
      </c>
      <c r="D2471" s="402" t="s">
        <v>65</v>
      </c>
      <c r="E2471" s="404" t="s">
        <v>35</v>
      </c>
      <c r="F2471" s="404"/>
      <c r="G2471" s="405" t="s">
        <v>56</v>
      </c>
      <c r="H2471" s="403" t="s">
        <v>61</v>
      </c>
      <c r="I2471" s="403" t="s">
        <v>370</v>
      </c>
      <c r="J2471" s="403" t="s">
        <v>203</v>
      </c>
      <c r="K2471" s="403" t="s">
        <v>57</v>
      </c>
    </row>
    <row r="2472" spans="1:11" s="206" customFormat="1" ht="25.5" x14ac:dyDescent="0.25">
      <c r="A2472" s="406" t="s">
        <v>37</v>
      </c>
      <c r="B2472" s="407" t="s">
        <v>1694</v>
      </c>
      <c r="C2472" s="406" t="s">
        <v>105</v>
      </c>
      <c r="D2472" s="406" t="s">
        <v>84</v>
      </c>
      <c r="E2472" s="408">
        <v>8</v>
      </c>
      <c r="F2472" s="408"/>
      <c r="G2472" s="409" t="s">
        <v>25</v>
      </c>
      <c r="H2472" s="410">
        <v>1</v>
      </c>
      <c r="I2472" s="411"/>
      <c r="J2472" s="411">
        <v>51.85</v>
      </c>
      <c r="K2472" s="411">
        <v>51.85</v>
      </c>
    </row>
    <row r="2473" spans="1:11" s="206" customFormat="1" ht="25.5" x14ac:dyDescent="0.25">
      <c r="A2473" s="412" t="s">
        <v>371</v>
      </c>
      <c r="B2473" s="413" t="s">
        <v>104</v>
      </c>
      <c r="C2473" s="412" t="s">
        <v>105</v>
      </c>
      <c r="D2473" s="412" t="s">
        <v>106</v>
      </c>
      <c r="E2473" s="414" t="s">
        <v>101</v>
      </c>
      <c r="F2473" s="414"/>
      <c r="G2473" s="415" t="s">
        <v>38</v>
      </c>
      <c r="H2473" s="416">
        <v>3.3889999999999998</v>
      </c>
      <c r="I2473" s="416">
        <v>0</v>
      </c>
      <c r="J2473" s="417">
        <v>15.3</v>
      </c>
      <c r="K2473" s="417">
        <v>51.85</v>
      </c>
    </row>
    <row r="2474" spans="1:11" s="206" customFormat="1" ht="25.5" x14ac:dyDescent="0.25">
      <c r="A2474" s="418"/>
      <c r="B2474" s="418"/>
      <c r="C2474" s="418"/>
      <c r="D2474" s="418"/>
      <c r="E2474" s="418"/>
      <c r="F2474" s="418" t="s">
        <v>373</v>
      </c>
      <c r="G2474" s="419">
        <v>51.85</v>
      </c>
      <c r="H2474" s="418" t="s">
        <v>374</v>
      </c>
      <c r="I2474" s="419">
        <v>0</v>
      </c>
      <c r="J2474" s="418" t="s">
        <v>375</v>
      </c>
      <c r="K2474" s="419">
        <v>51.85</v>
      </c>
    </row>
    <row r="2475" spans="1:11" s="206" customFormat="1" ht="26.25" thickBot="1" x14ac:dyDescent="0.3">
      <c r="A2475" s="418"/>
      <c r="B2475" s="418"/>
      <c r="C2475" s="418"/>
      <c r="D2475" s="418"/>
      <c r="E2475" s="418"/>
      <c r="F2475" s="418" t="s">
        <v>376</v>
      </c>
      <c r="G2475" s="419">
        <v>0</v>
      </c>
      <c r="H2475" s="420"/>
      <c r="I2475" s="420" t="s">
        <v>377</v>
      </c>
      <c r="J2475" s="418"/>
      <c r="K2475" s="419">
        <v>51.85</v>
      </c>
    </row>
    <row r="2476" spans="1:11" s="206" customFormat="1" ht="15.75" thickTop="1" x14ac:dyDescent="0.25">
      <c r="A2476" s="421"/>
      <c r="B2476" s="421"/>
      <c r="C2476" s="421"/>
      <c r="D2476" s="421"/>
      <c r="E2476" s="421"/>
      <c r="F2476" s="421"/>
      <c r="G2476" s="421"/>
      <c r="H2476" s="421"/>
      <c r="I2476" s="421"/>
      <c r="J2476" s="421"/>
      <c r="K2476" s="421"/>
    </row>
    <row r="2477" spans="1:11" s="206" customFormat="1" x14ac:dyDescent="0.25">
      <c r="A2477" s="402" t="s">
        <v>1695</v>
      </c>
      <c r="B2477" s="403" t="s">
        <v>34</v>
      </c>
      <c r="C2477" s="402" t="s">
        <v>103</v>
      </c>
      <c r="D2477" s="402" t="s">
        <v>65</v>
      </c>
      <c r="E2477" s="404" t="s">
        <v>35</v>
      </c>
      <c r="F2477" s="404"/>
      <c r="G2477" s="405" t="s">
        <v>56</v>
      </c>
      <c r="H2477" s="403" t="s">
        <v>61</v>
      </c>
      <c r="I2477" s="403" t="s">
        <v>370</v>
      </c>
      <c r="J2477" s="403" t="s">
        <v>203</v>
      </c>
      <c r="K2477" s="403" t="s">
        <v>57</v>
      </c>
    </row>
    <row r="2478" spans="1:11" s="206" customFormat="1" ht="38.25" x14ac:dyDescent="0.25">
      <c r="A2478" s="406" t="s">
        <v>37</v>
      </c>
      <c r="B2478" s="407" t="s">
        <v>1696</v>
      </c>
      <c r="C2478" s="406" t="s">
        <v>105</v>
      </c>
      <c r="D2478" s="406" t="s">
        <v>1697</v>
      </c>
      <c r="E2478" s="408">
        <v>8</v>
      </c>
      <c r="F2478" s="408"/>
      <c r="G2478" s="409" t="s">
        <v>19</v>
      </c>
      <c r="H2478" s="410">
        <v>1</v>
      </c>
      <c r="I2478" s="411"/>
      <c r="J2478" s="411">
        <v>159.82</v>
      </c>
      <c r="K2478" s="411">
        <v>159.82</v>
      </c>
    </row>
    <row r="2479" spans="1:11" s="206" customFormat="1" ht="25.5" x14ac:dyDescent="0.25">
      <c r="A2479" s="412" t="s">
        <v>371</v>
      </c>
      <c r="B2479" s="413" t="s">
        <v>621</v>
      </c>
      <c r="C2479" s="412" t="s">
        <v>105</v>
      </c>
      <c r="D2479" s="412" t="s">
        <v>1845</v>
      </c>
      <c r="E2479" s="414" t="s">
        <v>384</v>
      </c>
      <c r="F2479" s="414"/>
      <c r="G2479" s="415" t="s">
        <v>28</v>
      </c>
      <c r="H2479" s="416">
        <v>84</v>
      </c>
      <c r="I2479" s="416">
        <v>0</v>
      </c>
      <c r="J2479" s="417">
        <v>0.49</v>
      </c>
      <c r="K2479" s="417">
        <v>41.16</v>
      </c>
    </row>
    <row r="2480" spans="1:11" s="206" customFormat="1" ht="25.5" x14ac:dyDescent="0.25">
      <c r="A2480" s="412" t="s">
        <v>371</v>
      </c>
      <c r="B2480" s="413" t="s">
        <v>602</v>
      </c>
      <c r="C2480" s="412" t="s">
        <v>105</v>
      </c>
      <c r="D2480" s="412" t="s">
        <v>603</v>
      </c>
      <c r="E2480" s="414" t="s">
        <v>384</v>
      </c>
      <c r="F2480" s="414"/>
      <c r="G2480" s="415" t="s">
        <v>25</v>
      </c>
      <c r="H2480" s="416">
        <v>5.7200000000000001E-2</v>
      </c>
      <c r="I2480" s="416">
        <v>0</v>
      </c>
      <c r="J2480" s="417">
        <v>180.8</v>
      </c>
      <c r="K2480" s="417">
        <v>10.34</v>
      </c>
    </row>
    <row r="2481" spans="1:11" s="206" customFormat="1" ht="25.5" x14ac:dyDescent="0.25">
      <c r="A2481" s="412" t="s">
        <v>371</v>
      </c>
      <c r="B2481" s="413" t="s">
        <v>111</v>
      </c>
      <c r="C2481" s="412" t="s">
        <v>105</v>
      </c>
      <c r="D2481" s="412" t="s">
        <v>112</v>
      </c>
      <c r="E2481" s="414" t="s">
        <v>101</v>
      </c>
      <c r="F2481" s="414"/>
      <c r="G2481" s="415" t="s">
        <v>38</v>
      </c>
      <c r="H2481" s="416">
        <v>2.4323999999999999</v>
      </c>
      <c r="I2481" s="416">
        <v>0</v>
      </c>
      <c r="J2481" s="417">
        <v>23.41</v>
      </c>
      <c r="K2481" s="417">
        <v>56.94</v>
      </c>
    </row>
    <row r="2482" spans="1:11" s="206" customFormat="1" ht="25.5" x14ac:dyDescent="0.25">
      <c r="A2482" s="412" t="s">
        <v>371</v>
      </c>
      <c r="B2482" s="413" t="s">
        <v>104</v>
      </c>
      <c r="C2482" s="412" t="s">
        <v>105</v>
      </c>
      <c r="D2482" s="412" t="s">
        <v>106</v>
      </c>
      <c r="E2482" s="414" t="s">
        <v>101</v>
      </c>
      <c r="F2482" s="414"/>
      <c r="G2482" s="415" t="s">
        <v>38</v>
      </c>
      <c r="H2482" s="416">
        <v>2.419</v>
      </c>
      <c r="I2482" s="416">
        <v>0</v>
      </c>
      <c r="J2482" s="417">
        <v>15.3</v>
      </c>
      <c r="K2482" s="417">
        <v>37.01</v>
      </c>
    </row>
    <row r="2483" spans="1:11" s="206" customFormat="1" ht="25.5" x14ac:dyDescent="0.25">
      <c r="A2483" s="412" t="s">
        <v>371</v>
      </c>
      <c r="B2483" s="413" t="s">
        <v>487</v>
      </c>
      <c r="C2483" s="412" t="s">
        <v>105</v>
      </c>
      <c r="D2483" s="412" t="s">
        <v>488</v>
      </c>
      <c r="E2483" s="414" t="s">
        <v>384</v>
      </c>
      <c r="F2483" s="414"/>
      <c r="G2483" s="415" t="s">
        <v>265</v>
      </c>
      <c r="H2483" s="416">
        <v>6.7549999999999999</v>
      </c>
      <c r="I2483" s="416">
        <v>0</v>
      </c>
      <c r="J2483" s="417">
        <v>0.64</v>
      </c>
      <c r="K2483" s="417">
        <v>4.32</v>
      </c>
    </row>
    <row r="2484" spans="1:11" s="206" customFormat="1" ht="25.5" x14ac:dyDescent="0.25">
      <c r="A2484" s="412" t="s">
        <v>371</v>
      </c>
      <c r="B2484" s="413" t="s">
        <v>631</v>
      </c>
      <c r="C2484" s="412" t="s">
        <v>105</v>
      </c>
      <c r="D2484" s="412" t="s">
        <v>632</v>
      </c>
      <c r="E2484" s="414" t="s">
        <v>384</v>
      </c>
      <c r="F2484" s="414"/>
      <c r="G2484" s="415" t="s">
        <v>265</v>
      </c>
      <c r="H2484" s="416">
        <v>0.2702</v>
      </c>
      <c r="I2484" s="416">
        <v>0</v>
      </c>
      <c r="J2484" s="417">
        <v>7.44</v>
      </c>
      <c r="K2484" s="417">
        <v>2.0099999999999998</v>
      </c>
    </row>
    <row r="2485" spans="1:11" s="206" customFormat="1" ht="25.5" x14ac:dyDescent="0.25">
      <c r="A2485" s="412" t="s">
        <v>371</v>
      </c>
      <c r="B2485" s="413" t="s">
        <v>647</v>
      </c>
      <c r="C2485" s="412" t="s">
        <v>105</v>
      </c>
      <c r="D2485" s="412" t="s">
        <v>648</v>
      </c>
      <c r="E2485" s="414" t="s">
        <v>384</v>
      </c>
      <c r="F2485" s="414"/>
      <c r="G2485" s="415" t="s">
        <v>265</v>
      </c>
      <c r="H2485" s="416">
        <v>8.5631000000000004</v>
      </c>
      <c r="I2485" s="416">
        <v>0</v>
      </c>
      <c r="J2485" s="417">
        <v>0.94</v>
      </c>
      <c r="K2485" s="417">
        <v>8.0399999999999991</v>
      </c>
    </row>
    <row r="2486" spans="1:11" s="206" customFormat="1" ht="25.5" x14ac:dyDescent="0.25">
      <c r="A2486" s="418"/>
      <c r="B2486" s="418"/>
      <c r="C2486" s="418"/>
      <c r="D2486" s="418"/>
      <c r="E2486" s="418"/>
      <c r="F2486" s="418" t="s">
        <v>373</v>
      </c>
      <c r="G2486" s="419">
        <v>93.95</v>
      </c>
      <c r="H2486" s="418" t="s">
        <v>374</v>
      </c>
      <c r="I2486" s="419">
        <v>0</v>
      </c>
      <c r="J2486" s="418" t="s">
        <v>375</v>
      </c>
      <c r="K2486" s="419">
        <v>93.95</v>
      </c>
    </row>
    <row r="2487" spans="1:11" s="206" customFormat="1" ht="26.25" thickBot="1" x14ac:dyDescent="0.3">
      <c r="A2487" s="418"/>
      <c r="B2487" s="418"/>
      <c r="C2487" s="418"/>
      <c r="D2487" s="418"/>
      <c r="E2487" s="418"/>
      <c r="F2487" s="418" t="s">
        <v>376</v>
      </c>
      <c r="G2487" s="419">
        <v>0</v>
      </c>
      <c r="H2487" s="420"/>
      <c r="I2487" s="420" t="s">
        <v>377</v>
      </c>
      <c r="J2487" s="418"/>
      <c r="K2487" s="419">
        <v>159.82</v>
      </c>
    </row>
    <row r="2488" spans="1:11" s="206" customFormat="1" ht="15.75" thickTop="1" x14ac:dyDescent="0.25">
      <c r="A2488" s="421"/>
      <c r="B2488" s="421"/>
      <c r="C2488" s="421"/>
      <c r="D2488" s="421"/>
      <c r="E2488" s="421"/>
      <c r="F2488" s="421"/>
      <c r="G2488" s="421"/>
      <c r="H2488" s="421"/>
      <c r="I2488" s="421"/>
      <c r="J2488" s="421"/>
      <c r="K2488" s="421"/>
    </row>
    <row r="2489" spans="1:11" s="206" customFormat="1" x14ac:dyDescent="0.25">
      <c r="A2489" s="402" t="s">
        <v>1698</v>
      </c>
      <c r="B2489" s="403" t="s">
        <v>34</v>
      </c>
      <c r="C2489" s="402" t="s">
        <v>103</v>
      </c>
      <c r="D2489" s="402" t="s">
        <v>65</v>
      </c>
      <c r="E2489" s="404" t="s">
        <v>35</v>
      </c>
      <c r="F2489" s="404"/>
      <c r="G2489" s="405" t="s">
        <v>56</v>
      </c>
      <c r="H2489" s="403" t="s">
        <v>61</v>
      </c>
      <c r="I2489" s="403" t="s">
        <v>370</v>
      </c>
      <c r="J2489" s="403" t="s">
        <v>203</v>
      </c>
      <c r="K2489" s="403" t="s">
        <v>57</v>
      </c>
    </row>
    <row r="2490" spans="1:11" s="206" customFormat="1" ht="25.5" x14ac:dyDescent="0.25">
      <c r="A2490" s="406" t="s">
        <v>37</v>
      </c>
      <c r="B2490" s="407" t="s">
        <v>1699</v>
      </c>
      <c r="C2490" s="406" t="s">
        <v>105</v>
      </c>
      <c r="D2490" s="406" t="s">
        <v>1700</v>
      </c>
      <c r="E2490" s="408">
        <v>8</v>
      </c>
      <c r="F2490" s="408"/>
      <c r="G2490" s="409" t="s">
        <v>25</v>
      </c>
      <c r="H2490" s="410">
        <v>1</v>
      </c>
      <c r="I2490" s="411"/>
      <c r="J2490" s="411">
        <v>882.71</v>
      </c>
      <c r="K2490" s="411">
        <v>882.71</v>
      </c>
    </row>
    <row r="2491" spans="1:11" s="206" customFormat="1" ht="25.5" x14ac:dyDescent="0.25">
      <c r="A2491" s="412" t="s">
        <v>371</v>
      </c>
      <c r="B2491" s="413" t="s">
        <v>506</v>
      </c>
      <c r="C2491" s="412" t="s">
        <v>105</v>
      </c>
      <c r="D2491" s="412" t="s">
        <v>507</v>
      </c>
      <c r="E2491" s="414" t="s">
        <v>384</v>
      </c>
      <c r="F2491" s="414"/>
      <c r="G2491" s="415" t="s">
        <v>25</v>
      </c>
      <c r="H2491" s="416">
        <v>0.36199999999999999</v>
      </c>
      <c r="I2491" s="416">
        <v>0</v>
      </c>
      <c r="J2491" s="417">
        <v>151.24</v>
      </c>
      <c r="K2491" s="417">
        <v>54.74</v>
      </c>
    </row>
    <row r="2492" spans="1:11" s="206" customFormat="1" ht="25.5" x14ac:dyDescent="0.25">
      <c r="A2492" s="412" t="s">
        <v>371</v>
      </c>
      <c r="B2492" s="413" t="s">
        <v>125</v>
      </c>
      <c r="C2492" s="412" t="s">
        <v>105</v>
      </c>
      <c r="D2492" s="412" t="s">
        <v>126</v>
      </c>
      <c r="E2492" s="414" t="s">
        <v>101</v>
      </c>
      <c r="F2492" s="414"/>
      <c r="G2492" s="415" t="s">
        <v>38</v>
      </c>
      <c r="H2492" s="416">
        <v>2.218</v>
      </c>
      <c r="I2492" s="416">
        <v>0</v>
      </c>
      <c r="J2492" s="417">
        <v>18.36</v>
      </c>
      <c r="K2492" s="417">
        <v>40.72</v>
      </c>
    </row>
    <row r="2493" spans="1:11" s="206" customFormat="1" ht="25.5" x14ac:dyDescent="0.25">
      <c r="A2493" s="412" t="s">
        <v>371</v>
      </c>
      <c r="B2493" s="413" t="s">
        <v>504</v>
      </c>
      <c r="C2493" s="412" t="s">
        <v>105</v>
      </c>
      <c r="D2493" s="412" t="s">
        <v>505</v>
      </c>
      <c r="E2493" s="414" t="s">
        <v>384</v>
      </c>
      <c r="F2493" s="414"/>
      <c r="G2493" s="415" t="s">
        <v>25</v>
      </c>
      <c r="H2493" s="416">
        <v>0.36199999999999999</v>
      </c>
      <c r="I2493" s="416">
        <v>0</v>
      </c>
      <c r="J2493" s="417">
        <v>157.65</v>
      </c>
      <c r="K2493" s="417">
        <v>57.06</v>
      </c>
    </row>
    <row r="2494" spans="1:11" s="206" customFormat="1" ht="25.5" x14ac:dyDescent="0.25">
      <c r="A2494" s="412" t="s">
        <v>371</v>
      </c>
      <c r="B2494" s="413" t="s">
        <v>104</v>
      </c>
      <c r="C2494" s="412" t="s">
        <v>105</v>
      </c>
      <c r="D2494" s="412" t="s">
        <v>106</v>
      </c>
      <c r="E2494" s="414" t="s">
        <v>101</v>
      </c>
      <c r="F2494" s="414"/>
      <c r="G2494" s="415" t="s">
        <v>38</v>
      </c>
      <c r="H2494" s="416">
        <v>19.055199999999999</v>
      </c>
      <c r="I2494" s="416">
        <v>0</v>
      </c>
      <c r="J2494" s="417">
        <v>15.3</v>
      </c>
      <c r="K2494" s="417">
        <v>291.54000000000002</v>
      </c>
    </row>
    <row r="2495" spans="1:11" s="206" customFormat="1" ht="25.5" x14ac:dyDescent="0.25">
      <c r="A2495" s="412" t="s">
        <v>371</v>
      </c>
      <c r="B2495" s="413" t="s">
        <v>631</v>
      </c>
      <c r="C2495" s="412" t="s">
        <v>105</v>
      </c>
      <c r="D2495" s="412" t="s">
        <v>632</v>
      </c>
      <c r="E2495" s="414" t="s">
        <v>384</v>
      </c>
      <c r="F2495" s="414"/>
      <c r="G2495" s="415" t="s">
        <v>265</v>
      </c>
      <c r="H2495" s="416">
        <v>2.93</v>
      </c>
      <c r="I2495" s="416">
        <v>0</v>
      </c>
      <c r="J2495" s="417">
        <v>7.44</v>
      </c>
      <c r="K2495" s="417">
        <v>21.79</v>
      </c>
    </row>
    <row r="2496" spans="1:11" s="206" customFormat="1" ht="25.5" x14ac:dyDescent="0.25">
      <c r="A2496" s="412" t="s">
        <v>371</v>
      </c>
      <c r="B2496" s="413" t="s">
        <v>394</v>
      </c>
      <c r="C2496" s="412" t="s">
        <v>105</v>
      </c>
      <c r="D2496" s="412" t="s">
        <v>395</v>
      </c>
      <c r="E2496" s="414" t="s">
        <v>384</v>
      </c>
      <c r="F2496" s="414"/>
      <c r="G2496" s="415" t="s">
        <v>25</v>
      </c>
      <c r="H2496" s="416">
        <v>0.66200000000000003</v>
      </c>
      <c r="I2496" s="416">
        <v>0</v>
      </c>
      <c r="J2496" s="417">
        <v>157.54</v>
      </c>
      <c r="K2496" s="417">
        <v>104.29</v>
      </c>
    </row>
    <row r="2497" spans="1:11" s="206" customFormat="1" ht="25.5" x14ac:dyDescent="0.25">
      <c r="A2497" s="412" t="s">
        <v>371</v>
      </c>
      <c r="B2497" s="413" t="s">
        <v>111</v>
      </c>
      <c r="C2497" s="412" t="s">
        <v>105</v>
      </c>
      <c r="D2497" s="412" t="s">
        <v>112</v>
      </c>
      <c r="E2497" s="414" t="s">
        <v>101</v>
      </c>
      <c r="F2497" s="414"/>
      <c r="G2497" s="415" t="s">
        <v>38</v>
      </c>
      <c r="H2497" s="416">
        <v>5.3421000000000003</v>
      </c>
      <c r="I2497" s="416">
        <v>0</v>
      </c>
      <c r="J2497" s="417">
        <v>23.41</v>
      </c>
      <c r="K2497" s="417">
        <v>125.05</v>
      </c>
    </row>
    <row r="2498" spans="1:11" s="206" customFormat="1" ht="25.5" x14ac:dyDescent="0.25">
      <c r="A2498" s="412" t="s">
        <v>371</v>
      </c>
      <c r="B2498" s="413" t="s">
        <v>487</v>
      </c>
      <c r="C2498" s="412" t="s">
        <v>105</v>
      </c>
      <c r="D2498" s="412" t="s">
        <v>488</v>
      </c>
      <c r="E2498" s="414" t="s">
        <v>384</v>
      </c>
      <c r="F2498" s="414"/>
      <c r="G2498" s="415" t="s">
        <v>265</v>
      </c>
      <c r="H2498" s="416">
        <v>293</v>
      </c>
      <c r="I2498" s="416">
        <v>0</v>
      </c>
      <c r="J2498" s="417">
        <v>0.64</v>
      </c>
      <c r="K2498" s="417">
        <v>187.52</v>
      </c>
    </row>
    <row r="2499" spans="1:11" s="206" customFormat="1" ht="25.5" x14ac:dyDescent="0.25">
      <c r="A2499" s="418"/>
      <c r="B2499" s="418"/>
      <c r="C2499" s="418"/>
      <c r="D2499" s="418"/>
      <c r="E2499" s="418"/>
      <c r="F2499" s="418" t="s">
        <v>373</v>
      </c>
      <c r="G2499" s="419">
        <v>457.31</v>
      </c>
      <c r="H2499" s="418" t="s">
        <v>374</v>
      </c>
      <c r="I2499" s="419">
        <v>0</v>
      </c>
      <c r="J2499" s="418" t="s">
        <v>375</v>
      </c>
      <c r="K2499" s="419">
        <v>457.31</v>
      </c>
    </row>
    <row r="2500" spans="1:11" s="206" customFormat="1" ht="26.25" thickBot="1" x14ac:dyDescent="0.3">
      <c r="A2500" s="418"/>
      <c r="B2500" s="418"/>
      <c r="C2500" s="418"/>
      <c r="D2500" s="418"/>
      <c r="E2500" s="418"/>
      <c r="F2500" s="418" t="s">
        <v>376</v>
      </c>
      <c r="G2500" s="419">
        <v>0</v>
      </c>
      <c r="H2500" s="420"/>
      <c r="I2500" s="420" t="s">
        <v>377</v>
      </c>
      <c r="J2500" s="418"/>
      <c r="K2500" s="419">
        <v>882.71</v>
      </c>
    </row>
    <row r="2501" spans="1:11" s="206" customFormat="1" ht="15.75" thickTop="1" x14ac:dyDescent="0.25">
      <c r="A2501" s="421"/>
      <c r="B2501" s="421"/>
      <c r="C2501" s="421"/>
      <c r="D2501" s="421"/>
      <c r="E2501" s="421"/>
      <c r="F2501" s="421"/>
      <c r="G2501" s="421"/>
      <c r="H2501" s="421"/>
      <c r="I2501" s="421"/>
      <c r="J2501" s="421"/>
      <c r="K2501" s="421"/>
    </row>
    <row r="2502" spans="1:11" s="206" customFormat="1" x14ac:dyDescent="0.25">
      <c r="A2502" s="402" t="s">
        <v>1701</v>
      </c>
      <c r="B2502" s="403" t="s">
        <v>34</v>
      </c>
      <c r="C2502" s="402" t="s">
        <v>103</v>
      </c>
      <c r="D2502" s="402" t="s">
        <v>65</v>
      </c>
      <c r="E2502" s="404" t="s">
        <v>35</v>
      </c>
      <c r="F2502" s="404"/>
      <c r="G2502" s="405" t="s">
        <v>56</v>
      </c>
      <c r="H2502" s="403" t="s">
        <v>61</v>
      </c>
      <c r="I2502" s="403" t="s">
        <v>370</v>
      </c>
      <c r="J2502" s="403" t="s">
        <v>203</v>
      </c>
      <c r="K2502" s="403" t="s">
        <v>57</v>
      </c>
    </row>
    <row r="2503" spans="1:11" s="206" customFormat="1" ht="25.5" x14ac:dyDescent="0.25">
      <c r="A2503" s="406" t="s">
        <v>37</v>
      </c>
      <c r="B2503" s="407" t="s">
        <v>1702</v>
      </c>
      <c r="C2503" s="406" t="s">
        <v>105</v>
      </c>
      <c r="D2503" s="406" t="s">
        <v>1703</v>
      </c>
      <c r="E2503" s="408">
        <v>8</v>
      </c>
      <c r="F2503" s="408"/>
      <c r="G2503" s="409" t="s">
        <v>19</v>
      </c>
      <c r="H2503" s="410">
        <v>1</v>
      </c>
      <c r="I2503" s="411"/>
      <c r="J2503" s="411">
        <v>90.23</v>
      </c>
      <c r="K2503" s="411">
        <v>90.23</v>
      </c>
    </row>
    <row r="2504" spans="1:11" s="206" customFormat="1" ht="25.5" x14ac:dyDescent="0.25">
      <c r="A2504" s="412" t="s">
        <v>371</v>
      </c>
      <c r="B2504" s="413" t="s">
        <v>104</v>
      </c>
      <c r="C2504" s="412" t="s">
        <v>105</v>
      </c>
      <c r="D2504" s="412" t="s">
        <v>106</v>
      </c>
      <c r="E2504" s="414" t="s">
        <v>101</v>
      </c>
      <c r="F2504" s="414"/>
      <c r="G2504" s="415" t="s">
        <v>38</v>
      </c>
      <c r="H2504" s="416">
        <v>0.35460000000000003</v>
      </c>
      <c r="I2504" s="416">
        <v>0</v>
      </c>
      <c r="J2504" s="417">
        <v>15.3</v>
      </c>
      <c r="K2504" s="417">
        <v>5.42</v>
      </c>
    </row>
    <row r="2505" spans="1:11" s="206" customFormat="1" ht="25.5" x14ac:dyDescent="0.25">
      <c r="A2505" s="412" t="s">
        <v>371</v>
      </c>
      <c r="B2505" s="413" t="s">
        <v>504</v>
      </c>
      <c r="C2505" s="412" t="s">
        <v>105</v>
      </c>
      <c r="D2505" s="412" t="s">
        <v>505</v>
      </c>
      <c r="E2505" s="414" t="s">
        <v>384</v>
      </c>
      <c r="F2505" s="414"/>
      <c r="G2505" s="415" t="s">
        <v>25</v>
      </c>
      <c r="H2505" s="416">
        <v>1.0500000000000001E-2</v>
      </c>
      <c r="I2505" s="416">
        <v>0</v>
      </c>
      <c r="J2505" s="417">
        <v>157.65</v>
      </c>
      <c r="K2505" s="417">
        <v>1.65</v>
      </c>
    </row>
    <row r="2506" spans="1:11" s="206" customFormat="1" ht="25.5" x14ac:dyDescent="0.25">
      <c r="A2506" s="412" t="s">
        <v>371</v>
      </c>
      <c r="B2506" s="413" t="s">
        <v>109</v>
      </c>
      <c r="C2506" s="412" t="s">
        <v>105</v>
      </c>
      <c r="D2506" s="412" t="s">
        <v>110</v>
      </c>
      <c r="E2506" s="414" t="s">
        <v>101</v>
      </c>
      <c r="F2506" s="414"/>
      <c r="G2506" s="415" t="s">
        <v>38</v>
      </c>
      <c r="H2506" s="416">
        <v>0.34200000000000003</v>
      </c>
      <c r="I2506" s="416">
        <v>0</v>
      </c>
      <c r="J2506" s="417">
        <v>16.78</v>
      </c>
      <c r="K2506" s="417">
        <v>5.73</v>
      </c>
    </row>
    <row r="2507" spans="1:11" s="206" customFormat="1" ht="25.5" x14ac:dyDescent="0.25">
      <c r="A2507" s="412" t="s">
        <v>371</v>
      </c>
      <c r="B2507" s="413" t="s">
        <v>125</v>
      </c>
      <c r="C2507" s="412" t="s">
        <v>105</v>
      </c>
      <c r="D2507" s="412" t="s">
        <v>126</v>
      </c>
      <c r="E2507" s="414" t="s">
        <v>101</v>
      </c>
      <c r="F2507" s="414"/>
      <c r="G2507" s="415" t="s">
        <v>38</v>
      </c>
      <c r="H2507" s="416">
        <v>3.2199999999999999E-2</v>
      </c>
      <c r="I2507" s="416">
        <v>0</v>
      </c>
      <c r="J2507" s="417">
        <v>18.36</v>
      </c>
      <c r="K2507" s="417">
        <v>0.59</v>
      </c>
    </row>
    <row r="2508" spans="1:11" s="206" customFormat="1" ht="25.5" x14ac:dyDescent="0.25">
      <c r="A2508" s="412" t="s">
        <v>371</v>
      </c>
      <c r="B2508" s="413" t="s">
        <v>742</v>
      </c>
      <c r="C2508" s="412" t="s">
        <v>105</v>
      </c>
      <c r="D2508" s="412" t="s">
        <v>743</v>
      </c>
      <c r="E2508" s="414" t="s">
        <v>384</v>
      </c>
      <c r="F2508" s="414"/>
      <c r="G2508" s="415" t="s">
        <v>265</v>
      </c>
      <c r="H2508" s="416">
        <v>3.9116</v>
      </c>
      <c r="I2508" s="416">
        <v>0</v>
      </c>
      <c r="J2508" s="417">
        <v>8.33</v>
      </c>
      <c r="K2508" s="417">
        <v>32.58</v>
      </c>
    </row>
    <row r="2509" spans="1:11" s="206" customFormat="1" ht="25.5" x14ac:dyDescent="0.25">
      <c r="A2509" s="412" t="s">
        <v>371</v>
      </c>
      <c r="B2509" s="413" t="s">
        <v>115</v>
      </c>
      <c r="C2509" s="412" t="s">
        <v>105</v>
      </c>
      <c r="D2509" s="412" t="s">
        <v>116</v>
      </c>
      <c r="E2509" s="414" t="s">
        <v>101</v>
      </c>
      <c r="F2509" s="414"/>
      <c r="G2509" s="415" t="s">
        <v>38</v>
      </c>
      <c r="H2509" s="416">
        <v>0.27260000000000001</v>
      </c>
      <c r="I2509" s="416">
        <v>0</v>
      </c>
      <c r="J2509" s="417">
        <v>23.41</v>
      </c>
      <c r="K2509" s="417">
        <v>6.38</v>
      </c>
    </row>
    <row r="2510" spans="1:11" s="206" customFormat="1" ht="25.5" x14ac:dyDescent="0.25">
      <c r="A2510" s="412" t="s">
        <v>371</v>
      </c>
      <c r="B2510" s="413" t="s">
        <v>433</v>
      </c>
      <c r="C2510" s="412" t="s">
        <v>105</v>
      </c>
      <c r="D2510" s="412" t="s">
        <v>1837</v>
      </c>
      <c r="E2510" s="414" t="s">
        <v>384</v>
      </c>
      <c r="F2510" s="414"/>
      <c r="G2510" s="415" t="s">
        <v>265</v>
      </c>
      <c r="H2510" s="416">
        <v>1.24E-2</v>
      </c>
      <c r="I2510" s="416">
        <v>0</v>
      </c>
      <c r="J2510" s="417">
        <v>20.86</v>
      </c>
      <c r="K2510" s="417">
        <v>0.25</v>
      </c>
    </row>
    <row r="2511" spans="1:11" s="206" customFormat="1" ht="25.5" x14ac:dyDescent="0.25">
      <c r="A2511" s="412" t="s">
        <v>371</v>
      </c>
      <c r="B2511" s="413" t="s">
        <v>487</v>
      </c>
      <c r="C2511" s="412" t="s">
        <v>105</v>
      </c>
      <c r="D2511" s="412" t="s">
        <v>488</v>
      </c>
      <c r="E2511" s="414" t="s">
        <v>384</v>
      </c>
      <c r="F2511" s="414"/>
      <c r="G2511" s="415" t="s">
        <v>265</v>
      </c>
      <c r="H2511" s="416">
        <v>16</v>
      </c>
      <c r="I2511" s="416">
        <v>0</v>
      </c>
      <c r="J2511" s="417">
        <v>0.64</v>
      </c>
      <c r="K2511" s="417">
        <v>10.24</v>
      </c>
    </row>
    <row r="2512" spans="1:11" s="206" customFormat="1" ht="25.5" x14ac:dyDescent="0.25">
      <c r="A2512" s="412" t="s">
        <v>371</v>
      </c>
      <c r="B2512" s="413" t="s">
        <v>567</v>
      </c>
      <c r="C2512" s="412" t="s">
        <v>105</v>
      </c>
      <c r="D2512" s="412" t="s">
        <v>568</v>
      </c>
      <c r="E2512" s="414" t="s">
        <v>384</v>
      </c>
      <c r="F2512" s="414"/>
      <c r="G2512" s="415" t="s">
        <v>23</v>
      </c>
      <c r="H2512" s="416">
        <v>0.25330000000000003</v>
      </c>
      <c r="I2512" s="416">
        <v>0</v>
      </c>
      <c r="J2512" s="417">
        <v>12.78</v>
      </c>
      <c r="K2512" s="417">
        <v>3.23</v>
      </c>
    </row>
    <row r="2513" spans="1:11" s="206" customFormat="1" ht="25.5" x14ac:dyDescent="0.25">
      <c r="A2513" s="412" t="s">
        <v>371</v>
      </c>
      <c r="B2513" s="413" t="s">
        <v>394</v>
      </c>
      <c r="C2513" s="412" t="s">
        <v>105</v>
      </c>
      <c r="D2513" s="412" t="s">
        <v>395</v>
      </c>
      <c r="E2513" s="414" t="s">
        <v>384</v>
      </c>
      <c r="F2513" s="414"/>
      <c r="G2513" s="415" t="s">
        <v>25</v>
      </c>
      <c r="H2513" s="416">
        <v>4.0500000000000001E-2</v>
      </c>
      <c r="I2513" s="416">
        <v>0</v>
      </c>
      <c r="J2513" s="417">
        <v>157.54</v>
      </c>
      <c r="K2513" s="417">
        <v>6.38</v>
      </c>
    </row>
    <row r="2514" spans="1:11" s="206" customFormat="1" ht="25.5" x14ac:dyDescent="0.25">
      <c r="A2514" s="412" t="s">
        <v>371</v>
      </c>
      <c r="B2514" s="413" t="s">
        <v>738</v>
      </c>
      <c r="C2514" s="412" t="s">
        <v>105</v>
      </c>
      <c r="D2514" s="412" t="s">
        <v>739</v>
      </c>
      <c r="E2514" s="414" t="s">
        <v>384</v>
      </c>
      <c r="F2514" s="414"/>
      <c r="G2514" s="415" t="s">
        <v>265</v>
      </c>
      <c r="H2514" s="416">
        <v>0.3256</v>
      </c>
      <c r="I2514" s="416">
        <v>0</v>
      </c>
      <c r="J2514" s="417">
        <v>6.85</v>
      </c>
      <c r="K2514" s="417">
        <v>2.23</v>
      </c>
    </row>
    <row r="2515" spans="1:11" s="206" customFormat="1" ht="25.5" x14ac:dyDescent="0.25">
      <c r="A2515" s="412" t="s">
        <v>371</v>
      </c>
      <c r="B2515" s="413" t="s">
        <v>506</v>
      </c>
      <c r="C2515" s="412" t="s">
        <v>105</v>
      </c>
      <c r="D2515" s="412" t="s">
        <v>507</v>
      </c>
      <c r="E2515" s="414" t="s">
        <v>384</v>
      </c>
      <c r="F2515" s="414"/>
      <c r="G2515" s="415" t="s">
        <v>25</v>
      </c>
      <c r="H2515" s="416">
        <v>3.1399999999999997E-2</v>
      </c>
      <c r="I2515" s="416">
        <v>0</v>
      </c>
      <c r="J2515" s="417">
        <v>151.24</v>
      </c>
      <c r="K2515" s="417">
        <v>4.74</v>
      </c>
    </row>
    <row r="2516" spans="1:11" s="206" customFormat="1" ht="25.5" x14ac:dyDescent="0.25">
      <c r="A2516" s="412" t="s">
        <v>371</v>
      </c>
      <c r="B2516" s="413" t="s">
        <v>655</v>
      </c>
      <c r="C2516" s="412" t="s">
        <v>105</v>
      </c>
      <c r="D2516" s="412" t="s">
        <v>656</v>
      </c>
      <c r="E2516" s="414" t="s">
        <v>384</v>
      </c>
      <c r="F2516" s="414"/>
      <c r="G2516" s="415" t="s">
        <v>265</v>
      </c>
      <c r="H2516" s="416">
        <v>7.6999999999999999E-2</v>
      </c>
      <c r="I2516" s="416">
        <v>0</v>
      </c>
      <c r="J2516" s="417">
        <v>14.5</v>
      </c>
      <c r="K2516" s="417">
        <v>1.1100000000000001</v>
      </c>
    </row>
    <row r="2517" spans="1:11" s="206" customFormat="1" ht="25.5" x14ac:dyDescent="0.25">
      <c r="A2517" s="412" t="s">
        <v>371</v>
      </c>
      <c r="B2517" s="413" t="s">
        <v>121</v>
      </c>
      <c r="C2517" s="412" t="s">
        <v>105</v>
      </c>
      <c r="D2517" s="412" t="s">
        <v>122</v>
      </c>
      <c r="E2517" s="414" t="s">
        <v>101</v>
      </c>
      <c r="F2517" s="414"/>
      <c r="G2517" s="415" t="s">
        <v>38</v>
      </c>
      <c r="H2517" s="416">
        <v>3.2199999999999999E-2</v>
      </c>
      <c r="I2517" s="416">
        <v>0</v>
      </c>
      <c r="J2517" s="417">
        <v>23.41</v>
      </c>
      <c r="K2517" s="417">
        <v>0.75</v>
      </c>
    </row>
    <row r="2518" spans="1:11" s="206" customFormat="1" ht="25.5" x14ac:dyDescent="0.25">
      <c r="A2518" s="412" t="s">
        <v>371</v>
      </c>
      <c r="B2518" s="413" t="s">
        <v>117</v>
      </c>
      <c r="C2518" s="412" t="s">
        <v>105</v>
      </c>
      <c r="D2518" s="412" t="s">
        <v>118</v>
      </c>
      <c r="E2518" s="414" t="s">
        <v>101</v>
      </c>
      <c r="F2518" s="414"/>
      <c r="G2518" s="415" t="s">
        <v>38</v>
      </c>
      <c r="H2518" s="416">
        <v>6.6400000000000001E-2</v>
      </c>
      <c r="I2518" s="416">
        <v>0</v>
      </c>
      <c r="J2518" s="417">
        <v>23.41</v>
      </c>
      <c r="K2518" s="417">
        <v>1.55</v>
      </c>
    </row>
    <row r="2519" spans="1:11" s="206" customFormat="1" ht="25.5" x14ac:dyDescent="0.25">
      <c r="A2519" s="412" t="s">
        <v>371</v>
      </c>
      <c r="B2519" s="413" t="s">
        <v>606</v>
      </c>
      <c r="C2519" s="412" t="s">
        <v>105</v>
      </c>
      <c r="D2519" s="412" t="s">
        <v>607</v>
      </c>
      <c r="E2519" s="414" t="s">
        <v>384</v>
      </c>
      <c r="F2519" s="414"/>
      <c r="G2519" s="415" t="s">
        <v>19</v>
      </c>
      <c r="H2519" s="416">
        <v>0.2147</v>
      </c>
      <c r="I2519" s="416">
        <v>0</v>
      </c>
      <c r="J2519" s="417">
        <v>34.51</v>
      </c>
      <c r="K2519" s="417">
        <v>7.4</v>
      </c>
    </row>
    <row r="2520" spans="1:11" s="206" customFormat="1" ht="25.5" x14ac:dyDescent="0.25">
      <c r="A2520" s="418"/>
      <c r="B2520" s="418"/>
      <c r="C2520" s="418"/>
      <c r="D2520" s="418"/>
      <c r="E2520" s="418"/>
      <c r="F2520" s="418" t="s">
        <v>373</v>
      </c>
      <c r="G2520" s="419">
        <v>20.420000000000002</v>
      </c>
      <c r="H2520" s="418" t="s">
        <v>374</v>
      </c>
      <c r="I2520" s="419">
        <v>0</v>
      </c>
      <c r="J2520" s="418" t="s">
        <v>375</v>
      </c>
      <c r="K2520" s="419">
        <v>20.420000000000002</v>
      </c>
    </row>
    <row r="2521" spans="1:11" s="206" customFormat="1" ht="26.25" thickBot="1" x14ac:dyDescent="0.3">
      <c r="A2521" s="418"/>
      <c r="B2521" s="418"/>
      <c r="C2521" s="418"/>
      <c r="D2521" s="418"/>
      <c r="E2521" s="418"/>
      <c r="F2521" s="418" t="s">
        <v>376</v>
      </c>
      <c r="G2521" s="419">
        <v>0</v>
      </c>
      <c r="H2521" s="420"/>
      <c r="I2521" s="420" t="s">
        <v>377</v>
      </c>
      <c r="J2521" s="418"/>
      <c r="K2521" s="419">
        <v>90.23</v>
      </c>
    </row>
    <row r="2522" spans="1:11" s="206" customFormat="1" ht="15.75" thickTop="1" x14ac:dyDescent="0.25">
      <c r="A2522" s="421"/>
      <c r="B2522" s="421"/>
      <c r="C2522" s="421"/>
      <c r="D2522" s="421"/>
      <c r="E2522" s="421"/>
      <c r="F2522" s="421"/>
      <c r="G2522" s="421"/>
      <c r="H2522" s="421"/>
      <c r="I2522" s="421"/>
      <c r="J2522" s="421"/>
      <c r="K2522" s="421"/>
    </row>
    <row r="2523" spans="1:11" s="206" customFormat="1" x14ac:dyDescent="0.25">
      <c r="A2523" s="402" t="s">
        <v>1706</v>
      </c>
      <c r="B2523" s="403" t="s">
        <v>34</v>
      </c>
      <c r="C2523" s="402" t="s">
        <v>103</v>
      </c>
      <c r="D2523" s="402" t="s">
        <v>65</v>
      </c>
      <c r="E2523" s="404" t="s">
        <v>35</v>
      </c>
      <c r="F2523" s="404"/>
      <c r="G2523" s="405" t="s">
        <v>56</v>
      </c>
      <c r="H2523" s="403" t="s">
        <v>61</v>
      </c>
      <c r="I2523" s="403" t="s">
        <v>370</v>
      </c>
      <c r="J2523" s="403" t="s">
        <v>203</v>
      </c>
      <c r="K2523" s="403" t="s">
        <v>57</v>
      </c>
    </row>
    <row r="2524" spans="1:11" s="206" customFormat="1" ht="51" x14ac:dyDescent="0.25">
      <c r="A2524" s="406" t="s">
        <v>37</v>
      </c>
      <c r="B2524" s="407" t="s">
        <v>1707</v>
      </c>
      <c r="C2524" s="406" t="s">
        <v>201</v>
      </c>
      <c r="D2524" s="406" t="s">
        <v>1708</v>
      </c>
      <c r="E2524" s="408" t="s">
        <v>790</v>
      </c>
      <c r="F2524" s="408"/>
      <c r="G2524" s="409" t="s">
        <v>21</v>
      </c>
      <c r="H2524" s="410">
        <v>1</v>
      </c>
      <c r="I2524" s="411"/>
      <c r="J2524" s="411">
        <v>107.28</v>
      </c>
      <c r="K2524" s="411">
        <v>107.28</v>
      </c>
    </row>
    <row r="2525" spans="1:11" s="206" customFormat="1" ht="25.5" x14ac:dyDescent="0.25">
      <c r="A2525" s="412" t="s">
        <v>371</v>
      </c>
      <c r="B2525" s="413" t="s">
        <v>119</v>
      </c>
      <c r="C2525" s="412" t="s">
        <v>105</v>
      </c>
      <c r="D2525" s="412" t="s">
        <v>120</v>
      </c>
      <c r="E2525" s="414" t="s">
        <v>101</v>
      </c>
      <c r="F2525" s="414"/>
      <c r="G2525" s="415" t="s">
        <v>38</v>
      </c>
      <c r="H2525" s="416">
        <v>0.36049999999999999</v>
      </c>
      <c r="I2525" s="416">
        <v>0</v>
      </c>
      <c r="J2525" s="417">
        <v>23.41</v>
      </c>
      <c r="K2525" s="417">
        <v>8.43</v>
      </c>
    </row>
    <row r="2526" spans="1:11" s="206" customFormat="1" ht="25.5" x14ac:dyDescent="0.25">
      <c r="A2526" s="412" t="s">
        <v>371</v>
      </c>
      <c r="B2526" s="413" t="s">
        <v>109</v>
      </c>
      <c r="C2526" s="412" t="s">
        <v>105</v>
      </c>
      <c r="D2526" s="412" t="s">
        <v>110</v>
      </c>
      <c r="E2526" s="414" t="s">
        <v>101</v>
      </c>
      <c r="F2526" s="414"/>
      <c r="G2526" s="415" t="s">
        <v>38</v>
      </c>
      <c r="H2526" s="416">
        <v>0.36049999999999999</v>
      </c>
      <c r="I2526" s="416">
        <v>0</v>
      </c>
      <c r="J2526" s="417">
        <v>16.78</v>
      </c>
      <c r="K2526" s="417">
        <v>6.04</v>
      </c>
    </row>
    <row r="2527" spans="1:11" s="206" customFormat="1" ht="38.25" x14ac:dyDescent="0.25">
      <c r="A2527" s="412" t="s">
        <v>371</v>
      </c>
      <c r="B2527" s="413" t="s">
        <v>793</v>
      </c>
      <c r="C2527" s="412" t="s">
        <v>201</v>
      </c>
      <c r="D2527" s="412" t="s">
        <v>794</v>
      </c>
      <c r="E2527" s="414" t="s">
        <v>384</v>
      </c>
      <c r="F2527" s="414"/>
      <c r="G2527" s="415" t="s">
        <v>21</v>
      </c>
      <c r="H2527" s="416">
        <v>0.17499999999999999</v>
      </c>
      <c r="I2527" s="416">
        <v>0</v>
      </c>
      <c r="J2527" s="417">
        <v>28.58</v>
      </c>
      <c r="K2527" s="417">
        <v>5</v>
      </c>
    </row>
    <row r="2528" spans="1:11" s="206" customFormat="1" ht="25.5" x14ac:dyDescent="0.25">
      <c r="A2528" s="412" t="s">
        <v>371</v>
      </c>
      <c r="B2528" s="413" t="s">
        <v>2277</v>
      </c>
      <c r="C2528" s="412" t="s">
        <v>201</v>
      </c>
      <c r="D2528" s="412" t="s">
        <v>2278</v>
      </c>
      <c r="E2528" s="414" t="s">
        <v>384</v>
      </c>
      <c r="F2528" s="414"/>
      <c r="G2528" s="415" t="s">
        <v>21</v>
      </c>
      <c r="H2528" s="416">
        <v>2</v>
      </c>
      <c r="I2528" s="416">
        <v>0</v>
      </c>
      <c r="J2528" s="417">
        <v>11.85</v>
      </c>
      <c r="K2528" s="417">
        <v>23.7</v>
      </c>
    </row>
    <row r="2529" spans="1:11" s="206" customFormat="1" ht="25.5" x14ac:dyDescent="0.25">
      <c r="A2529" s="412" t="s">
        <v>371</v>
      </c>
      <c r="B2529" s="413" t="s">
        <v>2279</v>
      </c>
      <c r="C2529" s="412" t="s">
        <v>201</v>
      </c>
      <c r="D2529" s="412" t="s">
        <v>2280</v>
      </c>
      <c r="E2529" s="414" t="s">
        <v>384</v>
      </c>
      <c r="F2529" s="414"/>
      <c r="G2529" s="415" t="s">
        <v>21</v>
      </c>
      <c r="H2529" s="416">
        <v>1</v>
      </c>
      <c r="I2529" s="416">
        <v>0</v>
      </c>
      <c r="J2529" s="417">
        <v>64.11</v>
      </c>
      <c r="K2529" s="417">
        <v>64.11</v>
      </c>
    </row>
    <row r="2530" spans="1:11" s="206" customFormat="1" ht="25.5" x14ac:dyDescent="0.25">
      <c r="A2530" s="418"/>
      <c r="B2530" s="418"/>
      <c r="C2530" s="418"/>
      <c r="D2530" s="418"/>
      <c r="E2530" s="418"/>
      <c r="F2530" s="418" t="s">
        <v>373</v>
      </c>
      <c r="G2530" s="419">
        <v>14.47</v>
      </c>
      <c r="H2530" s="418" t="s">
        <v>374</v>
      </c>
      <c r="I2530" s="419">
        <v>0</v>
      </c>
      <c r="J2530" s="418" t="s">
        <v>375</v>
      </c>
      <c r="K2530" s="419">
        <v>14.47</v>
      </c>
    </row>
    <row r="2531" spans="1:11" s="206" customFormat="1" ht="26.25" thickBot="1" x14ac:dyDescent="0.3">
      <c r="A2531" s="418"/>
      <c r="B2531" s="418"/>
      <c r="C2531" s="418"/>
      <c r="D2531" s="418"/>
      <c r="E2531" s="418"/>
      <c r="F2531" s="418" t="s">
        <v>376</v>
      </c>
      <c r="G2531" s="419">
        <v>0</v>
      </c>
      <c r="H2531" s="420"/>
      <c r="I2531" s="420" t="s">
        <v>377</v>
      </c>
      <c r="J2531" s="418"/>
      <c r="K2531" s="419">
        <v>107.28</v>
      </c>
    </row>
    <row r="2532" spans="1:11" s="206" customFormat="1" ht="15.75" thickTop="1" x14ac:dyDescent="0.25">
      <c r="A2532" s="421"/>
      <c r="B2532" s="421"/>
      <c r="C2532" s="421"/>
      <c r="D2532" s="421"/>
      <c r="E2532" s="421"/>
      <c r="F2532" s="421"/>
      <c r="G2532" s="421"/>
      <c r="H2532" s="421"/>
      <c r="I2532" s="421"/>
      <c r="J2532" s="421"/>
      <c r="K2532" s="421"/>
    </row>
    <row r="2533" spans="1:11" s="206" customFormat="1" x14ac:dyDescent="0.25">
      <c r="A2533" s="402" t="s">
        <v>1710</v>
      </c>
      <c r="B2533" s="403" t="s">
        <v>34</v>
      </c>
      <c r="C2533" s="402" t="s">
        <v>103</v>
      </c>
      <c r="D2533" s="402" t="s">
        <v>65</v>
      </c>
      <c r="E2533" s="404" t="s">
        <v>35</v>
      </c>
      <c r="F2533" s="404"/>
      <c r="G2533" s="405" t="s">
        <v>56</v>
      </c>
      <c r="H2533" s="403" t="s">
        <v>61</v>
      </c>
      <c r="I2533" s="403" t="s">
        <v>370</v>
      </c>
      <c r="J2533" s="403" t="s">
        <v>203</v>
      </c>
      <c r="K2533" s="403" t="s">
        <v>57</v>
      </c>
    </row>
    <row r="2534" spans="1:11" s="206" customFormat="1" ht="51" x14ac:dyDescent="0.25">
      <c r="A2534" s="406" t="s">
        <v>37</v>
      </c>
      <c r="B2534" s="407" t="s">
        <v>1711</v>
      </c>
      <c r="C2534" s="406" t="s">
        <v>201</v>
      </c>
      <c r="D2534" s="406" t="s">
        <v>1712</v>
      </c>
      <c r="E2534" s="408" t="s">
        <v>790</v>
      </c>
      <c r="F2534" s="408"/>
      <c r="G2534" s="409" t="s">
        <v>21</v>
      </c>
      <c r="H2534" s="410">
        <v>1</v>
      </c>
      <c r="I2534" s="411"/>
      <c r="J2534" s="411">
        <v>48.77</v>
      </c>
      <c r="K2534" s="411">
        <v>48.77</v>
      </c>
    </row>
    <row r="2535" spans="1:11" s="206" customFormat="1" ht="25.5" x14ac:dyDescent="0.25">
      <c r="A2535" s="412" t="s">
        <v>371</v>
      </c>
      <c r="B2535" s="413" t="s">
        <v>651</v>
      </c>
      <c r="C2535" s="412" t="s">
        <v>105</v>
      </c>
      <c r="D2535" s="412" t="s">
        <v>652</v>
      </c>
      <c r="E2535" s="414" t="s">
        <v>384</v>
      </c>
      <c r="F2535" s="414"/>
      <c r="G2535" s="415" t="s">
        <v>28</v>
      </c>
      <c r="H2535" s="416">
        <v>3.0599999999999999E-2</v>
      </c>
      <c r="I2535" s="416">
        <v>0</v>
      </c>
      <c r="J2535" s="417">
        <v>58.94</v>
      </c>
      <c r="K2535" s="417">
        <v>1.8</v>
      </c>
    </row>
    <row r="2536" spans="1:11" s="206" customFormat="1" ht="25.5" x14ac:dyDescent="0.25">
      <c r="A2536" s="412" t="s">
        <v>371</v>
      </c>
      <c r="B2536" s="413" t="s">
        <v>119</v>
      </c>
      <c r="C2536" s="412" t="s">
        <v>105</v>
      </c>
      <c r="D2536" s="412" t="s">
        <v>120</v>
      </c>
      <c r="E2536" s="414" t="s">
        <v>101</v>
      </c>
      <c r="F2536" s="414"/>
      <c r="G2536" s="415" t="s">
        <v>38</v>
      </c>
      <c r="H2536" s="416">
        <v>0.24030000000000001</v>
      </c>
      <c r="I2536" s="416">
        <v>0</v>
      </c>
      <c r="J2536" s="417">
        <v>23.41</v>
      </c>
      <c r="K2536" s="417">
        <v>5.62</v>
      </c>
    </row>
    <row r="2537" spans="1:11" s="206" customFormat="1" ht="25.5" x14ac:dyDescent="0.25">
      <c r="A2537" s="412" t="s">
        <v>371</v>
      </c>
      <c r="B2537" s="413" t="s">
        <v>633</v>
      </c>
      <c r="C2537" s="412" t="s">
        <v>105</v>
      </c>
      <c r="D2537" s="412" t="s">
        <v>634</v>
      </c>
      <c r="E2537" s="414" t="s">
        <v>384</v>
      </c>
      <c r="F2537" s="414"/>
      <c r="G2537" s="415" t="s">
        <v>28</v>
      </c>
      <c r="H2537" s="416">
        <v>0.05</v>
      </c>
      <c r="I2537" s="416">
        <v>0</v>
      </c>
      <c r="J2537" s="417">
        <v>48.93</v>
      </c>
      <c r="K2537" s="417">
        <v>2.44</v>
      </c>
    </row>
    <row r="2538" spans="1:11" s="206" customFormat="1" ht="25.5" x14ac:dyDescent="0.25">
      <c r="A2538" s="412" t="s">
        <v>371</v>
      </c>
      <c r="B2538" s="413" t="s">
        <v>2281</v>
      </c>
      <c r="C2538" s="412" t="s">
        <v>201</v>
      </c>
      <c r="D2538" s="412" t="s">
        <v>2282</v>
      </c>
      <c r="E2538" s="414" t="s">
        <v>384</v>
      </c>
      <c r="F2538" s="414"/>
      <c r="G2538" s="415" t="s">
        <v>21</v>
      </c>
      <c r="H2538" s="416">
        <v>1</v>
      </c>
      <c r="I2538" s="416">
        <v>0</v>
      </c>
      <c r="J2538" s="417">
        <v>34.86</v>
      </c>
      <c r="K2538" s="417">
        <v>34.86</v>
      </c>
    </row>
    <row r="2539" spans="1:11" s="206" customFormat="1" x14ac:dyDescent="0.25">
      <c r="A2539" s="412" t="s">
        <v>371</v>
      </c>
      <c r="B2539" s="413" t="s">
        <v>2215</v>
      </c>
      <c r="C2539" s="412" t="s">
        <v>201</v>
      </c>
      <c r="D2539" s="412" t="s">
        <v>2216</v>
      </c>
      <c r="E2539" s="414" t="s">
        <v>384</v>
      </c>
      <c r="F2539" s="414"/>
      <c r="G2539" s="415" t="s">
        <v>21</v>
      </c>
      <c r="H2539" s="416">
        <v>0.01</v>
      </c>
      <c r="I2539" s="416">
        <v>0</v>
      </c>
      <c r="J2539" s="417">
        <v>2.4300000000000002</v>
      </c>
      <c r="K2539" s="417">
        <v>0.02</v>
      </c>
    </row>
    <row r="2540" spans="1:11" s="206" customFormat="1" ht="25.5" x14ac:dyDescent="0.25">
      <c r="A2540" s="412" t="s">
        <v>371</v>
      </c>
      <c r="B2540" s="413" t="s">
        <v>109</v>
      </c>
      <c r="C2540" s="412" t="s">
        <v>105</v>
      </c>
      <c r="D2540" s="412" t="s">
        <v>110</v>
      </c>
      <c r="E2540" s="414" t="s">
        <v>101</v>
      </c>
      <c r="F2540" s="414"/>
      <c r="G2540" s="415" t="s">
        <v>38</v>
      </c>
      <c r="H2540" s="416">
        <v>0.24030000000000001</v>
      </c>
      <c r="I2540" s="416">
        <v>0</v>
      </c>
      <c r="J2540" s="417">
        <v>16.78</v>
      </c>
      <c r="K2540" s="417">
        <v>4.03</v>
      </c>
    </row>
    <row r="2541" spans="1:11" s="206" customFormat="1" ht="25.5" x14ac:dyDescent="0.25">
      <c r="A2541" s="418"/>
      <c r="B2541" s="418"/>
      <c r="C2541" s="418"/>
      <c r="D2541" s="418"/>
      <c r="E2541" s="418"/>
      <c r="F2541" s="418" t="s">
        <v>373</v>
      </c>
      <c r="G2541" s="419">
        <v>9.65</v>
      </c>
      <c r="H2541" s="418" t="s">
        <v>374</v>
      </c>
      <c r="I2541" s="419">
        <v>0</v>
      </c>
      <c r="J2541" s="418" t="s">
        <v>375</v>
      </c>
      <c r="K2541" s="419">
        <v>9.65</v>
      </c>
    </row>
    <row r="2542" spans="1:11" s="206" customFormat="1" ht="26.25" thickBot="1" x14ac:dyDescent="0.3">
      <c r="A2542" s="418"/>
      <c r="B2542" s="418"/>
      <c r="C2542" s="418"/>
      <c r="D2542" s="418"/>
      <c r="E2542" s="418"/>
      <c r="F2542" s="418" t="s">
        <v>376</v>
      </c>
      <c r="G2542" s="419">
        <v>0</v>
      </c>
      <c r="H2542" s="420"/>
      <c r="I2542" s="420" t="s">
        <v>377</v>
      </c>
      <c r="J2542" s="418"/>
      <c r="K2542" s="419">
        <v>48.77</v>
      </c>
    </row>
    <row r="2543" spans="1:11" s="206" customFormat="1" ht="15.75" thickTop="1" x14ac:dyDescent="0.25">
      <c r="A2543" s="421"/>
      <c r="B2543" s="421"/>
      <c r="C2543" s="421"/>
      <c r="D2543" s="421"/>
      <c r="E2543" s="421"/>
      <c r="F2543" s="421"/>
      <c r="G2543" s="421"/>
      <c r="H2543" s="421"/>
      <c r="I2543" s="421"/>
      <c r="J2543" s="421"/>
      <c r="K2543" s="421"/>
    </row>
    <row r="2544" spans="1:11" s="206" customFormat="1" x14ac:dyDescent="0.25">
      <c r="A2544" s="402" t="s">
        <v>1713</v>
      </c>
      <c r="B2544" s="403" t="s">
        <v>34</v>
      </c>
      <c r="C2544" s="402" t="s">
        <v>103</v>
      </c>
      <c r="D2544" s="402" t="s">
        <v>65</v>
      </c>
      <c r="E2544" s="404" t="s">
        <v>35</v>
      </c>
      <c r="F2544" s="404"/>
      <c r="G2544" s="405" t="s">
        <v>56</v>
      </c>
      <c r="H2544" s="403" t="s">
        <v>61</v>
      </c>
      <c r="I2544" s="403" t="s">
        <v>203</v>
      </c>
      <c r="J2544" s="403" t="s">
        <v>57</v>
      </c>
      <c r="K2544"/>
    </row>
    <row r="2545" spans="1:11" s="206" customFormat="1" ht="25.5" x14ac:dyDescent="0.25">
      <c r="A2545" s="406" t="s">
        <v>37</v>
      </c>
      <c r="B2545" s="407" t="s">
        <v>1714</v>
      </c>
      <c r="C2545" s="406" t="s">
        <v>86</v>
      </c>
      <c r="D2545" s="406" t="s">
        <v>1715</v>
      </c>
      <c r="E2545" s="408" t="s">
        <v>2283</v>
      </c>
      <c r="F2545" s="408"/>
      <c r="G2545" s="409" t="s">
        <v>28</v>
      </c>
      <c r="H2545" s="410">
        <v>1</v>
      </c>
      <c r="I2545" s="411">
        <v>104.29</v>
      </c>
      <c r="J2545" s="411">
        <v>104.29</v>
      </c>
      <c r="K2545"/>
    </row>
    <row r="2546" spans="1:11" s="206" customFormat="1" x14ac:dyDescent="0.25">
      <c r="A2546" s="402" t="s">
        <v>55</v>
      </c>
      <c r="B2546" s="403" t="s">
        <v>34</v>
      </c>
      <c r="C2546" s="402" t="s">
        <v>103</v>
      </c>
      <c r="D2546" s="402" t="s">
        <v>65</v>
      </c>
      <c r="E2546" s="404" t="s">
        <v>35</v>
      </c>
      <c r="F2546" s="428"/>
      <c r="G2546" s="405" t="s">
        <v>56</v>
      </c>
      <c r="H2546" s="403" t="s">
        <v>61</v>
      </c>
      <c r="I2546" s="403" t="s">
        <v>203</v>
      </c>
      <c r="J2546" s="403" t="s">
        <v>57</v>
      </c>
      <c r="K2546"/>
    </row>
    <row r="2547" spans="1:11" s="206" customFormat="1" ht="25.5" x14ac:dyDescent="0.25">
      <c r="A2547" s="412" t="s">
        <v>371</v>
      </c>
      <c r="B2547" s="413" t="s">
        <v>633</v>
      </c>
      <c r="C2547" s="412" t="s">
        <v>105</v>
      </c>
      <c r="D2547" s="412" t="s">
        <v>634</v>
      </c>
      <c r="E2547" s="414" t="s">
        <v>384</v>
      </c>
      <c r="F2547" s="414"/>
      <c r="G2547" s="415" t="s">
        <v>28</v>
      </c>
      <c r="H2547" s="416">
        <v>0.12</v>
      </c>
      <c r="I2547" s="417" t="s">
        <v>2284</v>
      </c>
      <c r="J2547" s="429" t="s">
        <v>2285</v>
      </c>
      <c r="K2547"/>
    </row>
    <row r="2548" spans="1:11" s="206" customFormat="1" ht="25.5" x14ac:dyDescent="0.25">
      <c r="A2548" s="412" t="s">
        <v>371</v>
      </c>
      <c r="B2548" s="413" t="s">
        <v>651</v>
      </c>
      <c r="C2548" s="412" t="s">
        <v>105</v>
      </c>
      <c r="D2548" s="412" t="s">
        <v>652</v>
      </c>
      <c r="E2548" s="414" t="s">
        <v>384</v>
      </c>
      <c r="F2548" s="414"/>
      <c r="G2548" s="415" t="s">
        <v>28</v>
      </c>
      <c r="H2548" s="416">
        <v>7.4999999999999997E-2</v>
      </c>
      <c r="I2548" s="417" t="s">
        <v>2286</v>
      </c>
      <c r="J2548" s="429" t="s">
        <v>2287</v>
      </c>
      <c r="K2548"/>
    </row>
    <row r="2549" spans="1:11" s="206" customFormat="1" x14ac:dyDescent="0.25">
      <c r="A2549" s="412" t="s">
        <v>371</v>
      </c>
      <c r="B2549" s="413" t="s">
        <v>2288</v>
      </c>
      <c r="C2549" s="412" t="s">
        <v>86</v>
      </c>
      <c r="D2549" s="412" t="s">
        <v>2289</v>
      </c>
      <c r="E2549" s="414" t="s">
        <v>384</v>
      </c>
      <c r="F2549" s="414"/>
      <c r="G2549" s="415" t="s">
        <v>28</v>
      </c>
      <c r="H2549" s="416">
        <v>1</v>
      </c>
      <c r="I2549" s="417" t="s">
        <v>2290</v>
      </c>
      <c r="J2549" s="429" t="s">
        <v>2290</v>
      </c>
      <c r="K2549"/>
    </row>
    <row r="2550" spans="1:11" s="206" customFormat="1" ht="25.5" x14ac:dyDescent="0.25">
      <c r="A2550" s="412" t="s">
        <v>371</v>
      </c>
      <c r="B2550" s="413" t="s">
        <v>119</v>
      </c>
      <c r="C2550" s="412" t="s">
        <v>105</v>
      </c>
      <c r="D2550" s="412" t="s">
        <v>120</v>
      </c>
      <c r="E2550" s="414" t="s">
        <v>101</v>
      </c>
      <c r="F2550" s="414"/>
      <c r="G2550" s="415" t="s">
        <v>38</v>
      </c>
      <c r="H2550" s="416">
        <v>0.46</v>
      </c>
      <c r="I2550" s="417" t="s">
        <v>915</v>
      </c>
      <c r="J2550" s="429" t="s">
        <v>2291</v>
      </c>
      <c r="K2550"/>
    </row>
    <row r="2551" spans="1:11" s="206" customFormat="1" ht="25.5" x14ac:dyDescent="0.25">
      <c r="A2551" s="412" t="s">
        <v>371</v>
      </c>
      <c r="B2551" s="413" t="s">
        <v>109</v>
      </c>
      <c r="C2551" s="412" t="s">
        <v>105</v>
      </c>
      <c r="D2551" s="412" t="s">
        <v>110</v>
      </c>
      <c r="E2551" s="414" t="s">
        <v>101</v>
      </c>
      <c r="F2551" s="414"/>
      <c r="G2551" s="415" t="s">
        <v>38</v>
      </c>
      <c r="H2551" s="416">
        <v>0.46</v>
      </c>
      <c r="I2551" s="417" t="s">
        <v>916</v>
      </c>
      <c r="J2551" s="429" t="s">
        <v>2292</v>
      </c>
      <c r="K2551"/>
    </row>
    <row r="2552" spans="1:11" s="206" customFormat="1" x14ac:dyDescent="0.25">
      <c r="A2552" s="430" t="s">
        <v>1987</v>
      </c>
      <c r="B2552" s="428"/>
      <c r="C2552" s="428"/>
      <c r="D2552" s="428"/>
      <c r="E2552" s="428"/>
      <c r="F2552" s="428"/>
      <c r="G2552" s="428"/>
      <c r="H2552" s="428"/>
      <c r="I2552" s="428"/>
      <c r="J2552" s="428"/>
      <c r="K2552"/>
    </row>
    <row r="2553" spans="1:11" s="206" customFormat="1" x14ac:dyDescent="0.25">
      <c r="A2553" s="402" t="s">
        <v>55</v>
      </c>
      <c r="B2553" s="403" t="s">
        <v>34</v>
      </c>
      <c r="C2553" s="402" t="s">
        <v>103</v>
      </c>
      <c r="D2553" s="402" t="s">
        <v>65</v>
      </c>
      <c r="E2553" s="404" t="s">
        <v>35</v>
      </c>
      <c r="F2553" s="428"/>
      <c r="G2553" s="405" t="s">
        <v>56</v>
      </c>
      <c r="H2553" s="403" t="s">
        <v>61</v>
      </c>
      <c r="I2553" s="403" t="s">
        <v>203</v>
      </c>
      <c r="J2553" s="403" t="s">
        <v>57</v>
      </c>
      <c r="K2553"/>
    </row>
    <row r="2554" spans="1:11" s="206" customFormat="1" ht="25.5" x14ac:dyDescent="0.25">
      <c r="A2554" s="412" t="s">
        <v>371</v>
      </c>
      <c r="B2554" s="413" t="s">
        <v>633</v>
      </c>
      <c r="C2554" s="412" t="s">
        <v>105</v>
      </c>
      <c r="D2554" s="412" t="s">
        <v>634</v>
      </c>
      <c r="E2554" s="414" t="s">
        <v>384</v>
      </c>
      <c r="F2554" s="414"/>
      <c r="G2554" s="415" t="s">
        <v>28</v>
      </c>
      <c r="H2554" s="416">
        <v>0.12</v>
      </c>
      <c r="I2554" s="417" t="s">
        <v>2284</v>
      </c>
      <c r="J2554" s="429" t="s">
        <v>2285</v>
      </c>
      <c r="K2554"/>
    </row>
    <row r="2555" spans="1:11" s="206" customFormat="1" ht="25.5" x14ac:dyDescent="0.25">
      <c r="A2555" s="412" t="s">
        <v>371</v>
      </c>
      <c r="B2555" s="413" t="s">
        <v>651</v>
      </c>
      <c r="C2555" s="412" t="s">
        <v>105</v>
      </c>
      <c r="D2555" s="412" t="s">
        <v>652</v>
      </c>
      <c r="E2555" s="414" t="s">
        <v>384</v>
      </c>
      <c r="F2555" s="414"/>
      <c r="G2555" s="415" t="s">
        <v>28</v>
      </c>
      <c r="H2555" s="416">
        <v>7.4999999999999997E-2</v>
      </c>
      <c r="I2555" s="417" t="s">
        <v>2286</v>
      </c>
      <c r="J2555" s="429" t="s">
        <v>2287</v>
      </c>
      <c r="K2555"/>
    </row>
    <row r="2556" spans="1:11" s="206" customFormat="1" x14ac:dyDescent="0.25">
      <c r="A2556" s="412" t="s">
        <v>371</v>
      </c>
      <c r="B2556" s="413" t="s">
        <v>2288</v>
      </c>
      <c r="C2556" s="412" t="s">
        <v>86</v>
      </c>
      <c r="D2556" s="412" t="s">
        <v>2289</v>
      </c>
      <c r="E2556" s="414" t="s">
        <v>384</v>
      </c>
      <c r="F2556" s="414"/>
      <c r="G2556" s="415" t="s">
        <v>28</v>
      </c>
      <c r="H2556" s="416">
        <v>1</v>
      </c>
      <c r="I2556" s="417" t="s">
        <v>2290</v>
      </c>
      <c r="J2556" s="429" t="s">
        <v>2290</v>
      </c>
      <c r="K2556"/>
    </row>
    <row r="2557" spans="1:11" s="206" customFormat="1" ht="25.5" x14ac:dyDescent="0.25">
      <c r="A2557" s="412" t="s">
        <v>371</v>
      </c>
      <c r="B2557" s="413" t="s">
        <v>119</v>
      </c>
      <c r="C2557" s="412" t="s">
        <v>105</v>
      </c>
      <c r="D2557" s="412" t="s">
        <v>120</v>
      </c>
      <c r="E2557" s="414" t="s">
        <v>101</v>
      </c>
      <c r="F2557" s="414"/>
      <c r="G2557" s="415" t="s">
        <v>38</v>
      </c>
      <c r="H2557" s="416">
        <v>0.46</v>
      </c>
      <c r="I2557" s="417" t="s">
        <v>915</v>
      </c>
      <c r="J2557" s="429" t="s">
        <v>2291</v>
      </c>
      <c r="K2557"/>
    </row>
    <row r="2558" spans="1:11" s="206" customFormat="1" ht="25.5" x14ac:dyDescent="0.25">
      <c r="A2558" s="412" t="s">
        <v>371</v>
      </c>
      <c r="B2558" s="413" t="s">
        <v>109</v>
      </c>
      <c r="C2558" s="412" t="s">
        <v>105</v>
      </c>
      <c r="D2558" s="412" t="s">
        <v>110</v>
      </c>
      <c r="E2558" s="414" t="s">
        <v>101</v>
      </c>
      <c r="F2558" s="414"/>
      <c r="G2558" s="415" t="s">
        <v>38</v>
      </c>
      <c r="H2558" s="416">
        <v>0.46</v>
      </c>
      <c r="I2558" s="417" t="s">
        <v>916</v>
      </c>
      <c r="J2558" s="429" t="s">
        <v>2292</v>
      </c>
      <c r="K2558"/>
    </row>
    <row r="2559" spans="1:11" s="206" customFormat="1" ht="25.5" x14ac:dyDescent="0.25">
      <c r="A2559" s="418"/>
      <c r="B2559" s="418"/>
      <c r="C2559" s="418"/>
      <c r="D2559" s="418"/>
      <c r="E2559" s="418" t="s">
        <v>373</v>
      </c>
      <c r="F2559" s="419">
        <v>18.47</v>
      </c>
      <c r="G2559" s="418" t="s">
        <v>374</v>
      </c>
      <c r="H2559" s="419">
        <v>0</v>
      </c>
      <c r="I2559" s="418" t="s">
        <v>375</v>
      </c>
      <c r="J2559" s="419">
        <v>18.47</v>
      </c>
      <c r="K2559"/>
    </row>
    <row r="2560" spans="1:11" s="206" customFormat="1" ht="15.75" thickBot="1" x14ac:dyDescent="0.3">
      <c r="A2560" s="418"/>
      <c r="B2560" s="418"/>
      <c r="C2560" s="418"/>
      <c r="D2560" s="418"/>
      <c r="E2560" s="418" t="s">
        <v>376</v>
      </c>
      <c r="F2560" s="419">
        <v>0</v>
      </c>
      <c r="G2560" s="418"/>
      <c r="H2560" s="420" t="s">
        <v>377</v>
      </c>
      <c r="I2560" s="420"/>
      <c r="J2560" s="419">
        <v>104.29</v>
      </c>
      <c r="K2560"/>
    </row>
    <row r="2561" spans="1:11" s="206" customFormat="1" ht="15.75" thickTop="1" x14ac:dyDescent="0.25">
      <c r="A2561" s="421"/>
      <c r="B2561" s="421"/>
      <c r="C2561" s="421"/>
      <c r="D2561" s="421"/>
      <c r="E2561" s="421"/>
      <c r="F2561" s="421"/>
      <c r="G2561" s="421"/>
      <c r="H2561" s="421"/>
      <c r="I2561" s="421"/>
      <c r="J2561" s="421"/>
      <c r="K2561" s="421"/>
    </row>
    <row r="2562" spans="1:11" s="206" customFormat="1" x14ac:dyDescent="0.25">
      <c r="A2562" s="402" t="s">
        <v>1717</v>
      </c>
      <c r="B2562" s="403" t="s">
        <v>34</v>
      </c>
      <c r="C2562" s="402" t="s">
        <v>103</v>
      </c>
      <c r="D2562" s="402" t="s">
        <v>65</v>
      </c>
      <c r="E2562" s="404" t="s">
        <v>35</v>
      </c>
      <c r="F2562" s="404"/>
      <c r="G2562" s="405" t="s">
        <v>56</v>
      </c>
      <c r="H2562" s="403" t="s">
        <v>61</v>
      </c>
      <c r="I2562" s="403" t="s">
        <v>370</v>
      </c>
      <c r="J2562" s="403" t="s">
        <v>203</v>
      </c>
      <c r="K2562" s="403" t="s">
        <v>57</v>
      </c>
    </row>
    <row r="2563" spans="1:11" s="206" customFormat="1" ht="25.5" x14ac:dyDescent="0.25">
      <c r="A2563" s="406" t="s">
        <v>37</v>
      </c>
      <c r="B2563" s="407" t="s">
        <v>1718</v>
      </c>
      <c r="C2563" s="406" t="s">
        <v>105</v>
      </c>
      <c r="D2563" s="406" t="s">
        <v>1719</v>
      </c>
      <c r="E2563" s="408">
        <v>8</v>
      </c>
      <c r="F2563" s="408"/>
      <c r="G2563" s="409" t="s">
        <v>58</v>
      </c>
      <c r="H2563" s="410">
        <v>1</v>
      </c>
      <c r="I2563" s="411"/>
      <c r="J2563" s="411">
        <v>63.21</v>
      </c>
      <c r="K2563" s="411">
        <v>63.21</v>
      </c>
    </row>
    <row r="2564" spans="1:11" s="206" customFormat="1" ht="25.5" x14ac:dyDescent="0.25">
      <c r="A2564" s="412" t="s">
        <v>371</v>
      </c>
      <c r="B2564" s="413" t="s">
        <v>119</v>
      </c>
      <c r="C2564" s="412" t="s">
        <v>105</v>
      </c>
      <c r="D2564" s="412" t="s">
        <v>120</v>
      </c>
      <c r="E2564" s="414" t="s">
        <v>101</v>
      </c>
      <c r="F2564" s="414"/>
      <c r="G2564" s="415" t="s">
        <v>38</v>
      </c>
      <c r="H2564" s="416">
        <v>0.56000000000000005</v>
      </c>
      <c r="I2564" s="416">
        <v>0</v>
      </c>
      <c r="J2564" s="417">
        <v>23.41</v>
      </c>
      <c r="K2564" s="417">
        <v>13.1</v>
      </c>
    </row>
    <row r="2565" spans="1:11" s="206" customFormat="1" ht="25.5" x14ac:dyDescent="0.25">
      <c r="A2565" s="412" t="s">
        <v>371</v>
      </c>
      <c r="B2565" s="413" t="s">
        <v>109</v>
      </c>
      <c r="C2565" s="412" t="s">
        <v>105</v>
      </c>
      <c r="D2565" s="412" t="s">
        <v>110</v>
      </c>
      <c r="E2565" s="414" t="s">
        <v>101</v>
      </c>
      <c r="F2565" s="414"/>
      <c r="G2565" s="415" t="s">
        <v>38</v>
      </c>
      <c r="H2565" s="416">
        <v>0.56000000000000005</v>
      </c>
      <c r="I2565" s="416">
        <v>0</v>
      </c>
      <c r="J2565" s="417">
        <v>16.78</v>
      </c>
      <c r="K2565" s="417">
        <v>9.39</v>
      </c>
    </row>
    <row r="2566" spans="1:11" s="206" customFormat="1" ht="25.5" x14ac:dyDescent="0.25">
      <c r="A2566" s="412" t="s">
        <v>371</v>
      </c>
      <c r="B2566" s="413" t="s">
        <v>2236</v>
      </c>
      <c r="C2566" s="412" t="s">
        <v>105</v>
      </c>
      <c r="D2566" s="412" t="s">
        <v>2237</v>
      </c>
      <c r="E2566" s="414" t="s">
        <v>384</v>
      </c>
      <c r="F2566" s="414"/>
      <c r="G2566" s="415" t="s">
        <v>23</v>
      </c>
      <c r="H2566" s="416">
        <v>1.01</v>
      </c>
      <c r="I2566" s="416">
        <v>0</v>
      </c>
      <c r="J2566" s="417">
        <v>40.32</v>
      </c>
      <c r="K2566" s="417">
        <v>40.72</v>
      </c>
    </row>
    <row r="2567" spans="1:11" s="206" customFormat="1" ht="25.5" x14ac:dyDescent="0.25">
      <c r="A2567" s="418"/>
      <c r="B2567" s="418"/>
      <c r="C2567" s="418"/>
      <c r="D2567" s="418"/>
      <c r="E2567" s="418"/>
      <c r="F2567" s="418" t="s">
        <v>373</v>
      </c>
      <c r="G2567" s="419">
        <v>22.49</v>
      </c>
      <c r="H2567" s="418" t="s">
        <v>374</v>
      </c>
      <c r="I2567" s="419">
        <v>0</v>
      </c>
      <c r="J2567" s="418" t="s">
        <v>375</v>
      </c>
      <c r="K2567" s="419">
        <v>22.49</v>
      </c>
    </row>
    <row r="2568" spans="1:11" s="206" customFormat="1" ht="26.25" thickBot="1" x14ac:dyDescent="0.3">
      <c r="A2568" s="418"/>
      <c r="B2568" s="418"/>
      <c r="C2568" s="418"/>
      <c r="D2568" s="418"/>
      <c r="E2568" s="418"/>
      <c r="F2568" s="418" t="s">
        <v>376</v>
      </c>
      <c r="G2568" s="419">
        <v>0</v>
      </c>
      <c r="H2568" s="420"/>
      <c r="I2568" s="420" t="s">
        <v>377</v>
      </c>
      <c r="J2568" s="418"/>
      <c r="K2568" s="419">
        <v>63.21</v>
      </c>
    </row>
    <row r="2569" spans="1:11" s="206" customFormat="1" ht="15.75" thickTop="1" x14ac:dyDescent="0.25">
      <c r="A2569" s="421"/>
      <c r="B2569" s="421"/>
      <c r="C2569" s="421"/>
      <c r="D2569" s="421"/>
      <c r="E2569" s="421"/>
      <c r="F2569" s="421"/>
      <c r="G2569" s="421"/>
      <c r="H2569" s="421"/>
      <c r="I2569" s="421"/>
      <c r="J2569" s="421"/>
      <c r="K2569" s="421"/>
    </row>
    <row r="2570" spans="1:11" s="206" customFormat="1" x14ac:dyDescent="0.25">
      <c r="A2570" s="402" t="s">
        <v>1720</v>
      </c>
      <c r="B2570" s="403" t="s">
        <v>34</v>
      </c>
      <c r="C2570" s="402" t="s">
        <v>103</v>
      </c>
      <c r="D2570" s="402" t="s">
        <v>65</v>
      </c>
      <c r="E2570" s="404" t="s">
        <v>35</v>
      </c>
      <c r="F2570" s="404"/>
      <c r="G2570" s="405" t="s">
        <v>56</v>
      </c>
      <c r="H2570" s="403" t="s">
        <v>61</v>
      </c>
      <c r="I2570" s="403" t="s">
        <v>370</v>
      </c>
      <c r="J2570" s="403" t="s">
        <v>203</v>
      </c>
      <c r="K2570" s="403" t="s">
        <v>57</v>
      </c>
    </row>
    <row r="2571" spans="1:11" s="206" customFormat="1" ht="25.5" x14ac:dyDescent="0.25">
      <c r="A2571" s="406" t="s">
        <v>37</v>
      </c>
      <c r="B2571" s="407" t="s">
        <v>1721</v>
      </c>
      <c r="C2571" s="406" t="s">
        <v>105</v>
      </c>
      <c r="D2571" s="406" t="s">
        <v>1722</v>
      </c>
      <c r="E2571" s="408">
        <v>8</v>
      </c>
      <c r="F2571" s="408"/>
      <c r="G2571" s="409" t="s">
        <v>58</v>
      </c>
      <c r="H2571" s="410">
        <v>1</v>
      </c>
      <c r="I2571" s="411"/>
      <c r="J2571" s="411">
        <v>114.66</v>
      </c>
      <c r="K2571" s="411">
        <v>114.66</v>
      </c>
    </row>
    <row r="2572" spans="1:11" s="206" customFormat="1" ht="25.5" x14ac:dyDescent="0.25">
      <c r="A2572" s="412" t="s">
        <v>371</v>
      </c>
      <c r="B2572" s="413" t="s">
        <v>2293</v>
      </c>
      <c r="C2572" s="412" t="s">
        <v>105</v>
      </c>
      <c r="D2572" s="412" t="s">
        <v>2294</v>
      </c>
      <c r="E2572" s="414" t="s">
        <v>384</v>
      </c>
      <c r="F2572" s="414"/>
      <c r="G2572" s="415" t="s">
        <v>23</v>
      </c>
      <c r="H2572" s="416">
        <v>1.01</v>
      </c>
      <c r="I2572" s="416">
        <v>0</v>
      </c>
      <c r="J2572" s="417">
        <v>89.67</v>
      </c>
      <c r="K2572" s="417">
        <v>90.56</v>
      </c>
    </row>
    <row r="2573" spans="1:11" s="206" customFormat="1" ht="25.5" x14ac:dyDescent="0.25">
      <c r="A2573" s="412" t="s">
        <v>371</v>
      </c>
      <c r="B2573" s="413" t="s">
        <v>119</v>
      </c>
      <c r="C2573" s="412" t="s">
        <v>105</v>
      </c>
      <c r="D2573" s="412" t="s">
        <v>120</v>
      </c>
      <c r="E2573" s="414" t="s">
        <v>101</v>
      </c>
      <c r="F2573" s="414"/>
      <c r="G2573" s="415" t="s">
        <v>38</v>
      </c>
      <c r="H2573" s="416">
        <v>0.6</v>
      </c>
      <c r="I2573" s="416">
        <v>0</v>
      </c>
      <c r="J2573" s="417">
        <v>23.41</v>
      </c>
      <c r="K2573" s="417">
        <v>14.04</v>
      </c>
    </row>
    <row r="2574" spans="1:11" s="206" customFormat="1" ht="25.5" x14ac:dyDescent="0.25">
      <c r="A2574" s="412" t="s">
        <v>371</v>
      </c>
      <c r="B2574" s="413" t="s">
        <v>109</v>
      </c>
      <c r="C2574" s="412" t="s">
        <v>105</v>
      </c>
      <c r="D2574" s="412" t="s">
        <v>110</v>
      </c>
      <c r="E2574" s="414" t="s">
        <v>101</v>
      </c>
      <c r="F2574" s="414"/>
      <c r="G2574" s="415" t="s">
        <v>38</v>
      </c>
      <c r="H2574" s="416">
        <v>0.6</v>
      </c>
      <c r="I2574" s="416">
        <v>0</v>
      </c>
      <c r="J2574" s="417">
        <v>16.78</v>
      </c>
      <c r="K2574" s="417">
        <v>10.06</v>
      </c>
    </row>
    <row r="2575" spans="1:11" s="206" customFormat="1" ht="25.5" x14ac:dyDescent="0.25">
      <c r="A2575" s="418"/>
      <c r="B2575" s="418"/>
      <c r="C2575" s="418"/>
      <c r="D2575" s="418"/>
      <c r="E2575" s="418"/>
      <c r="F2575" s="418" t="s">
        <v>373</v>
      </c>
      <c r="G2575" s="419">
        <v>24.1</v>
      </c>
      <c r="H2575" s="418" t="s">
        <v>374</v>
      </c>
      <c r="I2575" s="419">
        <v>0</v>
      </c>
      <c r="J2575" s="418" t="s">
        <v>375</v>
      </c>
      <c r="K2575" s="419">
        <v>24.1</v>
      </c>
    </row>
    <row r="2576" spans="1:11" s="206" customFormat="1" ht="26.25" thickBot="1" x14ac:dyDescent="0.3">
      <c r="A2576" s="418"/>
      <c r="B2576" s="418"/>
      <c r="C2576" s="418"/>
      <c r="D2576" s="418"/>
      <c r="E2576" s="418"/>
      <c r="F2576" s="418" t="s">
        <v>376</v>
      </c>
      <c r="G2576" s="419">
        <v>0</v>
      </c>
      <c r="H2576" s="420"/>
      <c r="I2576" s="420" t="s">
        <v>377</v>
      </c>
      <c r="J2576" s="418"/>
      <c r="K2576" s="419">
        <v>114.66</v>
      </c>
    </row>
    <row r="2577" spans="1:11" s="206" customFormat="1" ht="15.75" thickTop="1" x14ac:dyDescent="0.25">
      <c r="A2577" s="421"/>
      <c r="B2577" s="421"/>
      <c r="C2577" s="421"/>
      <c r="D2577" s="421"/>
      <c r="E2577" s="421"/>
      <c r="F2577" s="421"/>
      <c r="G2577" s="421"/>
      <c r="H2577" s="421"/>
      <c r="I2577" s="421"/>
      <c r="J2577" s="421"/>
      <c r="K2577" s="421"/>
    </row>
    <row r="2578" spans="1:11" s="206" customFormat="1" x14ac:dyDescent="0.25">
      <c r="A2578" s="402" t="s">
        <v>1723</v>
      </c>
      <c r="B2578" s="403" t="s">
        <v>34</v>
      </c>
      <c r="C2578" s="402" t="s">
        <v>103</v>
      </c>
      <c r="D2578" s="402" t="s">
        <v>65</v>
      </c>
      <c r="E2578" s="404" t="s">
        <v>35</v>
      </c>
      <c r="F2578" s="404"/>
      <c r="G2578" s="405" t="s">
        <v>56</v>
      </c>
      <c r="H2578" s="403" t="s">
        <v>61</v>
      </c>
      <c r="I2578" s="403" t="s">
        <v>370</v>
      </c>
      <c r="J2578" s="403" t="s">
        <v>203</v>
      </c>
      <c r="K2578" s="403" t="s">
        <v>57</v>
      </c>
    </row>
    <row r="2579" spans="1:11" s="206" customFormat="1" ht="25.5" x14ac:dyDescent="0.25">
      <c r="A2579" s="406" t="s">
        <v>37</v>
      </c>
      <c r="B2579" s="407" t="s">
        <v>319</v>
      </c>
      <c r="C2579" s="406" t="s">
        <v>105</v>
      </c>
      <c r="D2579" s="406" t="s">
        <v>320</v>
      </c>
      <c r="E2579" s="408">
        <v>7</v>
      </c>
      <c r="F2579" s="408"/>
      <c r="G2579" s="409" t="s">
        <v>25</v>
      </c>
      <c r="H2579" s="410">
        <v>1</v>
      </c>
      <c r="I2579" s="411"/>
      <c r="J2579" s="411">
        <v>51.85</v>
      </c>
      <c r="K2579" s="411">
        <v>51.85</v>
      </c>
    </row>
    <row r="2580" spans="1:11" s="206" customFormat="1" ht="25.5" x14ac:dyDescent="0.25">
      <c r="A2580" s="412" t="s">
        <v>371</v>
      </c>
      <c r="B2580" s="413" t="s">
        <v>104</v>
      </c>
      <c r="C2580" s="412" t="s">
        <v>105</v>
      </c>
      <c r="D2580" s="412" t="s">
        <v>106</v>
      </c>
      <c r="E2580" s="414" t="s">
        <v>101</v>
      </c>
      <c r="F2580" s="414"/>
      <c r="G2580" s="415" t="s">
        <v>38</v>
      </c>
      <c r="H2580" s="416">
        <v>3.3889999999999998</v>
      </c>
      <c r="I2580" s="416">
        <v>0</v>
      </c>
      <c r="J2580" s="417">
        <v>15.3</v>
      </c>
      <c r="K2580" s="417">
        <v>51.85</v>
      </c>
    </row>
    <row r="2581" spans="1:11" s="206" customFormat="1" ht="25.5" x14ac:dyDescent="0.25">
      <c r="A2581" s="418"/>
      <c r="B2581" s="418"/>
      <c r="C2581" s="418"/>
      <c r="D2581" s="418"/>
      <c r="E2581" s="418"/>
      <c r="F2581" s="418" t="s">
        <v>373</v>
      </c>
      <c r="G2581" s="419">
        <v>51.85</v>
      </c>
      <c r="H2581" s="418" t="s">
        <v>374</v>
      </c>
      <c r="I2581" s="419">
        <v>0</v>
      </c>
      <c r="J2581" s="418" t="s">
        <v>375</v>
      </c>
      <c r="K2581" s="419">
        <v>51.85</v>
      </c>
    </row>
    <row r="2582" spans="1:11" s="206" customFormat="1" ht="26.25" thickBot="1" x14ac:dyDescent="0.3">
      <c r="A2582" s="418"/>
      <c r="B2582" s="418"/>
      <c r="C2582" s="418"/>
      <c r="D2582" s="418"/>
      <c r="E2582" s="418"/>
      <c r="F2582" s="418" t="s">
        <v>376</v>
      </c>
      <c r="G2582" s="419">
        <v>0</v>
      </c>
      <c r="H2582" s="420"/>
      <c r="I2582" s="420" t="s">
        <v>377</v>
      </c>
      <c r="J2582" s="418"/>
      <c r="K2582" s="419">
        <v>51.85</v>
      </c>
    </row>
    <row r="2583" spans="1:11" s="206" customFormat="1" ht="15.75" thickTop="1" x14ac:dyDescent="0.25">
      <c r="A2583" s="421"/>
      <c r="B2583" s="421"/>
      <c r="C2583" s="421"/>
      <c r="D2583" s="421"/>
      <c r="E2583" s="421"/>
      <c r="F2583" s="421"/>
      <c r="G2583" s="421"/>
      <c r="H2583" s="421"/>
      <c r="I2583" s="421"/>
      <c r="J2583" s="421"/>
      <c r="K2583" s="421"/>
    </row>
    <row r="2584" spans="1:11" s="206" customFormat="1" x14ac:dyDescent="0.25">
      <c r="A2584" s="402" t="s">
        <v>1724</v>
      </c>
      <c r="B2584" s="403" t="s">
        <v>34</v>
      </c>
      <c r="C2584" s="402" t="s">
        <v>103</v>
      </c>
      <c r="D2584" s="402" t="s">
        <v>65</v>
      </c>
      <c r="E2584" s="404" t="s">
        <v>35</v>
      </c>
      <c r="F2584" s="404"/>
      <c r="G2584" s="405" t="s">
        <v>56</v>
      </c>
      <c r="H2584" s="403" t="s">
        <v>61</v>
      </c>
      <c r="I2584" s="403" t="s">
        <v>370</v>
      </c>
      <c r="J2584" s="403" t="s">
        <v>203</v>
      </c>
      <c r="K2584" s="403" t="s">
        <v>57</v>
      </c>
    </row>
    <row r="2585" spans="1:11" s="206" customFormat="1" ht="25.5" x14ac:dyDescent="0.25">
      <c r="A2585" s="406" t="s">
        <v>37</v>
      </c>
      <c r="B2585" s="407" t="s">
        <v>323</v>
      </c>
      <c r="C2585" s="406" t="s">
        <v>105</v>
      </c>
      <c r="D2585" s="406" t="s">
        <v>324</v>
      </c>
      <c r="E2585" s="408">
        <v>7</v>
      </c>
      <c r="F2585" s="408"/>
      <c r="G2585" s="409" t="s">
        <v>19</v>
      </c>
      <c r="H2585" s="410">
        <v>1</v>
      </c>
      <c r="I2585" s="411"/>
      <c r="J2585" s="411">
        <v>157.81</v>
      </c>
      <c r="K2585" s="411">
        <v>157.81</v>
      </c>
    </row>
    <row r="2586" spans="1:11" s="206" customFormat="1" ht="25.5" x14ac:dyDescent="0.25">
      <c r="A2586" s="412" t="s">
        <v>371</v>
      </c>
      <c r="B2586" s="413" t="s">
        <v>647</v>
      </c>
      <c r="C2586" s="412" t="s">
        <v>105</v>
      </c>
      <c r="D2586" s="412" t="s">
        <v>648</v>
      </c>
      <c r="E2586" s="414" t="s">
        <v>384</v>
      </c>
      <c r="F2586" s="414"/>
      <c r="G2586" s="415" t="s">
        <v>265</v>
      </c>
      <c r="H2586" s="416">
        <v>8.5631000000000004</v>
      </c>
      <c r="I2586" s="416">
        <v>0</v>
      </c>
      <c r="J2586" s="417">
        <v>0.94</v>
      </c>
      <c r="K2586" s="417">
        <v>8.0399999999999991</v>
      </c>
    </row>
    <row r="2587" spans="1:11" s="206" customFormat="1" ht="25.5" x14ac:dyDescent="0.25">
      <c r="A2587" s="412" t="s">
        <v>371</v>
      </c>
      <c r="B2587" s="413" t="s">
        <v>104</v>
      </c>
      <c r="C2587" s="412" t="s">
        <v>105</v>
      </c>
      <c r="D2587" s="412" t="s">
        <v>106</v>
      </c>
      <c r="E2587" s="414" t="s">
        <v>101</v>
      </c>
      <c r="F2587" s="414"/>
      <c r="G2587" s="415" t="s">
        <v>38</v>
      </c>
      <c r="H2587" s="416">
        <v>2.419</v>
      </c>
      <c r="I2587" s="416">
        <v>0</v>
      </c>
      <c r="J2587" s="417">
        <v>15.3</v>
      </c>
      <c r="K2587" s="417">
        <v>37.01</v>
      </c>
    </row>
    <row r="2588" spans="1:11" s="206" customFormat="1" ht="25.5" x14ac:dyDescent="0.25">
      <c r="A2588" s="412" t="s">
        <v>371</v>
      </c>
      <c r="B2588" s="413" t="s">
        <v>602</v>
      </c>
      <c r="C2588" s="412" t="s">
        <v>105</v>
      </c>
      <c r="D2588" s="412" t="s">
        <v>603</v>
      </c>
      <c r="E2588" s="414" t="s">
        <v>384</v>
      </c>
      <c r="F2588" s="414"/>
      <c r="G2588" s="415" t="s">
        <v>25</v>
      </c>
      <c r="H2588" s="416">
        <v>5.7200000000000001E-2</v>
      </c>
      <c r="I2588" s="416">
        <v>0</v>
      </c>
      <c r="J2588" s="417">
        <v>180.8</v>
      </c>
      <c r="K2588" s="417">
        <v>10.34</v>
      </c>
    </row>
    <row r="2589" spans="1:11" s="206" customFormat="1" ht="25.5" x14ac:dyDescent="0.25">
      <c r="A2589" s="412" t="s">
        <v>371</v>
      </c>
      <c r="B2589" s="413" t="s">
        <v>487</v>
      </c>
      <c r="C2589" s="412" t="s">
        <v>105</v>
      </c>
      <c r="D2589" s="412" t="s">
        <v>488</v>
      </c>
      <c r="E2589" s="414" t="s">
        <v>384</v>
      </c>
      <c r="F2589" s="414"/>
      <c r="G2589" s="415" t="s">
        <v>265</v>
      </c>
      <c r="H2589" s="416">
        <v>6.7549999999999999</v>
      </c>
      <c r="I2589" s="416">
        <v>0</v>
      </c>
      <c r="J2589" s="417">
        <v>0.64</v>
      </c>
      <c r="K2589" s="417">
        <v>4.32</v>
      </c>
    </row>
    <row r="2590" spans="1:11" s="206" customFormat="1" ht="25.5" x14ac:dyDescent="0.25">
      <c r="A2590" s="412" t="s">
        <v>371</v>
      </c>
      <c r="B2590" s="413" t="s">
        <v>621</v>
      </c>
      <c r="C2590" s="412" t="s">
        <v>105</v>
      </c>
      <c r="D2590" s="412" t="s">
        <v>1845</v>
      </c>
      <c r="E2590" s="414" t="s">
        <v>384</v>
      </c>
      <c r="F2590" s="414"/>
      <c r="G2590" s="415" t="s">
        <v>28</v>
      </c>
      <c r="H2590" s="416">
        <v>84</v>
      </c>
      <c r="I2590" s="416">
        <v>0</v>
      </c>
      <c r="J2590" s="417">
        <v>0.49</v>
      </c>
      <c r="K2590" s="417">
        <v>41.16</v>
      </c>
    </row>
    <row r="2591" spans="1:11" s="206" customFormat="1" ht="25.5" x14ac:dyDescent="0.25">
      <c r="A2591" s="412" t="s">
        <v>371</v>
      </c>
      <c r="B2591" s="413" t="s">
        <v>111</v>
      </c>
      <c r="C2591" s="412" t="s">
        <v>105</v>
      </c>
      <c r="D2591" s="412" t="s">
        <v>112</v>
      </c>
      <c r="E2591" s="414" t="s">
        <v>101</v>
      </c>
      <c r="F2591" s="414"/>
      <c r="G2591" s="415" t="s">
        <v>38</v>
      </c>
      <c r="H2591" s="416">
        <v>2.4323999999999999</v>
      </c>
      <c r="I2591" s="416">
        <v>0</v>
      </c>
      <c r="J2591" s="417">
        <v>23.41</v>
      </c>
      <c r="K2591" s="417">
        <v>56.94</v>
      </c>
    </row>
    <row r="2592" spans="1:11" s="206" customFormat="1" ht="25.5" x14ac:dyDescent="0.25">
      <c r="A2592" s="418"/>
      <c r="B2592" s="418"/>
      <c r="C2592" s="418"/>
      <c r="D2592" s="418"/>
      <c r="E2592" s="418"/>
      <c r="F2592" s="418" t="s">
        <v>373</v>
      </c>
      <c r="G2592" s="419">
        <v>93.95</v>
      </c>
      <c r="H2592" s="418" t="s">
        <v>374</v>
      </c>
      <c r="I2592" s="419">
        <v>0</v>
      </c>
      <c r="J2592" s="418" t="s">
        <v>375</v>
      </c>
      <c r="K2592" s="419">
        <v>93.95</v>
      </c>
    </row>
    <row r="2593" spans="1:11" s="206" customFormat="1" ht="26.25" thickBot="1" x14ac:dyDescent="0.3">
      <c r="A2593" s="418"/>
      <c r="B2593" s="418"/>
      <c r="C2593" s="418"/>
      <c r="D2593" s="418"/>
      <c r="E2593" s="418"/>
      <c r="F2593" s="418" t="s">
        <v>376</v>
      </c>
      <c r="G2593" s="419">
        <v>0</v>
      </c>
      <c r="H2593" s="420"/>
      <c r="I2593" s="420" t="s">
        <v>377</v>
      </c>
      <c r="J2593" s="418"/>
      <c r="K2593" s="419">
        <v>157.81</v>
      </c>
    </row>
    <row r="2594" spans="1:11" s="206" customFormat="1" ht="15.75" thickTop="1" x14ac:dyDescent="0.25">
      <c r="A2594" s="421"/>
      <c r="B2594" s="421"/>
      <c r="C2594" s="421"/>
      <c r="D2594" s="421"/>
      <c r="E2594" s="421"/>
      <c r="F2594" s="421"/>
      <c r="G2594" s="421"/>
      <c r="H2594" s="421"/>
      <c r="I2594" s="421"/>
      <c r="J2594" s="421"/>
      <c r="K2594" s="421"/>
    </row>
    <row r="2595" spans="1:11" s="206" customFormat="1" x14ac:dyDescent="0.25">
      <c r="A2595" s="402" t="s">
        <v>1725</v>
      </c>
      <c r="B2595" s="403" t="s">
        <v>34</v>
      </c>
      <c r="C2595" s="402" t="s">
        <v>103</v>
      </c>
      <c r="D2595" s="402" t="s">
        <v>65</v>
      </c>
      <c r="E2595" s="404" t="s">
        <v>35</v>
      </c>
      <c r="F2595" s="404"/>
      <c r="G2595" s="405" t="s">
        <v>56</v>
      </c>
      <c r="H2595" s="403" t="s">
        <v>61</v>
      </c>
      <c r="I2595" s="403" t="s">
        <v>370</v>
      </c>
      <c r="J2595" s="403" t="s">
        <v>203</v>
      </c>
      <c r="K2595" s="403" t="s">
        <v>57</v>
      </c>
    </row>
    <row r="2596" spans="1:11" s="206" customFormat="1" ht="25.5" x14ac:dyDescent="0.25">
      <c r="A2596" s="406" t="s">
        <v>37</v>
      </c>
      <c r="B2596" s="407" t="s">
        <v>1726</v>
      </c>
      <c r="C2596" s="406" t="s">
        <v>105</v>
      </c>
      <c r="D2596" s="406" t="s">
        <v>1727</v>
      </c>
      <c r="E2596" s="408">
        <v>7</v>
      </c>
      <c r="F2596" s="408"/>
      <c r="G2596" s="409" t="s">
        <v>25</v>
      </c>
      <c r="H2596" s="410">
        <v>1</v>
      </c>
      <c r="I2596" s="411"/>
      <c r="J2596" s="411">
        <v>860.92</v>
      </c>
      <c r="K2596" s="411">
        <v>860.92</v>
      </c>
    </row>
    <row r="2597" spans="1:11" s="206" customFormat="1" ht="25.5" x14ac:dyDescent="0.25">
      <c r="A2597" s="412" t="s">
        <v>371</v>
      </c>
      <c r="B2597" s="413" t="s">
        <v>111</v>
      </c>
      <c r="C2597" s="412" t="s">
        <v>105</v>
      </c>
      <c r="D2597" s="412" t="s">
        <v>112</v>
      </c>
      <c r="E2597" s="414" t="s">
        <v>101</v>
      </c>
      <c r="F2597" s="414"/>
      <c r="G2597" s="415" t="s">
        <v>38</v>
      </c>
      <c r="H2597" s="416">
        <v>5.3421000000000003</v>
      </c>
      <c r="I2597" s="416">
        <v>0</v>
      </c>
      <c r="J2597" s="417">
        <v>23.41</v>
      </c>
      <c r="K2597" s="417">
        <v>125.05</v>
      </c>
    </row>
    <row r="2598" spans="1:11" s="206" customFormat="1" ht="25.5" x14ac:dyDescent="0.25">
      <c r="A2598" s="412" t="s">
        <v>371</v>
      </c>
      <c r="B2598" s="413" t="s">
        <v>394</v>
      </c>
      <c r="C2598" s="412" t="s">
        <v>105</v>
      </c>
      <c r="D2598" s="412" t="s">
        <v>395</v>
      </c>
      <c r="E2598" s="414" t="s">
        <v>384</v>
      </c>
      <c r="F2598" s="414"/>
      <c r="G2598" s="415" t="s">
        <v>25</v>
      </c>
      <c r="H2598" s="416">
        <v>0.66200000000000003</v>
      </c>
      <c r="I2598" s="416">
        <v>0</v>
      </c>
      <c r="J2598" s="417">
        <v>157.54</v>
      </c>
      <c r="K2598" s="417">
        <v>104.29</v>
      </c>
    </row>
    <row r="2599" spans="1:11" s="206" customFormat="1" ht="25.5" x14ac:dyDescent="0.25">
      <c r="A2599" s="412" t="s">
        <v>371</v>
      </c>
      <c r="B2599" s="413" t="s">
        <v>104</v>
      </c>
      <c r="C2599" s="412" t="s">
        <v>105</v>
      </c>
      <c r="D2599" s="412" t="s">
        <v>106</v>
      </c>
      <c r="E2599" s="414" t="s">
        <v>101</v>
      </c>
      <c r="F2599" s="414"/>
      <c r="G2599" s="415" t="s">
        <v>38</v>
      </c>
      <c r="H2599" s="416">
        <v>19.055199999999999</v>
      </c>
      <c r="I2599" s="416">
        <v>0</v>
      </c>
      <c r="J2599" s="417">
        <v>15.3</v>
      </c>
      <c r="K2599" s="417">
        <v>291.54000000000002</v>
      </c>
    </row>
    <row r="2600" spans="1:11" s="206" customFormat="1" ht="25.5" x14ac:dyDescent="0.25">
      <c r="A2600" s="412" t="s">
        <v>371</v>
      </c>
      <c r="B2600" s="413" t="s">
        <v>487</v>
      </c>
      <c r="C2600" s="412" t="s">
        <v>105</v>
      </c>
      <c r="D2600" s="412" t="s">
        <v>488</v>
      </c>
      <c r="E2600" s="414" t="s">
        <v>384</v>
      </c>
      <c r="F2600" s="414"/>
      <c r="G2600" s="415" t="s">
        <v>265</v>
      </c>
      <c r="H2600" s="416">
        <v>293</v>
      </c>
      <c r="I2600" s="416">
        <v>0</v>
      </c>
      <c r="J2600" s="417">
        <v>0.64</v>
      </c>
      <c r="K2600" s="417">
        <v>187.52</v>
      </c>
    </row>
    <row r="2601" spans="1:11" s="206" customFormat="1" ht="25.5" x14ac:dyDescent="0.25">
      <c r="A2601" s="412" t="s">
        <v>371</v>
      </c>
      <c r="B2601" s="413" t="s">
        <v>506</v>
      </c>
      <c r="C2601" s="412" t="s">
        <v>105</v>
      </c>
      <c r="D2601" s="412" t="s">
        <v>507</v>
      </c>
      <c r="E2601" s="414" t="s">
        <v>384</v>
      </c>
      <c r="F2601" s="414"/>
      <c r="G2601" s="415" t="s">
        <v>25</v>
      </c>
      <c r="H2601" s="416">
        <v>0.36199999999999999</v>
      </c>
      <c r="I2601" s="416">
        <v>0</v>
      </c>
      <c r="J2601" s="417">
        <v>151.24</v>
      </c>
      <c r="K2601" s="417">
        <v>54.74</v>
      </c>
    </row>
    <row r="2602" spans="1:11" s="206" customFormat="1" ht="25.5" x14ac:dyDescent="0.25">
      <c r="A2602" s="412" t="s">
        <v>371</v>
      </c>
      <c r="B2602" s="413" t="s">
        <v>125</v>
      </c>
      <c r="C2602" s="412" t="s">
        <v>105</v>
      </c>
      <c r="D2602" s="412" t="s">
        <v>126</v>
      </c>
      <c r="E2602" s="414" t="s">
        <v>101</v>
      </c>
      <c r="F2602" s="414"/>
      <c r="G2602" s="415" t="s">
        <v>38</v>
      </c>
      <c r="H2602" s="416">
        <v>2.218</v>
      </c>
      <c r="I2602" s="416">
        <v>0</v>
      </c>
      <c r="J2602" s="417">
        <v>18.36</v>
      </c>
      <c r="K2602" s="417">
        <v>40.72</v>
      </c>
    </row>
    <row r="2603" spans="1:11" s="206" customFormat="1" ht="25.5" x14ac:dyDescent="0.25">
      <c r="A2603" s="412" t="s">
        <v>371</v>
      </c>
      <c r="B2603" s="413" t="s">
        <v>504</v>
      </c>
      <c r="C2603" s="412" t="s">
        <v>105</v>
      </c>
      <c r="D2603" s="412" t="s">
        <v>505</v>
      </c>
      <c r="E2603" s="414" t="s">
        <v>384</v>
      </c>
      <c r="F2603" s="414"/>
      <c r="G2603" s="415" t="s">
        <v>25</v>
      </c>
      <c r="H2603" s="416">
        <v>0.36199999999999999</v>
      </c>
      <c r="I2603" s="416">
        <v>0</v>
      </c>
      <c r="J2603" s="417">
        <v>157.65</v>
      </c>
      <c r="K2603" s="417">
        <v>57.06</v>
      </c>
    </row>
    <row r="2604" spans="1:11" s="206" customFormat="1" ht="25.5" x14ac:dyDescent="0.25">
      <c r="A2604" s="418"/>
      <c r="B2604" s="418"/>
      <c r="C2604" s="418"/>
      <c r="D2604" s="418"/>
      <c r="E2604" s="418"/>
      <c r="F2604" s="418" t="s">
        <v>373</v>
      </c>
      <c r="G2604" s="419">
        <v>457.31</v>
      </c>
      <c r="H2604" s="418" t="s">
        <v>374</v>
      </c>
      <c r="I2604" s="419">
        <v>0</v>
      </c>
      <c r="J2604" s="418" t="s">
        <v>375</v>
      </c>
      <c r="K2604" s="419">
        <v>457.31</v>
      </c>
    </row>
    <row r="2605" spans="1:11" s="206" customFormat="1" ht="26.25" thickBot="1" x14ac:dyDescent="0.3">
      <c r="A2605" s="418"/>
      <c r="B2605" s="418"/>
      <c r="C2605" s="418"/>
      <c r="D2605" s="418"/>
      <c r="E2605" s="418"/>
      <c r="F2605" s="418" t="s">
        <v>376</v>
      </c>
      <c r="G2605" s="419">
        <v>0</v>
      </c>
      <c r="H2605" s="420"/>
      <c r="I2605" s="420" t="s">
        <v>377</v>
      </c>
      <c r="J2605" s="418"/>
      <c r="K2605" s="419">
        <v>860.92</v>
      </c>
    </row>
    <row r="2606" spans="1:11" s="206" customFormat="1" ht="15.75" thickTop="1" x14ac:dyDescent="0.25">
      <c r="A2606" s="421"/>
      <c r="B2606" s="421"/>
      <c r="C2606" s="421"/>
      <c r="D2606" s="421"/>
      <c r="E2606" s="421"/>
      <c r="F2606" s="421"/>
      <c r="G2606" s="421"/>
      <c r="H2606" s="421"/>
      <c r="I2606" s="421"/>
      <c r="J2606" s="421"/>
      <c r="K2606" s="421"/>
    </row>
    <row r="2607" spans="1:11" s="206" customFormat="1" x14ac:dyDescent="0.25">
      <c r="A2607" s="402" t="s">
        <v>1728</v>
      </c>
      <c r="B2607" s="403" t="s">
        <v>34</v>
      </c>
      <c r="C2607" s="402" t="s">
        <v>103</v>
      </c>
      <c r="D2607" s="402" t="s">
        <v>65</v>
      </c>
      <c r="E2607" s="404" t="s">
        <v>35</v>
      </c>
      <c r="F2607" s="404"/>
      <c r="G2607" s="405" t="s">
        <v>56</v>
      </c>
      <c r="H2607" s="403" t="s">
        <v>61</v>
      </c>
      <c r="I2607" s="403" t="s">
        <v>370</v>
      </c>
      <c r="J2607" s="403" t="s">
        <v>203</v>
      </c>
      <c r="K2607" s="403" t="s">
        <v>57</v>
      </c>
    </row>
    <row r="2608" spans="1:11" s="206" customFormat="1" ht="25.5" x14ac:dyDescent="0.25">
      <c r="A2608" s="406" t="s">
        <v>37</v>
      </c>
      <c r="B2608" s="407" t="s">
        <v>321</v>
      </c>
      <c r="C2608" s="406" t="s">
        <v>105</v>
      </c>
      <c r="D2608" s="406" t="s">
        <v>322</v>
      </c>
      <c r="E2608" s="408">
        <v>7</v>
      </c>
      <c r="F2608" s="408"/>
      <c r="G2608" s="409" t="s">
        <v>19</v>
      </c>
      <c r="H2608" s="410">
        <v>1</v>
      </c>
      <c r="I2608" s="411"/>
      <c r="J2608" s="411">
        <v>90.23</v>
      </c>
      <c r="K2608" s="411">
        <v>90.23</v>
      </c>
    </row>
    <row r="2609" spans="1:11" s="206" customFormat="1" ht="25.5" x14ac:dyDescent="0.25">
      <c r="A2609" s="412" t="s">
        <v>371</v>
      </c>
      <c r="B2609" s="413" t="s">
        <v>125</v>
      </c>
      <c r="C2609" s="412" t="s">
        <v>105</v>
      </c>
      <c r="D2609" s="412" t="s">
        <v>126</v>
      </c>
      <c r="E2609" s="414" t="s">
        <v>101</v>
      </c>
      <c r="F2609" s="414"/>
      <c r="G2609" s="415" t="s">
        <v>38</v>
      </c>
      <c r="H2609" s="416">
        <v>3.2199999999999999E-2</v>
      </c>
      <c r="I2609" s="416">
        <v>0</v>
      </c>
      <c r="J2609" s="417">
        <v>18.36</v>
      </c>
      <c r="K2609" s="417">
        <v>0.59</v>
      </c>
    </row>
    <row r="2610" spans="1:11" s="206" customFormat="1" ht="25.5" x14ac:dyDescent="0.25">
      <c r="A2610" s="412" t="s">
        <v>371</v>
      </c>
      <c r="B2610" s="413" t="s">
        <v>655</v>
      </c>
      <c r="C2610" s="412" t="s">
        <v>105</v>
      </c>
      <c r="D2610" s="412" t="s">
        <v>656</v>
      </c>
      <c r="E2610" s="414" t="s">
        <v>384</v>
      </c>
      <c r="F2610" s="414"/>
      <c r="G2610" s="415" t="s">
        <v>265</v>
      </c>
      <c r="H2610" s="416">
        <v>7.6999999999999999E-2</v>
      </c>
      <c r="I2610" s="416">
        <v>0</v>
      </c>
      <c r="J2610" s="417">
        <v>14.5</v>
      </c>
      <c r="K2610" s="417">
        <v>1.1100000000000001</v>
      </c>
    </row>
    <row r="2611" spans="1:11" s="206" customFormat="1" ht="25.5" x14ac:dyDescent="0.25">
      <c r="A2611" s="412" t="s">
        <v>371</v>
      </c>
      <c r="B2611" s="413" t="s">
        <v>567</v>
      </c>
      <c r="C2611" s="412" t="s">
        <v>105</v>
      </c>
      <c r="D2611" s="412" t="s">
        <v>568</v>
      </c>
      <c r="E2611" s="414" t="s">
        <v>384</v>
      </c>
      <c r="F2611" s="414"/>
      <c r="G2611" s="415" t="s">
        <v>23</v>
      </c>
      <c r="H2611" s="416">
        <v>0.25330000000000003</v>
      </c>
      <c r="I2611" s="416">
        <v>0</v>
      </c>
      <c r="J2611" s="417">
        <v>12.78</v>
      </c>
      <c r="K2611" s="417">
        <v>3.23</v>
      </c>
    </row>
    <row r="2612" spans="1:11" s="206" customFormat="1" ht="25.5" x14ac:dyDescent="0.25">
      <c r="A2612" s="412" t="s">
        <v>371</v>
      </c>
      <c r="B2612" s="413" t="s">
        <v>394</v>
      </c>
      <c r="C2612" s="412" t="s">
        <v>105</v>
      </c>
      <c r="D2612" s="412" t="s">
        <v>395</v>
      </c>
      <c r="E2612" s="414" t="s">
        <v>384</v>
      </c>
      <c r="F2612" s="414"/>
      <c r="G2612" s="415" t="s">
        <v>25</v>
      </c>
      <c r="H2612" s="416">
        <v>4.0500000000000001E-2</v>
      </c>
      <c r="I2612" s="416">
        <v>0</v>
      </c>
      <c r="J2612" s="417">
        <v>157.54</v>
      </c>
      <c r="K2612" s="417">
        <v>6.38</v>
      </c>
    </row>
    <row r="2613" spans="1:11" s="206" customFormat="1" ht="25.5" x14ac:dyDescent="0.25">
      <c r="A2613" s="412" t="s">
        <v>371</v>
      </c>
      <c r="B2613" s="413" t="s">
        <v>487</v>
      </c>
      <c r="C2613" s="412" t="s">
        <v>105</v>
      </c>
      <c r="D2613" s="412" t="s">
        <v>488</v>
      </c>
      <c r="E2613" s="414" t="s">
        <v>384</v>
      </c>
      <c r="F2613" s="414"/>
      <c r="G2613" s="415" t="s">
        <v>265</v>
      </c>
      <c r="H2613" s="416">
        <v>16</v>
      </c>
      <c r="I2613" s="416">
        <v>0</v>
      </c>
      <c r="J2613" s="417">
        <v>0.64</v>
      </c>
      <c r="K2613" s="417">
        <v>10.24</v>
      </c>
    </row>
    <row r="2614" spans="1:11" s="206" customFormat="1" ht="25.5" x14ac:dyDescent="0.25">
      <c r="A2614" s="412" t="s">
        <v>371</v>
      </c>
      <c r="B2614" s="413" t="s">
        <v>121</v>
      </c>
      <c r="C2614" s="412" t="s">
        <v>105</v>
      </c>
      <c r="D2614" s="412" t="s">
        <v>122</v>
      </c>
      <c r="E2614" s="414" t="s">
        <v>101</v>
      </c>
      <c r="F2614" s="414"/>
      <c r="G2614" s="415" t="s">
        <v>38</v>
      </c>
      <c r="H2614" s="416">
        <v>3.2199999999999999E-2</v>
      </c>
      <c r="I2614" s="416">
        <v>0</v>
      </c>
      <c r="J2614" s="417">
        <v>23.41</v>
      </c>
      <c r="K2614" s="417">
        <v>0.75</v>
      </c>
    </row>
    <row r="2615" spans="1:11" s="206" customFormat="1" ht="25.5" x14ac:dyDescent="0.25">
      <c r="A2615" s="412" t="s">
        <v>371</v>
      </c>
      <c r="B2615" s="413" t="s">
        <v>606</v>
      </c>
      <c r="C2615" s="412" t="s">
        <v>105</v>
      </c>
      <c r="D2615" s="412" t="s">
        <v>607</v>
      </c>
      <c r="E2615" s="414" t="s">
        <v>384</v>
      </c>
      <c r="F2615" s="414"/>
      <c r="G2615" s="415" t="s">
        <v>19</v>
      </c>
      <c r="H2615" s="416">
        <v>0.2147</v>
      </c>
      <c r="I2615" s="416">
        <v>0</v>
      </c>
      <c r="J2615" s="417">
        <v>34.51</v>
      </c>
      <c r="K2615" s="417">
        <v>7.4</v>
      </c>
    </row>
    <row r="2616" spans="1:11" s="206" customFormat="1" ht="25.5" x14ac:dyDescent="0.25">
      <c r="A2616" s="412" t="s">
        <v>371</v>
      </c>
      <c r="B2616" s="413" t="s">
        <v>117</v>
      </c>
      <c r="C2616" s="412" t="s">
        <v>105</v>
      </c>
      <c r="D2616" s="412" t="s">
        <v>118</v>
      </c>
      <c r="E2616" s="414" t="s">
        <v>101</v>
      </c>
      <c r="F2616" s="414"/>
      <c r="G2616" s="415" t="s">
        <v>38</v>
      </c>
      <c r="H2616" s="416">
        <v>6.6400000000000001E-2</v>
      </c>
      <c r="I2616" s="416">
        <v>0</v>
      </c>
      <c r="J2616" s="417">
        <v>23.41</v>
      </c>
      <c r="K2616" s="417">
        <v>1.55</v>
      </c>
    </row>
    <row r="2617" spans="1:11" s="206" customFormat="1" ht="25.5" x14ac:dyDescent="0.25">
      <c r="A2617" s="412" t="s">
        <v>371</v>
      </c>
      <c r="B2617" s="413" t="s">
        <v>433</v>
      </c>
      <c r="C2617" s="412" t="s">
        <v>105</v>
      </c>
      <c r="D2617" s="412" t="s">
        <v>1837</v>
      </c>
      <c r="E2617" s="414" t="s">
        <v>384</v>
      </c>
      <c r="F2617" s="414"/>
      <c r="G2617" s="415" t="s">
        <v>265</v>
      </c>
      <c r="H2617" s="416">
        <v>1.24E-2</v>
      </c>
      <c r="I2617" s="416">
        <v>0</v>
      </c>
      <c r="J2617" s="417">
        <v>20.86</v>
      </c>
      <c r="K2617" s="417">
        <v>0.25</v>
      </c>
    </row>
    <row r="2618" spans="1:11" s="206" customFormat="1" ht="25.5" x14ac:dyDescent="0.25">
      <c r="A2618" s="412" t="s">
        <v>371</v>
      </c>
      <c r="B2618" s="413" t="s">
        <v>115</v>
      </c>
      <c r="C2618" s="412" t="s">
        <v>105</v>
      </c>
      <c r="D2618" s="412" t="s">
        <v>116</v>
      </c>
      <c r="E2618" s="414" t="s">
        <v>101</v>
      </c>
      <c r="F2618" s="414"/>
      <c r="G2618" s="415" t="s">
        <v>38</v>
      </c>
      <c r="H2618" s="416">
        <v>0.27260000000000001</v>
      </c>
      <c r="I2618" s="416">
        <v>0</v>
      </c>
      <c r="J2618" s="417">
        <v>23.41</v>
      </c>
      <c r="K2618" s="417">
        <v>6.38</v>
      </c>
    </row>
    <row r="2619" spans="1:11" s="206" customFormat="1" ht="25.5" x14ac:dyDescent="0.25">
      <c r="A2619" s="412" t="s">
        <v>371</v>
      </c>
      <c r="B2619" s="413" t="s">
        <v>104</v>
      </c>
      <c r="C2619" s="412" t="s">
        <v>105</v>
      </c>
      <c r="D2619" s="412" t="s">
        <v>106</v>
      </c>
      <c r="E2619" s="414" t="s">
        <v>101</v>
      </c>
      <c r="F2619" s="414"/>
      <c r="G2619" s="415" t="s">
        <v>38</v>
      </c>
      <c r="H2619" s="416">
        <v>0.35460000000000003</v>
      </c>
      <c r="I2619" s="416">
        <v>0</v>
      </c>
      <c r="J2619" s="417">
        <v>15.3</v>
      </c>
      <c r="K2619" s="417">
        <v>5.42</v>
      </c>
    </row>
    <row r="2620" spans="1:11" s="206" customFormat="1" ht="25.5" x14ac:dyDescent="0.25">
      <c r="A2620" s="412" t="s">
        <v>371</v>
      </c>
      <c r="B2620" s="413" t="s">
        <v>742</v>
      </c>
      <c r="C2620" s="412" t="s">
        <v>105</v>
      </c>
      <c r="D2620" s="412" t="s">
        <v>743</v>
      </c>
      <c r="E2620" s="414" t="s">
        <v>384</v>
      </c>
      <c r="F2620" s="414"/>
      <c r="G2620" s="415" t="s">
        <v>265</v>
      </c>
      <c r="H2620" s="416">
        <v>3.9116</v>
      </c>
      <c r="I2620" s="416">
        <v>0</v>
      </c>
      <c r="J2620" s="417">
        <v>8.33</v>
      </c>
      <c r="K2620" s="417">
        <v>32.58</v>
      </c>
    </row>
    <row r="2621" spans="1:11" s="206" customFormat="1" ht="25.5" x14ac:dyDescent="0.25">
      <c r="A2621" s="412" t="s">
        <v>371</v>
      </c>
      <c r="B2621" s="413" t="s">
        <v>506</v>
      </c>
      <c r="C2621" s="412" t="s">
        <v>105</v>
      </c>
      <c r="D2621" s="412" t="s">
        <v>507</v>
      </c>
      <c r="E2621" s="414" t="s">
        <v>384</v>
      </c>
      <c r="F2621" s="414"/>
      <c r="G2621" s="415" t="s">
        <v>25</v>
      </c>
      <c r="H2621" s="416">
        <v>3.1399999999999997E-2</v>
      </c>
      <c r="I2621" s="416">
        <v>0</v>
      </c>
      <c r="J2621" s="417">
        <v>151.24</v>
      </c>
      <c r="K2621" s="417">
        <v>4.74</v>
      </c>
    </row>
    <row r="2622" spans="1:11" s="206" customFormat="1" ht="25.5" x14ac:dyDescent="0.25">
      <c r="A2622" s="412" t="s">
        <v>371</v>
      </c>
      <c r="B2622" s="413" t="s">
        <v>738</v>
      </c>
      <c r="C2622" s="412" t="s">
        <v>105</v>
      </c>
      <c r="D2622" s="412" t="s">
        <v>739</v>
      </c>
      <c r="E2622" s="414" t="s">
        <v>384</v>
      </c>
      <c r="F2622" s="414"/>
      <c r="G2622" s="415" t="s">
        <v>265</v>
      </c>
      <c r="H2622" s="416">
        <v>0.3256</v>
      </c>
      <c r="I2622" s="416">
        <v>0</v>
      </c>
      <c r="J2622" s="417">
        <v>6.85</v>
      </c>
      <c r="K2622" s="417">
        <v>2.23</v>
      </c>
    </row>
    <row r="2623" spans="1:11" s="206" customFormat="1" ht="25.5" x14ac:dyDescent="0.25">
      <c r="A2623" s="412" t="s">
        <v>371</v>
      </c>
      <c r="B2623" s="413" t="s">
        <v>504</v>
      </c>
      <c r="C2623" s="412" t="s">
        <v>105</v>
      </c>
      <c r="D2623" s="412" t="s">
        <v>505</v>
      </c>
      <c r="E2623" s="414" t="s">
        <v>384</v>
      </c>
      <c r="F2623" s="414"/>
      <c r="G2623" s="415" t="s">
        <v>25</v>
      </c>
      <c r="H2623" s="416">
        <v>1.0500000000000001E-2</v>
      </c>
      <c r="I2623" s="416">
        <v>0</v>
      </c>
      <c r="J2623" s="417">
        <v>157.65</v>
      </c>
      <c r="K2623" s="417">
        <v>1.65</v>
      </c>
    </row>
    <row r="2624" spans="1:11" s="206" customFormat="1" ht="25.5" x14ac:dyDescent="0.25">
      <c r="A2624" s="412" t="s">
        <v>371</v>
      </c>
      <c r="B2624" s="413" t="s">
        <v>109</v>
      </c>
      <c r="C2624" s="412" t="s">
        <v>105</v>
      </c>
      <c r="D2624" s="412" t="s">
        <v>110</v>
      </c>
      <c r="E2624" s="414" t="s">
        <v>101</v>
      </c>
      <c r="F2624" s="414"/>
      <c r="G2624" s="415" t="s">
        <v>38</v>
      </c>
      <c r="H2624" s="416">
        <v>0.34200000000000003</v>
      </c>
      <c r="I2624" s="416">
        <v>0</v>
      </c>
      <c r="J2624" s="417">
        <v>16.78</v>
      </c>
      <c r="K2624" s="417">
        <v>5.73</v>
      </c>
    </row>
    <row r="2625" spans="1:11" s="206" customFormat="1" ht="25.5" x14ac:dyDescent="0.25">
      <c r="A2625" s="418"/>
      <c r="B2625" s="418"/>
      <c r="C2625" s="418"/>
      <c r="D2625" s="418"/>
      <c r="E2625" s="418"/>
      <c r="F2625" s="418" t="s">
        <v>373</v>
      </c>
      <c r="G2625" s="419">
        <v>20.420000000000002</v>
      </c>
      <c r="H2625" s="418" t="s">
        <v>374</v>
      </c>
      <c r="I2625" s="419">
        <v>0</v>
      </c>
      <c r="J2625" s="418" t="s">
        <v>375</v>
      </c>
      <c r="K2625" s="419">
        <v>20.420000000000002</v>
      </c>
    </row>
    <row r="2626" spans="1:11" s="206" customFormat="1" ht="26.25" thickBot="1" x14ac:dyDescent="0.3">
      <c r="A2626" s="418"/>
      <c r="B2626" s="418"/>
      <c r="C2626" s="418"/>
      <c r="D2626" s="418"/>
      <c r="E2626" s="418"/>
      <c r="F2626" s="418" t="s">
        <v>376</v>
      </c>
      <c r="G2626" s="419">
        <v>0</v>
      </c>
      <c r="H2626" s="420"/>
      <c r="I2626" s="420" t="s">
        <v>377</v>
      </c>
      <c r="J2626" s="418"/>
      <c r="K2626" s="419">
        <v>90.23</v>
      </c>
    </row>
    <row r="2627" spans="1:11" s="206" customFormat="1" ht="15.75" thickTop="1" x14ac:dyDescent="0.25">
      <c r="A2627" s="421"/>
      <c r="B2627" s="421"/>
      <c r="C2627" s="421"/>
      <c r="D2627" s="421"/>
      <c r="E2627" s="421"/>
      <c r="F2627" s="421"/>
      <c r="G2627" s="421"/>
      <c r="H2627" s="421"/>
      <c r="I2627" s="421"/>
      <c r="J2627" s="421"/>
      <c r="K2627" s="421"/>
    </row>
    <row r="2628" spans="1:11" s="206" customFormat="1" x14ac:dyDescent="0.25">
      <c r="A2628" s="402" t="s">
        <v>1731</v>
      </c>
      <c r="B2628" s="403" t="s">
        <v>34</v>
      </c>
      <c r="C2628" s="402" t="s">
        <v>103</v>
      </c>
      <c r="D2628" s="402" t="s">
        <v>65</v>
      </c>
      <c r="E2628" s="404" t="s">
        <v>35</v>
      </c>
      <c r="F2628" s="404"/>
      <c r="G2628" s="405" t="s">
        <v>56</v>
      </c>
      <c r="H2628" s="403" t="s">
        <v>61</v>
      </c>
      <c r="I2628" s="403" t="s">
        <v>370</v>
      </c>
      <c r="J2628" s="403" t="s">
        <v>203</v>
      </c>
      <c r="K2628" s="403" t="s">
        <v>57</v>
      </c>
    </row>
    <row r="2629" spans="1:11" s="206" customFormat="1" ht="25.5" x14ac:dyDescent="0.25">
      <c r="A2629" s="406" t="s">
        <v>37</v>
      </c>
      <c r="B2629" s="407" t="s">
        <v>1732</v>
      </c>
      <c r="C2629" s="406" t="s">
        <v>105</v>
      </c>
      <c r="D2629" s="406" t="s">
        <v>1733</v>
      </c>
      <c r="E2629" s="408">
        <v>8</v>
      </c>
      <c r="F2629" s="408"/>
      <c r="G2629" s="409" t="s">
        <v>28</v>
      </c>
      <c r="H2629" s="410">
        <v>1</v>
      </c>
      <c r="I2629" s="411"/>
      <c r="J2629" s="411">
        <v>225.47</v>
      </c>
      <c r="K2629" s="411">
        <v>225.47</v>
      </c>
    </row>
    <row r="2630" spans="1:11" s="206" customFormat="1" ht="25.5" x14ac:dyDescent="0.25">
      <c r="A2630" s="412" t="s">
        <v>371</v>
      </c>
      <c r="B2630" s="413" t="s">
        <v>104</v>
      </c>
      <c r="C2630" s="412" t="s">
        <v>105</v>
      </c>
      <c r="D2630" s="412" t="s">
        <v>106</v>
      </c>
      <c r="E2630" s="414" t="s">
        <v>101</v>
      </c>
      <c r="F2630" s="414"/>
      <c r="G2630" s="415" t="s">
        <v>38</v>
      </c>
      <c r="H2630" s="416">
        <v>0.45</v>
      </c>
      <c r="I2630" s="416">
        <v>0</v>
      </c>
      <c r="J2630" s="417">
        <v>15.3</v>
      </c>
      <c r="K2630" s="417">
        <v>6.88</v>
      </c>
    </row>
    <row r="2631" spans="1:11" s="206" customFormat="1" ht="25.5" x14ac:dyDescent="0.25">
      <c r="A2631" s="412" t="s">
        <v>371</v>
      </c>
      <c r="B2631" s="413" t="s">
        <v>390</v>
      </c>
      <c r="C2631" s="412" t="s">
        <v>105</v>
      </c>
      <c r="D2631" s="412" t="s">
        <v>391</v>
      </c>
      <c r="E2631" s="414" t="s">
        <v>384</v>
      </c>
      <c r="F2631" s="414"/>
      <c r="G2631" s="415" t="s">
        <v>28</v>
      </c>
      <c r="H2631" s="416">
        <v>1</v>
      </c>
      <c r="I2631" s="416">
        <v>0</v>
      </c>
      <c r="J2631" s="417">
        <v>206.5</v>
      </c>
      <c r="K2631" s="417">
        <v>206.5</v>
      </c>
    </row>
    <row r="2632" spans="1:11" s="206" customFormat="1" ht="25.5" x14ac:dyDescent="0.25">
      <c r="A2632" s="412" t="s">
        <v>371</v>
      </c>
      <c r="B2632" s="413" t="s">
        <v>1932</v>
      </c>
      <c r="C2632" s="412" t="s">
        <v>105</v>
      </c>
      <c r="D2632" s="412" t="s">
        <v>1933</v>
      </c>
      <c r="E2632" s="414" t="s">
        <v>384</v>
      </c>
      <c r="F2632" s="414"/>
      <c r="G2632" s="415" t="s">
        <v>28</v>
      </c>
      <c r="H2632" s="416">
        <v>2</v>
      </c>
      <c r="I2632" s="416">
        <v>0</v>
      </c>
      <c r="J2632" s="417">
        <v>0.78</v>
      </c>
      <c r="K2632" s="417">
        <v>1.56</v>
      </c>
    </row>
    <row r="2633" spans="1:11" s="206" customFormat="1" ht="25.5" x14ac:dyDescent="0.25">
      <c r="A2633" s="412" t="s">
        <v>371</v>
      </c>
      <c r="B2633" s="413" t="s">
        <v>111</v>
      </c>
      <c r="C2633" s="412" t="s">
        <v>105</v>
      </c>
      <c r="D2633" s="412" t="s">
        <v>112</v>
      </c>
      <c r="E2633" s="414" t="s">
        <v>101</v>
      </c>
      <c r="F2633" s="414"/>
      <c r="G2633" s="415" t="s">
        <v>38</v>
      </c>
      <c r="H2633" s="416">
        <v>0.45</v>
      </c>
      <c r="I2633" s="416">
        <v>0</v>
      </c>
      <c r="J2633" s="417">
        <v>23.41</v>
      </c>
      <c r="K2633" s="417">
        <v>10.53</v>
      </c>
    </row>
    <row r="2634" spans="1:11" s="206" customFormat="1" ht="25.5" x14ac:dyDescent="0.25">
      <c r="A2634" s="418"/>
      <c r="B2634" s="418"/>
      <c r="C2634" s="418"/>
      <c r="D2634" s="418"/>
      <c r="E2634" s="418"/>
      <c r="F2634" s="418" t="s">
        <v>373</v>
      </c>
      <c r="G2634" s="419">
        <v>17.41</v>
      </c>
      <c r="H2634" s="418" t="s">
        <v>374</v>
      </c>
      <c r="I2634" s="419">
        <v>0</v>
      </c>
      <c r="J2634" s="418" t="s">
        <v>375</v>
      </c>
      <c r="K2634" s="419">
        <v>17.41</v>
      </c>
    </row>
    <row r="2635" spans="1:11" s="206" customFormat="1" ht="26.25" thickBot="1" x14ac:dyDescent="0.3">
      <c r="A2635" s="418"/>
      <c r="B2635" s="418"/>
      <c r="C2635" s="418"/>
      <c r="D2635" s="418"/>
      <c r="E2635" s="418"/>
      <c r="F2635" s="418" t="s">
        <v>376</v>
      </c>
      <c r="G2635" s="419">
        <v>0</v>
      </c>
      <c r="H2635" s="420"/>
      <c r="I2635" s="420" t="s">
        <v>377</v>
      </c>
      <c r="J2635" s="418"/>
      <c r="K2635" s="419">
        <v>225.47</v>
      </c>
    </row>
    <row r="2636" spans="1:11" s="206" customFormat="1" ht="15.75" thickTop="1" x14ac:dyDescent="0.25">
      <c r="A2636" s="421"/>
      <c r="B2636" s="421"/>
      <c r="C2636" s="421"/>
      <c r="D2636" s="421"/>
      <c r="E2636" s="421"/>
      <c r="F2636" s="421"/>
      <c r="G2636" s="421"/>
      <c r="H2636" s="421"/>
      <c r="I2636" s="421"/>
      <c r="J2636" s="421"/>
      <c r="K2636" s="421"/>
    </row>
    <row r="2637" spans="1:11" s="206" customFormat="1" x14ac:dyDescent="0.25">
      <c r="A2637" s="402" t="s">
        <v>1734</v>
      </c>
      <c r="B2637" s="403" t="s">
        <v>34</v>
      </c>
      <c r="C2637" s="402" t="s">
        <v>103</v>
      </c>
      <c r="D2637" s="402" t="s">
        <v>65</v>
      </c>
      <c r="E2637" s="404" t="s">
        <v>35</v>
      </c>
      <c r="F2637" s="404"/>
      <c r="G2637" s="405" t="s">
        <v>56</v>
      </c>
      <c r="H2637" s="403" t="s">
        <v>61</v>
      </c>
      <c r="I2637" s="403" t="s">
        <v>203</v>
      </c>
      <c r="J2637" s="403" t="s">
        <v>57</v>
      </c>
      <c r="K2637"/>
    </row>
    <row r="2638" spans="1:11" s="206" customFormat="1" ht="25.5" x14ac:dyDescent="0.25">
      <c r="A2638" s="406" t="s">
        <v>37</v>
      </c>
      <c r="B2638" s="407" t="s">
        <v>1735</v>
      </c>
      <c r="C2638" s="406" t="s">
        <v>86</v>
      </c>
      <c r="D2638" s="406" t="s">
        <v>1736</v>
      </c>
      <c r="E2638" s="408" t="s">
        <v>2295</v>
      </c>
      <c r="F2638" s="408"/>
      <c r="G2638" s="409" t="s">
        <v>221</v>
      </c>
      <c r="H2638" s="410">
        <v>1</v>
      </c>
      <c r="I2638" s="411">
        <v>24.11</v>
      </c>
      <c r="J2638" s="411">
        <v>24.11</v>
      </c>
      <c r="K2638"/>
    </row>
    <row r="2639" spans="1:11" s="206" customFormat="1" x14ac:dyDescent="0.25">
      <c r="A2639" s="402" t="s">
        <v>55</v>
      </c>
      <c r="B2639" s="403" t="s">
        <v>34</v>
      </c>
      <c r="C2639" s="402" t="s">
        <v>103</v>
      </c>
      <c r="D2639" s="402" t="s">
        <v>65</v>
      </c>
      <c r="E2639" s="404" t="s">
        <v>35</v>
      </c>
      <c r="F2639" s="428"/>
      <c r="G2639" s="405" t="s">
        <v>56</v>
      </c>
      <c r="H2639" s="403" t="s">
        <v>61</v>
      </c>
      <c r="I2639" s="403" t="s">
        <v>203</v>
      </c>
      <c r="J2639" s="403" t="s">
        <v>57</v>
      </c>
      <c r="K2639"/>
    </row>
    <row r="2640" spans="1:11" s="206" customFormat="1" x14ac:dyDescent="0.25">
      <c r="A2640" s="412" t="s">
        <v>371</v>
      </c>
      <c r="B2640" s="413" t="s">
        <v>2296</v>
      </c>
      <c r="C2640" s="412" t="s">
        <v>86</v>
      </c>
      <c r="D2640" s="412" t="s">
        <v>2297</v>
      </c>
      <c r="E2640" s="414" t="s">
        <v>384</v>
      </c>
      <c r="F2640" s="414"/>
      <c r="G2640" s="415" t="s">
        <v>28</v>
      </c>
      <c r="H2640" s="416">
        <v>1</v>
      </c>
      <c r="I2640" s="417" t="s">
        <v>2298</v>
      </c>
      <c r="J2640" s="429" t="s">
        <v>2298</v>
      </c>
      <c r="K2640"/>
    </row>
    <row r="2641" spans="1:11" s="206" customFormat="1" ht="25.5" x14ac:dyDescent="0.25">
      <c r="A2641" s="412" t="s">
        <v>371</v>
      </c>
      <c r="B2641" s="413" t="s">
        <v>104</v>
      </c>
      <c r="C2641" s="412" t="s">
        <v>105</v>
      </c>
      <c r="D2641" s="412" t="s">
        <v>106</v>
      </c>
      <c r="E2641" s="414" t="s">
        <v>101</v>
      </c>
      <c r="F2641" s="414"/>
      <c r="G2641" s="415" t="s">
        <v>38</v>
      </c>
      <c r="H2641" s="416">
        <v>0.2</v>
      </c>
      <c r="I2641" s="417" t="s">
        <v>914</v>
      </c>
      <c r="J2641" s="429" t="s">
        <v>2299</v>
      </c>
      <c r="K2641"/>
    </row>
    <row r="2642" spans="1:11" s="206" customFormat="1" x14ac:dyDescent="0.25">
      <c r="A2642" s="430" t="s">
        <v>1987</v>
      </c>
      <c r="B2642" s="428"/>
      <c r="C2642" s="428"/>
      <c r="D2642" s="428"/>
      <c r="E2642" s="428"/>
      <c r="F2642" s="428"/>
      <c r="G2642" s="428"/>
      <c r="H2642" s="428"/>
      <c r="I2642" s="428"/>
      <c r="J2642" s="428"/>
      <c r="K2642"/>
    </row>
    <row r="2643" spans="1:11" s="206" customFormat="1" x14ac:dyDescent="0.25">
      <c r="A2643" s="402" t="s">
        <v>55</v>
      </c>
      <c r="B2643" s="403" t="s">
        <v>34</v>
      </c>
      <c r="C2643" s="402" t="s">
        <v>103</v>
      </c>
      <c r="D2643" s="402" t="s">
        <v>65</v>
      </c>
      <c r="E2643" s="404" t="s">
        <v>35</v>
      </c>
      <c r="F2643" s="428"/>
      <c r="G2643" s="405" t="s">
        <v>56</v>
      </c>
      <c r="H2643" s="403" t="s">
        <v>61</v>
      </c>
      <c r="I2643" s="403" t="s">
        <v>203</v>
      </c>
      <c r="J2643" s="403" t="s">
        <v>57</v>
      </c>
      <c r="K2643"/>
    </row>
    <row r="2644" spans="1:11" s="206" customFormat="1" x14ac:dyDescent="0.25">
      <c r="A2644" s="412" t="s">
        <v>371</v>
      </c>
      <c r="B2644" s="413" t="s">
        <v>2296</v>
      </c>
      <c r="C2644" s="412" t="s">
        <v>86</v>
      </c>
      <c r="D2644" s="412" t="s">
        <v>2297</v>
      </c>
      <c r="E2644" s="414" t="s">
        <v>384</v>
      </c>
      <c r="F2644" s="414"/>
      <c r="G2644" s="415" t="s">
        <v>28</v>
      </c>
      <c r="H2644" s="416">
        <v>1</v>
      </c>
      <c r="I2644" s="417" t="s">
        <v>2298</v>
      </c>
      <c r="J2644" s="429" t="s">
        <v>2298</v>
      </c>
      <c r="K2644"/>
    </row>
    <row r="2645" spans="1:11" s="206" customFormat="1" ht="25.5" x14ac:dyDescent="0.25">
      <c r="A2645" s="412" t="s">
        <v>371</v>
      </c>
      <c r="B2645" s="413" t="s">
        <v>104</v>
      </c>
      <c r="C2645" s="412" t="s">
        <v>105</v>
      </c>
      <c r="D2645" s="412" t="s">
        <v>106</v>
      </c>
      <c r="E2645" s="414" t="s">
        <v>101</v>
      </c>
      <c r="F2645" s="414"/>
      <c r="G2645" s="415" t="s">
        <v>38</v>
      </c>
      <c r="H2645" s="416">
        <v>0.2</v>
      </c>
      <c r="I2645" s="417" t="s">
        <v>914</v>
      </c>
      <c r="J2645" s="429" t="s">
        <v>2299</v>
      </c>
      <c r="K2645"/>
    </row>
    <row r="2646" spans="1:11" s="206" customFormat="1" ht="25.5" x14ac:dyDescent="0.25">
      <c r="A2646" s="418"/>
      <c r="B2646" s="418"/>
      <c r="C2646" s="418"/>
      <c r="D2646" s="418"/>
      <c r="E2646" s="418" t="s">
        <v>373</v>
      </c>
      <c r="F2646" s="419">
        <v>3.06</v>
      </c>
      <c r="G2646" s="418" t="s">
        <v>374</v>
      </c>
      <c r="H2646" s="419">
        <v>0</v>
      </c>
      <c r="I2646" s="418" t="s">
        <v>375</v>
      </c>
      <c r="J2646" s="419">
        <v>3.06</v>
      </c>
      <c r="K2646"/>
    </row>
    <row r="2647" spans="1:11" s="206" customFormat="1" ht="15.75" thickBot="1" x14ac:dyDescent="0.3">
      <c r="A2647" s="418"/>
      <c r="B2647" s="418"/>
      <c r="C2647" s="418"/>
      <c r="D2647" s="418"/>
      <c r="E2647" s="418" t="s">
        <v>376</v>
      </c>
      <c r="F2647" s="419">
        <v>0</v>
      </c>
      <c r="G2647" s="418"/>
      <c r="H2647" s="420" t="s">
        <v>377</v>
      </c>
      <c r="I2647" s="420"/>
      <c r="J2647" s="419">
        <v>24.11</v>
      </c>
      <c r="K2647"/>
    </row>
    <row r="2648" spans="1:11" s="206" customFormat="1" ht="15.75" thickTop="1" x14ac:dyDescent="0.25">
      <c r="A2648" s="421"/>
      <c r="B2648" s="421"/>
      <c r="C2648" s="421"/>
      <c r="D2648" s="421"/>
      <c r="E2648" s="421"/>
      <c r="F2648" s="421"/>
      <c r="G2648" s="421"/>
      <c r="H2648" s="421"/>
      <c r="I2648" s="421"/>
      <c r="J2648" s="421"/>
      <c r="K2648" s="421"/>
    </row>
    <row r="2649" spans="1:11" s="206" customFormat="1" x14ac:dyDescent="0.25">
      <c r="A2649" s="402" t="s">
        <v>1737</v>
      </c>
      <c r="B2649" s="403" t="s">
        <v>34</v>
      </c>
      <c r="C2649" s="402" t="s">
        <v>103</v>
      </c>
      <c r="D2649" s="402" t="s">
        <v>65</v>
      </c>
      <c r="E2649" s="404" t="s">
        <v>35</v>
      </c>
      <c r="F2649" s="404"/>
      <c r="G2649" s="405" t="s">
        <v>56</v>
      </c>
      <c r="H2649" s="403" t="s">
        <v>61</v>
      </c>
      <c r="I2649" s="403" t="s">
        <v>370</v>
      </c>
      <c r="J2649" s="403" t="s">
        <v>203</v>
      </c>
      <c r="K2649" s="403" t="s">
        <v>57</v>
      </c>
    </row>
    <row r="2650" spans="1:11" s="206" customFormat="1" ht="25.5" x14ac:dyDescent="0.25">
      <c r="A2650" s="406" t="s">
        <v>37</v>
      </c>
      <c r="B2650" s="407" t="s">
        <v>1738</v>
      </c>
      <c r="C2650" s="406" t="s">
        <v>1504</v>
      </c>
      <c r="D2650" s="406" t="s">
        <v>1739</v>
      </c>
      <c r="E2650" s="408">
        <v>0</v>
      </c>
      <c r="F2650" s="408"/>
      <c r="G2650" s="409" t="s">
        <v>28</v>
      </c>
      <c r="H2650" s="410">
        <v>1</v>
      </c>
      <c r="I2650" s="411"/>
      <c r="J2650" s="411">
        <v>48.8</v>
      </c>
      <c r="K2650" s="411">
        <v>48.8</v>
      </c>
    </row>
    <row r="2651" spans="1:11" s="206" customFormat="1" ht="25.5" x14ac:dyDescent="0.25">
      <c r="A2651" s="412" t="s">
        <v>371</v>
      </c>
      <c r="B2651" s="413" t="s">
        <v>104</v>
      </c>
      <c r="C2651" s="412" t="s">
        <v>105</v>
      </c>
      <c r="D2651" s="412" t="s">
        <v>106</v>
      </c>
      <c r="E2651" s="414" t="s">
        <v>101</v>
      </c>
      <c r="F2651" s="414"/>
      <c r="G2651" s="415" t="s">
        <v>38</v>
      </c>
      <c r="H2651" s="416">
        <v>0.2</v>
      </c>
      <c r="I2651" s="416">
        <v>0</v>
      </c>
      <c r="J2651" s="417">
        <v>15.3</v>
      </c>
      <c r="K2651" s="417">
        <v>3.06</v>
      </c>
    </row>
    <row r="2652" spans="1:11" s="206" customFormat="1" x14ac:dyDescent="0.25">
      <c r="A2652" s="412" t="s">
        <v>371</v>
      </c>
      <c r="B2652" s="413" t="s">
        <v>2300</v>
      </c>
      <c r="C2652" s="412" t="s">
        <v>1504</v>
      </c>
      <c r="D2652" s="412" t="s">
        <v>2301</v>
      </c>
      <c r="E2652" s="414" t="s">
        <v>384</v>
      </c>
      <c r="F2652" s="414"/>
      <c r="G2652" s="415" t="s">
        <v>28</v>
      </c>
      <c r="H2652" s="416">
        <v>1</v>
      </c>
      <c r="I2652" s="416">
        <v>0</v>
      </c>
      <c r="J2652" s="417">
        <v>41.06</v>
      </c>
      <c r="K2652" s="417">
        <v>41.06</v>
      </c>
    </row>
    <row r="2653" spans="1:11" s="206" customFormat="1" ht="25.5" x14ac:dyDescent="0.25">
      <c r="A2653" s="412" t="s">
        <v>371</v>
      </c>
      <c r="B2653" s="413" t="s">
        <v>111</v>
      </c>
      <c r="C2653" s="412" t="s">
        <v>105</v>
      </c>
      <c r="D2653" s="412" t="s">
        <v>112</v>
      </c>
      <c r="E2653" s="414" t="s">
        <v>101</v>
      </c>
      <c r="F2653" s="414"/>
      <c r="G2653" s="415" t="s">
        <v>38</v>
      </c>
      <c r="H2653" s="416">
        <v>0.2</v>
      </c>
      <c r="I2653" s="416">
        <v>0</v>
      </c>
      <c r="J2653" s="417">
        <v>23.41</v>
      </c>
      <c r="K2653" s="417">
        <v>4.68</v>
      </c>
    </row>
    <row r="2654" spans="1:11" s="206" customFormat="1" ht="25.5" x14ac:dyDescent="0.25">
      <c r="A2654" s="418"/>
      <c r="B2654" s="418"/>
      <c r="C2654" s="418"/>
      <c r="D2654" s="418"/>
      <c r="E2654" s="418"/>
      <c r="F2654" s="418" t="s">
        <v>373</v>
      </c>
      <c r="G2654" s="419">
        <v>7.74</v>
      </c>
      <c r="H2654" s="418" t="s">
        <v>374</v>
      </c>
      <c r="I2654" s="419">
        <v>0</v>
      </c>
      <c r="J2654" s="418" t="s">
        <v>375</v>
      </c>
      <c r="K2654" s="419">
        <v>7.74</v>
      </c>
    </row>
    <row r="2655" spans="1:11" s="206" customFormat="1" ht="26.25" thickBot="1" x14ac:dyDescent="0.3">
      <c r="A2655" s="418"/>
      <c r="B2655" s="418"/>
      <c r="C2655" s="418"/>
      <c r="D2655" s="418"/>
      <c r="E2655" s="418"/>
      <c r="F2655" s="418" t="s">
        <v>376</v>
      </c>
      <c r="G2655" s="419">
        <v>0</v>
      </c>
      <c r="H2655" s="420"/>
      <c r="I2655" s="420" t="s">
        <v>377</v>
      </c>
      <c r="J2655" s="418"/>
      <c r="K2655" s="419">
        <v>48.8</v>
      </c>
    </row>
    <row r="2656" spans="1:11" s="206" customFormat="1" ht="15.75" thickTop="1" x14ac:dyDescent="0.25">
      <c r="A2656" s="421"/>
      <c r="B2656" s="421"/>
      <c r="C2656" s="421"/>
      <c r="D2656" s="421"/>
      <c r="E2656" s="421"/>
      <c r="F2656" s="421"/>
      <c r="G2656" s="421"/>
      <c r="H2656" s="421"/>
      <c r="I2656" s="421"/>
      <c r="J2656" s="421"/>
      <c r="K2656" s="421"/>
    </row>
    <row r="2657" spans="1:11" s="206" customFormat="1" x14ac:dyDescent="0.25">
      <c r="A2657" s="402" t="s">
        <v>1744</v>
      </c>
      <c r="B2657" s="403" t="s">
        <v>34</v>
      </c>
      <c r="C2657" s="402" t="s">
        <v>103</v>
      </c>
      <c r="D2657" s="402" t="s">
        <v>65</v>
      </c>
      <c r="E2657" s="404" t="s">
        <v>35</v>
      </c>
      <c r="F2657" s="404"/>
      <c r="G2657" s="405" t="s">
        <v>56</v>
      </c>
      <c r="H2657" s="403" t="s">
        <v>61</v>
      </c>
      <c r="I2657" s="403" t="s">
        <v>370</v>
      </c>
      <c r="J2657" s="403" t="s">
        <v>203</v>
      </c>
      <c r="K2657" s="403" t="s">
        <v>57</v>
      </c>
    </row>
    <row r="2658" spans="1:11" s="206" customFormat="1" ht="38.25" x14ac:dyDescent="0.25">
      <c r="A2658" s="406" t="s">
        <v>37</v>
      </c>
      <c r="B2658" s="407" t="s">
        <v>1745</v>
      </c>
      <c r="C2658" s="406" t="s">
        <v>1157</v>
      </c>
      <c r="D2658" s="406" t="s">
        <v>1746</v>
      </c>
      <c r="E2658" s="408">
        <v>43.08</v>
      </c>
      <c r="F2658" s="408"/>
      <c r="G2658" s="409" t="s">
        <v>28</v>
      </c>
      <c r="H2658" s="410">
        <v>1</v>
      </c>
      <c r="I2658" s="411"/>
      <c r="J2658" s="411">
        <v>61143</v>
      </c>
      <c r="K2658" s="411">
        <v>61143</v>
      </c>
    </row>
    <row r="2659" spans="1:11" s="206" customFormat="1" ht="38.25" x14ac:dyDescent="0.25">
      <c r="A2659" s="412" t="s">
        <v>371</v>
      </c>
      <c r="B2659" s="413" t="s">
        <v>2302</v>
      </c>
      <c r="C2659" s="412" t="s">
        <v>1157</v>
      </c>
      <c r="D2659" s="412" t="s">
        <v>2303</v>
      </c>
      <c r="E2659" s="414" t="s">
        <v>384</v>
      </c>
      <c r="F2659" s="414"/>
      <c r="G2659" s="415" t="s">
        <v>28</v>
      </c>
      <c r="H2659" s="416">
        <v>1</v>
      </c>
      <c r="I2659" s="416">
        <v>0</v>
      </c>
      <c r="J2659" s="417">
        <v>60446.92</v>
      </c>
      <c r="K2659" s="417">
        <v>60446.92</v>
      </c>
    </row>
    <row r="2660" spans="1:11" s="206" customFormat="1" ht="25.5" x14ac:dyDescent="0.25">
      <c r="A2660" s="412" t="s">
        <v>371</v>
      </c>
      <c r="B2660" s="413" t="s">
        <v>109</v>
      </c>
      <c r="C2660" s="412" t="s">
        <v>105</v>
      </c>
      <c r="D2660" s="412" t="s">
        <v>110</v>
      </c>
      <c r="E2660" s="414" t="s">
        <v>101</v>
      </c>
      <c r="F2660" s="414"/>
      <c r="G2660" s="415" t="s">
        <v>38</v>
      </c>
      <c r="H2660" s="416">
        <v>8</v>
      </c>
      <c r="I2660" s="416">
        <v>0</v>
      </c>
      <c r="J2660" s="417">
        <v>16.78</v>
      </c>
      <c r="K2660" s="417">
        <v>134.24</v>
      </c>
    </row>
    <row r="2661" spans="1:11" s="206" customFormat="1" ht="25.5" x14ac:dyDescent="0.25">
      <c r="A2661" s="412" t="s">
        <v>371</v>
      </c>
      <c r="B2661" s="413" t="s">
        <v>121</v>
      </c>
      <c r="C2661" s="412" t="s">
        <v>105</v>
      </c>
      <c r="D2661" s="412" t="s">
        <v>122</v>
      </c>
      <c r="E2661" s="414" t="s">
        <v>101</v>
      </c>
      <c r="F2661" s="414"/>
      <c r="G2661" s="415" t="s">
        <v>38</v>
      </c>
      <c r="H2661" s="416">
        <v>16</v>
      </c>
      <c r="I2661" s="416">
        <v>0</v>
      </c>
      <c r="J2661" s="417">
        <v>23.41</v>
      </c>
      <c r="K2661" s="417">
        <v>374.56</v>
      </c>
    </row>
    <row r="2662" spans="1:11" s="206" customFormat="1" ht="25.5" x14ac:dyDescent="0.25">
      <c r="A2662" s="412" t="s">
        <v>371</v>
      </c>
      <c r="B2662" s="413" t="s">
        <v>123</v>
      </c>
      <c r="C2662" s="412" t="s">
        <v>105</v>
      </c>
      <c r="D2662" s="412" t="s">
        <v>124</v>
      </c>
      <c r="E2662" s="414" t="s">
        <v>101</v>
      </c>
      <c r="F2662" s="414"/>
      <c r="G2662" s="415" t="s">
        <v>38</v>
      </c>
      <c r="H2662" s="416">
        <v>8</v>
      </c>
      <c r="I2662" s="416">
        <v>0</v>
      </c>
      <c r="J2662" s="417">
        <v>23.41</v>
      </c>
      <c r="K2662" s="417">
        <v>187.28</v>
      </c>
    </row>
    <row r="2663" spans="1:11" s="206" customFormat="1" ht="25.5" x14ac:dyDescent="0.25">
      <c r="A2663" s="418"/>
      <c r="B2663" s="418"/>
      <c r="C2663" s="418"/>
      <c r="D2663" s="418"/>
      <c r="E2663" s="418"/>
      <c r="F2663" s="418" t="s">
        <v>373</v>
      </c>
      <c r="G2663" s="419">
        <v>696.08</v>
      </c>
      <c r="H2663" s="418" t="s">
        <v>374</v>
      </c>
      <c r="I2663" s="419">
        <v>0</v>
      </c>
      <c r="J2663" s="418" t="s">
        <v>375</v>
      </c>
      <c r="K2663" s="419">
        <v>696.08</v>
      </c>
    </row>
    <row r="2664" spans="1:11" s="206" customFormat="1" ht="26.25" thickBot="1" x14ac:dyDescent="0.3">
      <c r="A2664" s="418"/>
      <c r="B2664" s="418"/>
      <c r="C2664" s="418"/>
      <c r="D2664" s="418"/>
      <c r="E2664" s="418"/>
      <c r="F2664" s="418" t="s">
        <v>376</v>
      </c>
      <c r="G2664" s="419">
        <v>0</v>
      </c>
      <c r="H2664" s="420"/>
      <c r="I2664" s="420" t="s">
        <v>377</v>
      </c>
      <c r="J2664" s="418"/>
      <c r="K2664" s="419">
        <v>61143</v>
      </c>
    </row>
    <row r="2665" spans="1:11" s="206" customFormat="1" ht="15.75" thickTop="1" x14ac:dyDescent="0.25">
      <c r="A2665" s="421"/>
      <c r="B2665" s="421"/>
      <c r="C2665" s="421"/>
      <c r="D2665" s="421"/>
      <c r="E2665" s="421"/>
      <c r="F2665" s="421"/>
      <c r="G2665" s="421"/>
      <c r="H2665" s="421"/>
      <c r="I2665" s="421"/>
      <c r="J2665" s="421"/>
      <c r="K2665" s="421"/>
    </row>
    <row r="2666" spans="1:11" s="206" customFormat="1" x14ac:dyDescent="0.25">
      <c r="A2666" s="402" t="s">
        <v>1747</v>
      </c>
      <c r="B2666" s="403" t="s">
        <v>34</v>
      </c>
      <c r="C2666" s="402" t="s">
        <v>103</v>
      </c>
      <c r="D2666" s="402" t="s">
        <v>65</v>
      </c>
      <c r="E2666" s="404" t="s">
        <v>35</v>
      </c>
      <c r="F2666" s="404"/>
      <c r="G2666" s="405" t="s">
        <v>56</v>
      </c>
      <c r="H2666" s="403" t="s">
        <v>61</v>
      </c>
      <c r="I2666" s="403" t="s">
        <v>370</v>
      </c>
      <c r="J2666" s="403" t="s">
        <v>203</v>
      </c>
      <c r="K2666" s="403" t="s">
        <v>57</v>
      </c>
    </row>
    <row r="2667" spans="1:11" s="206" customFormat="1" ht="38.25" x14ac:dyDescent="0.25">
      <c r="A2667" s="406" t="s">
        <v>37</v>
      </c>
      <c r="B2667" s="407" t="s">
        <v>1748</v>
      </c>
      <c r="C2667" s="406" t="s">
        <v>1157</v>
      </c>
      <c r="D2667" s="406" t="s">
        <v>1749</v>
      </c>
      <c r="E2667" s="408">
        <v>43.08</v>
      </c>
      <c r="F2667" s="408"/>
      <c r="G2667" s="409" t="s">
        <v>28</v>
      </c>
      <c r="H2667" s="410">
        <v>1</v>
      </c>
      <c r="I2667" s="411"/>
      <c r="J2667" s="411">
        <v>53011.76</v>
      </c>
      <c r="K2667" s="411">
        <v>53011.76</v>
      </c>
    </row>
    <row r="2668" spans="1:11" s="206" customFormat="1" ht="25.5" x14ac:dyDescent="0.25">
      <c r="A2668" s="412" t="s">
        <v>371</v>
      </c>
      <c r="B2668" s="413" t="s">
        <v>109</v>
      </c>
      <c r="C2668" s="412" t="s">
        <v>105</v>
      </c>
      <c r="D2668" s="412" t="s">
        <v>110</v>
      </c>
      <c r="E2668" s="414" t="s">
        <v>101</v>
      </c>
      <c r="F2668" s="414"/>
      <c r="G2668" s="415" t="s">
        <v>38</v>
      </c>
      <c r="H2668" s="416">
        <v>8</v>
      </c>
      <c r="I2668" s="416">
        <v>0</v>
      </c>
      <c r="J2668" s="417">
        <v>16.78</v>
      </c>
      <c r="K2668" s="417">
        <v>134.24</v>
      </c>
    </row>
    <row r="2669" spans="1:11" s="206" customFormat="1" ht="25.5" x14ac:dyDescent="0.25">
      <c r="A2669" s="412" t="s">
        <v>371</v>
      </c>
      <c r="B2669" s="413" t="s">
        <v>121</v>
      </c>
      <c r="C2669" s="412" t="s">
        <v>105</v>
      </c>
      <c r="D2669" s="412" t="s">
        <v>122</v>
      </c>
      <c r="E2669" s="414" t="s">
        <v>101</v>
      </c>
      <c r="F2669" s="414"/>
      <c r="G2669" s="415" t="s">
        <v>38</v>
      </c>
      <c r="H2669" s="416">
        <v>16</v>
      </c>
      <c r="I2669" s="416">
        <v>0</v>
      </c>
      <c r="J2669" s="417">
        <v>23.41</v>
      </c>
      <c r="K2669" s="417">
        <v>374.56</v>
      </c>
    </row>
    <row r="2670" spans="1:11" s="206" customFormat="1" ht="38.25" x14ac:dyDescent="0.25">
      <c r="A2670" s="412" t="s">
        <v>371</v>
      </c>
      <c r="B2670" s="413" t="s">
        <v>2304</v>
      </c>
      <c r="C2670" s="412" t="s">
        <v>1157</v>
      </c>
      <c r="D2670" s="412" t="s">
        <v>2305</v>
      </c>
      <c r="E2670" s="414" t="s">
        <v>384</v>
      </c>
      <c r="F2670" s="414"/>
      <c r="G2670" s="415" t="s">
        <v>28</v>
      </c>
      <c r="H2670" s="416">
        <v>1</v>
      </c>
      <c r="I2670" s="416">
        <v>0</v>
      </c>
      <c r="J2670" s="417">
        <v>52315.68</v>
      </c>
      <c r="K2670" s="417">
        <v>52315.68</v>
      </c>
    </row>
    <row r="2671" spans="1:11" s="206" customFormat="1" ht="25.5" x14ac:dyDescent="0.25">
      <c r="A2671" s="412" t="s">
        <v>371</v>
      </c>
      <c r="B2671" s="413" t="s">
        <v>123</v>
      </c>
      <c r="C2671" s="412" t="s">
        <v>105</v>
      </c>
      <c r="D2671" s="412" t="s">
        <v>124</v>
      </c>
      <c r="E2671" s="414" t="s">
        <v>101</v>
      </c>
      <c r="F2671" s="414"/>
      <c r="G2671" s="415" t="s">
        <v>38</v>
      </c>
      <c r="H2671" s="416">
        <v>8</v>
      </c>
      <c r="I2671" s="416">
        <v>0</v>
      </c>
      <c r="J2671" s="417">
        <v>23.41</v>
      </c>
      <c r="K2671" s="417">
        <v>187.28</v>
      </c>
    </row>
    <row r="2672" spans="1:11" s="206" customFormat="1" ht="25.5" x14ac:dyDescent="0.25">
      <c r="A2672" s="418"/>
      <c r="B2672" s="418"/>
      <c r="C2672" s="418"/>
      <c r="D2672" s="418"/>
      <c r="E2672" s="418"/>
      <c r="F2672" s="418" t="s">
        <v>373</v>
      </c>
      <c r="G2672" s="419">
        <v>696.08</v>
      </c>
      <c r="H2672" s="418" t="s">
        <v>374</v>
      </c>
      <c r="I2672" s="419">
        <v>0</v>
      </c>
      <c r="J2672" s="418" t="s">
        <v>375</v>
      </c>
      <c r="K2672" s="419">
        <v>696.08</v>
      </c>
    </row>
    <row r="2673" spans="1:11" s="206" customFormat="1" ht="26.25" thickBot="1" x14ac:dyDescent="0.3">
      <c r="A2673" s="418"/>
      <c r="B2673" s="418"/>
      <c r="C2673" s="418"/>
      <c r="D2673" s="418"/>
      <c r="E2673" s="418"/>
      <c r="F2673" s="418" t="s">
        <v>376</v>
      </c>
      <c r="G2673" s="419">
        <v>0</v>
      </c>
      <c r="H2673" s="420"/>
      <c r="I2673" s="420" t="s">
        <v>377</v>
      </c>
      <c r="J2673" s="418"/>
      <c r="K2673" s="419">
        <v>53011.76</v>
      </c>
    </row>
    <row r="2674" spans="1:11" s="206" customFormat="1" ht="15.75" thickTop="1" x14ac:dyDescent="0.25">
      <c r="A2674" s="421"/>
      <c r="B2674" s="421"/>
      <c r="C2674" s="421"/>
      <c r="D2674" s="421"/>
      <c r="E2674" s="421"/>
      <c r="F2674" s="421"/>
      <c r="G2674" s="421"/>
      <c r="H2674" s="421"/>
      <c r="I2674" s="421"/>
      <c r="J2674" s="421"/>
      <c r="K2674" s="421"/>
    </row>
    <row r="2675" spans="1:11" s="206" customFormat="1" x14ac:dyDescent="0.25">
      <c r="A2675" s="402" t="s">
        <v>1750</v>
      </c>
      <c r="B2675" s="403" t="s">
        <v>34</v>
      </c>
      <c r="C2675" s="402" t="s">
        <v>103</v>
      </c>
      <c r="D2675" s="402" t="s">
        <v>65</v>
      </c>
      <c r="E2675" s="404" t="s">
        <v>35</v>
      </c>
      <c r="F2675" s="404"/>
      <c r="G2675" s="405" t="s">
        <v>56</v>
      </c>
      <c r="H2675" s="403" t="s">
        <v>61</v>
      </c>
      <c r="I2675" s="403" t="s">
        <v>370</v>
      </c>
      <c r="J2675" s="403" t="s">
        <v>203</v>
      </c>
      <c r="K2675" s="403" t="s">
        <v>57</v>
      </c>
    </row>
    <row r="2676" spans="1:11" s="206" customFormat="1" ht="38.25" x14ac:dyDescent="0.25">
      <c r="A2676" s="406" t="s">
        <v>37</v>
      </c>
      <c r="B2676" s="407" t="s">
        <v>1751</v>
      </c>
      <c r="C2676" s="406" t="s">
        <v>1157</v>
      </c>
      <c r="D2676" s="406" t="s">
        <v>1752</v>
      </c>
      <c r="E2676" s="408">
        <v>43.08</v>
      </c>
      <c r="F2676" s="408"/>
      <c r="G2676" s="409" t="s">
        <v>28</v>
      </c>
      <c r="H2676" s="410">
        <v>1</v>
      </c>
      <c r="I2676" s="411"/>
      <c r="J2676" s="411">
        <v>6122.21</v>
      </c>
      <c r="K2676" s="411">
        <v>6122.21</v>
      </c>
    </row>
    <row r="2677" spans="1:11" s="206" customFormat="1" ht="38.25" x14ac:dyDescent="0.25">
      <c r="A2677" s="412" t="s">
        <v>371</v>
      </c>
      <c r="B2677" s="413" t="s">
        <v>2306</v>
      </c>
      <c r="C2677" s="412" t="s">
        <v>1157</v>
      </c>
      <c r="D2677" s="412" t="s">
        <v>2307</v>
      </c>
      <c r="E2677" s="414" t="s">
        <v>384</v>
      </c>
      <c r="F2677" s="414"/>
      <c r="G2677" s="415" t="s">
        <v>28</v>
      </c>
      <c r="H2677" s="416">
        <v>1</v>
      </c>
      <c r="I2677" s="416">
        <v>0</v>
      </c>
      <c r="J2677" s="417">
        <v>5513.14</v>
      </c>
      <c r="K2677" s="417">
        <v>5513.14</v>
      </c>
    </row>
    <row r="2678" spans="1:11" s="206" customFormat="1" ht="25.5" x14ac:dyDescent="0.25">
      <c r="A2678" s="412" t="s">
        <v>371</v>
      </c>
      <c r="B2678" s="413" t="s">
        <v>123</v>
      </c>
      <c r="C2678" s="412" t="s">
        <v>105</v>
      </c>
      <c r="D2678" s="412" t="s">
        <v>124</v>
      </c>
      <c r="E2678" s="414" t="s">
        <v>101</v>
      </c>
      <c r="F2678" s="414"/>
      <c r="G2678" s="415" t="s">
        <v>38</v>
      </c>
      <c r="H2678" s="416">
        <v>7</v>
      </c>
      <c r="I2678" s="416">
        <v>0</v>
      </c>
      <c r="J2678" s="417">
        <v>23.41</v>
      </c>
      <c r="K2678" s="417">
        <v>163.87</v>
      </c>
    </row>
    <row r="2679" spans="1:11" s="206" customFormat="1" ht="25.5" x14ac:dyDescent="0.25">
      <c r="A2679" s="412" t="s">
        <v>371</v>
      </c>
      <c r="B2679" s="413" t="s">
        <v>121</v>
      </c>
      <c r="C2679" s="412" t="s">
        <v>105</v>
      </c>
      <c r="D2679" s="412" t="s">
        <v>122</v>
      </c>
      <c r="E2679" s="414" t="s">
        <v>101</v>
      </c>
      <c r="F2679" s="414"/>
      <c r="G2679" s="415" t="s">
        <v>38</v>
      </c>
      <c r="H2679" s="416">
        <v>14</v>
      </c>
      <c r="I2679" s="416">
        <v>0</v>
      </c>
      <c r="J2679" s="417">
        <v>23.41</v>
      </c>
      <c r="K2679" s="417">
        <v>327.74</v>
      </c>
    </row>
    <row r="2680" spans="1:11" s="206" customFormat="1" ht="25.5" x14ac:dyDescent="0.25">
      <c r="A2680" s="412" t="s">
        <v>371</v>
      </c>
      <c r="B2680" s="413" t="s">
        <v>109</v>
      </c>
      <c r="C2680" s="412" t="s">
        <v>105</v>
      </c>
      <c r="D2680" s="412" t="s">
        <v>110</v>
      </c>
      <c r="E2680" s="414" t="s">
        <v>101</v>
      </c>
      <c r="F2680" s="414"/>
      <c r="G2680" s="415" t="s">
        <v>38</v>
      </c>
      <c r="H2680" s="416">
        <v>7</v>
      </c>
      <c r="I2680" s="416">
        <v>0</v>
      </c>
      <c r="J2680" s="417">
        <v>16.78</v>
      </c>
      <c r="K2680" s="417">
        <v>117.46</v>
      </c>
    </row>
    <row r="2681" spans="1:11" s="206" customFormat="1" ht="25.5" x14ac:dyDescent="0.25">
      <c r="A2681" s="418"/>
      <c r="B2681" s="418"/>
      <c r="C2681" s="418"/>
      <c r="D2681" s="418"/>
      <c r="E2681" s="418"/>
      <c r="F2681" s="418" t="s">
        <v>373</v>
      </c>
      <c r="G2681" s="419">
        <v>609.07000000000005</v>
      </c>
      <c r="H2681" s="418" t="s">
        <v>374</v>
      </c>
      <c r="I2681" s="419">
        <v>0</v>
      </c>
      <c r="J2681" s="418" t="s">
        <v>375</v>
      </c>
      <c r="K2681" s="419">
        <v>609.07000000000005</v>
      </c>
    </row>
    <row r="2682" spans="1:11" s="206" customFormat="1" ht="26.25" thickBot="1" x14ac:dyDescent="0.3">
      <c r="A2682" s="418"/>
      <c r="B2682" s="418"/>
      <c r="C2682" s="418"/>
      <c r="D2682" s="418"/>
      <c r="E2682" s="418"/>
      <c r="F2682" s="418" t="s">
        <v>376</v>
      </c>
      <c r="G2682" s="419">
        <v>0</v>
      </c>
      <c r="H2682" s="420"/>
      <c r="I2682" s="420" t="s">
        <v>377</v>
      </c>
      <c r="J2682" s="418"/>
      <c r="K2682" s="419">
        <v>6122.21</v>
      </c>
    </row>
    <row r="2683" spans="1:11" s="206" customFormat="1" ht="15.75" thickTop="1" x14ac:dyDescent="0.25">
      <c r="A2683" s="421"/>
      <c r="B2683" s="421"/>
      <c r="C2683" s="421"/>
      <c r="D2683" s="421"/>
      <c r="E2683" s="421"/>
      <c r="F2683" s="421"/>
      <c r="G2683" s="421"/>
      <c r="H2683" s="421"/>
      <c r="I2683" s="421"/>
      <c r="J2683" s="421"/>
      <c r="K2683" s="421"/>
    </row>
    <row r="2684" spans="1:11" s="206" customFormat="1" x14ac:dyDescent="0.25">
      <c r="A2684" s="402" t="s">
        <v>1753</v>
      </c>
      <c r="B2684" s="403" t="s">
        <v>34</v>
      </c>
      <c r="C2684" s="402" t="s">
        <v>103</v>
      </c>
      <c r="D2684" s="402" t="s">
        <v>65</v>
      </c>
      <c r="E2684" s="404" t="s">
        <v>35</v>
      </c>
      <c r="F2684" s="404"/>
      <c r="G2684" s="405" t="s">
        <v>56</v>
      </c>
      <c r="H2684" s="403" t="s">
        <v>61</v>
      </c>
      <c r="I2684" s="403" t="s">
        <v>370</v>
      </c>
      <c r="J2684" s="403" t="s">
        <v>203</v>
      </c>
      <c r="K2684" s="403" t="s">
        <v>57</v>
      </c>
    </row>
    <row r="2685" spans="1:11" s="206" customFormat="1" ht="38.25" x14ac:dyDescent="0.25">
      <c r="A2685" s="406" t="s">
        <v>37</v>
      </c>
      <c r="B2685" s="407" t="s">
        <v>1754</v>
      </c>
      <c r="C2685" s="406" t="s">
        <v>1157</v>
      </c>
      <c r="D2685" s="406" t="s">
        <v>1755</v>
      </c>
      <c r="E2685" s="408">
        <v>43.08</v>
      </c>
      <c r="F2685" s="408"/>
      <c r="G2685" s="409" t="s">
        <v>28</v>
      </c>
      <c r="H2685" s="410">
        <v>1</v>
      </c>
      <c r="I2685" s="411"/>
      <c r="J2685" s="411">
        <v>4960.59</v>
      </c>
      <c r="K2685" s="411">
        <v>4960.59</v>
      </c>
    </row>
    <row r="2686" spans="1:11" s="206" customFormat="1" ht="25.5" x14ac:dyDescent="0.25">
      <c r="A2686" s="412" t="s">
        <v>371</v>
      </c>
      <c r="B2686" s="413" t="s">
        <v>123</v>
      </c>
      <c r="C2686" s="412" t="s">
        <v>105</v>
      </c>
      <c r="D2686" s="412" t="s">
        <v>124</v>
      </c>
      <c r="E2686" s="414" t="s">
        <v>101</v>
      </c>
      <c r="F2686" s="414"/>
      <c r="G2686" s="415" t="s">
        <v>38</v>
      </c>
      <c r="H2686" s="416">
        <v>7</v>
      </c>
      <c r="I2686" s="416">
        <v>0</v>
      </c>
      <c r="J2686" s="417">
        <v>23.41</v>
      </c>
      <c r="K2686" s="417">
        <v>163.87</v>
      </c>
    </row>
    <row r="2687" spans="1:11" s="206" customFormat="1" ht="38.25" x14ac:dyDescent="0.25">
      <c r="A2687" s="412" t="s">
        <v>371</v>
      </c>
      <c r="B2687" s="413" t="s">
        <v>2308</v>
      </c>
      <c r="C2687" s="412" t="s">
        <v>1157</v>
      </c>
      <c r="D2687" s="412" t="s">
        <v>2309</v>
      </c>
      <c r="E2687" s="414" t="s">
        <v>384</v>
      </c>
      <c r="F2687" s="414"/>
      <c r="G2687" s="415" t="s">
        <v>28</v>
      </c>
      <c r="H2687" s="416">
        <v>1</v>
      </c>
      <c r="I2687" s="416">
        <v>0</v>
      </c>
      <c r="J2687" s="417">
        <v>4351.5200000000004</v>
      </c>
      <c r="K2687" s="417">
        <v>4351.5200000000004</v>
      </c>
    </row>
    <row r="2688" spans="1:11" s="206" customFormat="1" ht="25.5" x14ac:dyDescent="0.25">
      <c r="A2688" s="412" t="s">
        <v>371</v>
      </c>
      <c r="B2688" s="413" t="s">
        <v>121</v>
      </c>
      <c r="C2688" s="412" t="s">
        <v>105</v>
      </c>
      <c r="D2688" s="412" t="s">
        <v>122</v>
      </c>
      <c r="E2688" s="414" t="s">
        <v>101</v>
      </c>
      <c r="F2688" s="414"/>
      <c r="G2688" s="415" t="s">
        <v>38</v>
      </c>
      <c r="H2688" s="416">
        <v>14</v>
      </c>
      <c r="I2688" s="416">
        <v>0</v>
      </c>
      <c r="J2688" s="417">
        <v>23.41</v>
      </c>
      <c r="K2688" s="417">
        <v>327.74</v>
      </c>
    </row>
    <row r="2689" spans="1:11" s="206" customFormat="1" ht="25.5" x14ac:dyDescent="0.25">
      <c r="A2689" s="412" t="s">
        <v>371</v>
      </c>
      <c r="B2689" s="413" t="s">
        <v>109</v>
      </c>
      <c r="C2689" s="412" t="s">
        <v>105</v>
      </c>
      <c r="D2689" s="412" t="s">
        <v>110</v>
      </c>
      <c r="E2689" s="414" t="s">
        <v>101</v>
      </c>
      <c r="F2689" s="414"/>
      <c r="G2689" s="415" t="s">
        <v>38</v>
      </c>
      <c r="H2689" s="416">
        <v>7</v>
      </c>
      <c r="I2689" s="416">
        <v>0</v>
      </c>
      <c r="J2689" s="417">
        <v>16.78</v>
      </c>
      <c r="K2689" s="417">
        <v>117.46</v>
      </c>
    </row>
    <row r="2690" spans="1:11" s="206" customFormat="1" ht="25.5" x14ac:dyDescent="0.25">
      <c r="A2690" s="418"/>
      <c r="B2690" s="418"/>
      <c r="C2690" s="418"/>
      <c r="D2690" s="418"/>
      <c r="E2690" s="418"/>
      <c r="F2690" s="418" t="s">
        <v>373</v>
      </c>
      <c r="G2690" s="419">
        <v>609.07000000000005</v>
      </c>
      <c r="H2690" s="418" t="s">
        <v>374</v>
      </c>
      <c r="I2690" s="419">
        <v>0</v>
      </c>
      <c r="J2690" s="418" t="s">
        <v>375</v>
      </c>
      <c r="K2690" s="419">
        <v>609.07000000000005</v>
      </c>
    </row>
    <row r="2691" spans="1:11" s="206" customFormat="1" ht="26.25" thickBot="1" x14ac:dyDescent="0.3">
      <c r="A2691" s="418"/>
      <c r="B2691" s="418"/>
      <c r="C2691" s="418"/>
      <c r="D2691" s="418"/>
      <c r="E2691" s="418"/>
      <c r="F2691" s="418" t="s">
        <v>376</v>
      </c>
      <c r="G2691" s="419">
        <v>0</v>
      </c>
      <c r="H2691" s="420"/>
      <c r="I2691" s="420" t="s">
        <v>377</v>
      </c>
      <c r="J2691" s="418"/>
      <c r="K2691" s="419">
        <v>4960.59</v>
      </c>
    </row>
    <row r="2692" spans="1:11" s="206" customFormat="1" ht="15.75" thickTop="1" x14ac:dyDescent="0.25">
      <c r="A2692" s="421"/>
      <c r="B2692" s="421"/>
      <c r="C2692" s="421"/>
      <c r="D2692" s="421"/>
      <c r="E2692" s="421"/>
      <c r="F2692" s="421"/>
      <c r="G2692" s="421"/>
      <c r="H2692" s="421"/>
      <c r="I2692" s="421"/>
      <c r="J2692" s="421"/>
      <c r="K2692" s="421"/>
    </row>
    <row r="2693" spans="1:11" s="206" customFormat="1" x14ac:dyDescent="0.25">
      <c r="A2693" s="402" t="s">
        <v>1756</v>
      </c>
      <c r="B2693" s="403" t="s">
        <v>34</v>
      </c>
      <c r="C2693" s="402" t="s">
        <v>103</v>
      </c>
      <c r="D2693" s="402" t="s">
        <v>65</v>
      </c>
      <c r="E2693" s="404" t="s">
        <v>35</v>
      </c>
      <c r="F2693" s="404"/>
      <c r="G2693" s="405" t="s">
        <v>56</v>
      </c>
      <c r="H2693" s="403" t="s">
        <v>61</v>
      </c>
      <c r="I2693" s="403" t="s">
        <v>370</v>
      </c>
      <c r="J2693" s="403" t="s">
        <v>203</v>
      </c>
      <c r="K2693" s="403" t="s">
        <v>57</v>
      </c>
    </row>
    <row r="2694" spans="1:11" s="206" customFormat="1" ht="38.25" x14ac:dyDescent="0.25">
      <c r="A2694" s="406" t="s">
        <v>37</v>
      </c>
      <c r="B2694" s="407" t="s">
        <v>1757</v>
      </c>
      <c r="C2694" s="406" t="s">
        <v>1758</v>
      </c>
      <c r="D2694" s="406" t="s">
        <v>1759</v>
      </c>
      <c r="E2694" s="408">
        <v>0</v>
      </c>
      <c r="F2694" s="408"/>
      <c r="G2694" s="409" t="s">
        <v>21</v>
      </c>
      <c r="H2694" s="410">
        <v>1</v>
      </c>
      <c r="I2694" s="411"/>
      <c r="J2694" s="411">
        <v>5951.46</v>
      </c>
      <c r="K2694" s="411">
        <v>5951.46</v>
      </c>
    </row>
    <row r="2695" spans="1:11" s="206" customFormat="1" ht="25.5" x14ac:dyDescent="0.25">
      <c r="A2695" s="412" t="s">
        <v>371</v>
      </c>
      <c r="B2695" s="413" t="s">
        <v>123</v>
      </c>
      <c r="C2695" s="412" t="s">
        <v>105</v>
      </c>
      <c r="D2695" s="412" t="s">
        <v>124</v>
      </c>
      <c r="E2695" s="414" t="s">
        <v>101</v>
      </c>
      <c r="F2695" s="414"/>
      <c r="G2695" s="415" t="s">
        <v>38</v>
      </c>
      <c r="H2695" s="416">
        <v>6</v>
      </c>
      <c r="I2695" s="416">
        <v>0</v>
      </c>
      <c r="J2695" s="417">
        <v>23.41</v>
      </c>
      <c r="K2695" s="417">
        <v>140.46</v>
      </c>
    </row>
    <row r="2696" spans="1:11" s="206" customFormat="1" ht="25.5" x14ac:dyDescent="0.25">
      <c r="A2696" s="412" t="s">
        <v>371</v>
      </c>
      <c r="B2696" s="413" t="s">
        <v>2310</v>
      </c>
      <c r="C2696" s="412" t="s">
        <v>1758</v>
      </c>
      <c r="D2696" s="412" t="s">
        <v>2311</v>
      </c>
      <c r="E2696" s="414" t="s">
        <v>384</v>
      </c>
      <c r="F2696" s="414"/>
      <c r="G2696" s="415" t="s">
        <v>21</v>
      </c>
      <c r="H2696" s="416">
        <v>1</v>
      </c>
      <c r="I2696" s="416">
        <v>0</v>
      </c>
      <c r="J2696" s="417">
        <v>5710.32</v>
      </c>
      <c r="K2696" s="417">
        <v>5710.32</v>
      </c>
    </row>
    <row r="2697" spans="1:11" s="206" customFormat="1" ht="25.5" x14ac:dyDescent="0.25">
      <c r="A2697" s="412" t="s">
        <v>371</v>
      </c>
      <c r="B2697" s="413" t="s">
        <v>109</v>
      </c>
      <c r="C2697" s="412" t="s">
        <v>105</v>
      </c>
      <c r="D2697" s="412" t="s">
        <v>110</v>
      </c>
      <c r="E2697" s="414" t="s">
        <v>101</v>
      </c>
      <c r="F2697" s="414"/>
      <c r="G2697" s="415" t="s">
        <v>38</v>
      </c>
      <c r="H2697" s="416">
        <v>6</v>
      </c>
      <c r="I2697" s="416">
        <v>0</v>
      </c>
      <c r="J2697" s="417">
        <v>16.78</v>
      </c>
      <c r="K2697" s="417">
        <v>100.68</v>
      </c>
    </row>
    <row r="2698" spans="1:11" s="206" customFormat="1" ht="25.5" x14ac:dyDescent="0.25">
      <c r="A2698" s="418"/>
      <c r="B2698" s="418"/>
      <c r="C2698" s="418"/>
      <c r="D2698" s="418"/>
      <c r="E2698" s="418"/>
      <c r="F2698" s="418" t="s">
        <v>373</v>
      </c>
      <c r="G2698" s="419">
        <v>241.14</v>
      </c>
      <c r="H2698" s="418" t="s">
        <v>374</v>
      </c>
      <c r="I2698" s="419">
        <v>0</v>
      </c>
      <c r="J2698" s="418" t="s">
        <v>375</v>
      </c>
      <c r="K2698" s="419">
        <v>241.14</v>
      </c>
    </row>
    <row r="2699" spans="1:11" s="206" customFormat="1" ht="26.25" thickBot="1" x14ac:dyDescent="0.3">
      <c r="A2699" s="418"/>
      <c r="B2699" s="418"/>
      <c r="C2699" s="418"/>
      <c r="D2699" s="418"/>
      <c r="E2699" s="418"/>
      <c r="F2699" s="418" t="s">
        <v>376</v>
      </c>
      <c r="G2699" s="419">
        <v>0</v>
      </c>
      <c r="H2699" s="420"/>
      <c r="I2699" s="420" t="s">
        <v>377</v>
      </c>
      <c r="J2699" s="418"/>
      <c r="K2699" s="419">
        <v>5951.46</v>
      </c>
    </row>
    <row r="2700" spans="1:11" s="206" customFormat="1" ht="15.75" thickTop="1" x14ac:dyDescent="0.25">
      <c r="A2700" s="421"/>
      <c r="B2700" s="421"/>
      <c r="C2700" s="421"/>
      <c r="D2700" s="421"/>
      <c r="E2700" s="421"/>
      <c r="F2700" s="421"/>
      <c r="G2700" s="421"/>
      <c r="H2700" s="421"/>
      <c r="I2700" s="421"/>
      <c r="J2700" s="421"/>
      <c r="K2700" s="421"/>
    </row>
    <row r="2701" spans="1:11" s="206" customFormat="1" x14ac:dyDescent="0.25">
      <c r="A2701" s="402" t="s">
        <v>1760</v>
      </c>
      <c r="B2701" s="403" t="s">
        <v>34</v>
      </c>
      <c r="C2701" s="402" t="s">
        <v>103</v>
      </c>
      <c r="D2701" s="402" t="s">
        <v>65</v>
      </c>
      <c r="E2701" s="404" t="s">
        <v>35</v>
      </c>
      <c r="F2701" s="404"/>
      <c r="G2701" s="405" t="s">
        <v>56</v>
      </c>
      <c r="H2701" s="403" t="s">
        <v>61</v>
      </c>
      <c r="I2701" s="403" t="s">
        <v>203</v>
      </c>
      <c r="J2701" s="403" t="s">
        <v>57</v>
      </c>
      <c r="K2701"/>
    </row>
    <row r="2702" spans="1:11" s="206" customFormat="1" ht="38.25" x14ac:dyDescent="0.25">
      <c r="A2702" s="406" t="s">
        <v>37</v>
      </c>
      <c r="B2702" s="407" t="s">
        <v>1761</v>
      </c>
      <c r="C2702" s="406" t="s">
        <v>86</v>
      </c>
      <c r="D2702" s="406" t="s">
        <v>1762</v>
      </c>
      <c r="E2702" s="408" t="s">
        <v>2312</v>
      </c>
      <c r="F2702" s="408"/>
      <c r="G2702" s="409" t="s">
        <v>28</v>
      </c>
      <c r="H2702" s="410">
        <v>1</v>
      </c>
      <c r="I2702" s="411">
        <v>273.8</v>
      </c>
      <c r="J2702" s="411">
        <v>273.8</v>
      </c>
      <c r="K2702"/>
    </row>
    <row r="2703" spans="1:11" s="206" customFormat="1" x14ac:dyDescent="0.25">
      <c r="A2703" s="402" t="s">
        <v>55</v>
      </c>
      <c r="B2703" s="403" t="s">
        <v>34</v>
      </c>
      <c r="C2703" s="402" t="s">
        <v>103</v>
      </c>
      <c r="D2703" s="402" t="s">
        <v>65</v>
      </c>
      <c r="E2703" s="404" t="s">
        <v>35</v>
      </c>
      <c r="F2703" s="428"/>
      <c r="G2703" s="405" t="s">
        <v>56</v>
      </c>
      <c r="H2703" s="403" t="s">
        <v>61</v>
      </c>
      <c r="I2703" s="403" t="s">
        <v>203</v>
      </c>
      <c r="J2703" s="403" t="s">
        <v>57</v>
      </c>
      <c r="K2703"/>
    </row>
    <row r="2704" spans="1:11" s="206" customFormat="1" x14ac:dyDescent="0.25">
      <c r="A2704" s="412" t="s">
        <v>371</v>
      </c>
      <c r="B2704" s="413" t="s">
        <v>2313</v>
      </c>
      <c r="C2704" s="412" t="s">
        <v>86</v>
      </c>
      <c r="D2704" s="412" t="s">
        <v>2314</v>
      </c>
      <c r="E2704" s="414" t="s">
        <v>384</v>
      </c>
      <c r="F2704" s="414"/>
      <c r="G2704" s="415" t="s">
        <v>28</v>
      </c>
      <c r="H2704" s="416">
        <v>1</v>
      </c>
      <c r="I2704" s="417" t="s">
        <v>2315</v>
      </c>
      <c r="J2704" s="429" t="s">
        <v>2315</v>
      </c>
      <c r="K2704"/>
    </row>
    <row r="2705" spans="1:11" s="206" customFormat="1" ht="25.5" x14ac:dyDescent="0.25">
      <c r="A2705" s="412" t="s">
        <v>371</v>
      </c>
      <c r="B2705" s="413" t="s">
        <v>109</v>
      </c>
      <c r="C2705" s="412" t="s">
        <v>105</v>
      </c>
      <c r="D2705" s="412" t="s">
        <v>110</v>
      </c>
      <c r="E2705" s="414" t="s">
        <v>101</v>
      </c>
      <c r="F2705" s="414"/>
      <c r="G2705" s="415" t="s">
        <v>38</v>
      </c>
      <c r="H2705" s="416">
        <v>1</v>
      </c>
      <c r="I2705" s="417" t="s">
        <v>916</v>
      </c>
      <c r="J2705" s="429" t="s">
        <v>916</v>
      </c>
      <c r="K2705"/>
    </row>
    <row r="2706" spans="1:11" s="206" customFormat="1" ht="25.5" x14ac:dyDescent="0.25">
      <c r="A2706" s="412" t="s">
        <v>371</v>
      </c>
      <c r="B2706" s="413" t="s">
        <v>123</v>
      </c>
      <c r="C2706" s="412" t="s">
        <v>105</v>
      </c>
      <c r="D2706" s="412" t="s">
        <v>124</v>
      </c>
      <c r="E2706" s="414" t="s">
        <v>101</v>
      </c>
      <c r="F2706" s="414"/>
      <c r="G2706" s="415" t="s">
        <v>38</v>
      </c>
      <c r="H2706" s="416">
        <v>1</v>
      </c>
      <c r="I2706" s="417" t="s">
        <v>915</v>
      </c>
      <c r="J2706" s="429" t="s">
        <v>915</v>
      </c>
      <c r="K2706"/>
    </row>
    <row r="2707" spans="1:11" s="206" customFormat="1" x14ac:dyDescent="0.25">
      <c r="A2707" s="430" t="s">
        <v>1987</v>
      </c>
      <c r="B2707" s="428"/>
      <c r="C2707" s="428"/>
      <c r="D2707" s="428"/>
      <c r="E2707" s="428"/>
      <c r="F2707" s="428"/>
      <c r="G2707" s="428"/>
      <c r="H2707" s="428"/>
      <c r="I2707" s="428"/>
      <c r="J2707" s="428"/>
      <c r="K2707"/>
    </row>
    <row r="2708" spans="1:11" s="206" customFormat="1" x14ac:dyDescent="0.25">
      <c r="A2708" s="402" t="s">
        <v>55</v>
      </c>
      <c r="B2708" s="403" t="s">
        <v>34</v>
      </c>
      <c r="C2708" s="402" t="s">
        <v>103</v>
      </c>
      <c r="D2708" s="402" t="s">
        <v>65</v>
      </c>
      <c r="E2708" s="404" t="s">
        <v>35</v>
      </c>
      <c r="F2708" s="428"/>
      <c r="G2708" s="405" t="s">
        <v>56</v>
      </c>
      <c r="H2708" s="403" t="s">
        <v>61</v>
      </c>
      <c r="I2708" s="403" t="s">
        <v>203</v>
      </c>
      <c r="J2708" s="403" t="s">
        <v>57</v>
      </c>
      <c r="K2708"/>
    </row>
    <row r="2709" spans="1:11" s="206" customFormat="1" x14ac:dyDescent="0.25">
      <c r="A2709" s="412" t="s">
        <v>371</v>
      </c>
      <c r="B2709" s="413" t="s">
        <v>2313</v>
      </c>
      <c r="C2709" s="412" t="s">
        <v>86</v>
      </c>
      <c r="D2709" s="412" t="s">
        <v>2314</v>
      </c>
      <c r="E2709" s="414" t="s">
        <v>384</v>
      </c>
      <c r="F2709" s="414"/>
      <c r="G2709" s="415" t="s">
        <v>28</v>
      </c>
      <c r="H2709" s="416">
        <v>1</v>
      </c>
      <c r="I2709" s="417" t="s">
        <v>2315</v>
      </c>
      <c r="J2709" s="429" t="s">
        <v>2315</v>
      </c>
      <c r="K2709"/>
    </row>
    <row r="2710" spans="1:11" s="206" customFormat="1" ht="25.5" x14ac:dyDescent="0.25">
      <c r="A2710" s="412" t="s">
        <v>371</v>
      </c>
      <c r="B2710" s="413" t="s">
        <v>109</v>
      </c>
      <c r="C2710" s="412" t="s">
        <v>105</v>
      </c>
      <c r="D2710" s="412" t="s">
        <v>110</v>
      </c>
      <c r="E2710" s="414" t="s">
        <v>101</v>
      </c>
      <c r="F2710" s="414"/>
      <c r="G2710" s="415" t="s">
        <v>38</v>
      </c>
      <c r="H2710" s="416">
        <v>1</v>
      </c>
      <c r="I2710" s="417" t="s">
        <v>916</v>
      </c>
      <c r="J2710" s="429" t="s">
        <v>916</v>
      </c>
      <c r="K2710"/>
    </row>
    <row r="2711" spans="1:11" s="206" customFormat="1" ht="25.5" x14ac:dyDescent="0.25">
      <c r="A2711" s="412" t="s">
        <v>371</v>
      </c>
      <c r="B2711" s="413" t="s">
        <v>123</v>
      </c>
      <c r="C2711" s="412" t="s">
        <v>105</v>
      </c>
      <c r="D2711" s="412" t="s">
        <v>124</v>
      </c>
      <c r="E2711" s="414" t="s">
        <v>101</v>
      </c>
      <c r="F2711" s="414"/>
      <c r="G2711" s="415" t="s">
        <v>38</v>
      </c>
      <c r="H2711" s="416">
        <v>1</v>
      </c>
      <c r="I2711" s="417" t="s">
        <v>915</v>
      </c>
      <c r="J2711" s="429" t="s">
        <v>915</v>
      </c>
      <c r="K2711"/>
    </row>
    <row r="2712" spans="1:11" s="206" customFormat="1" ht="25.5" x14ac:dyDescent="0.25">
      <c r="A2712" s="418"/>
      <c r="B2712" s="418"/>
      <c r="C2712" s="418"/>
      <c r="D2712" s="418"/>
      <c r="E2712" s="418" t="s">
        <v>373</v>
      </c>
      <c r="F2712" s="419">
        <v>40.19</v>
      </c>
      <c r="G2712" s="418" t="s">
        <v>374</v>
      </c>
      <c r="H2712" s="419">
        <v>0</v>
      </c>
      <c r="I2712" s="418" t="s">
        <v>375</v>
      </c>
      <c r="J2712" s="419">
        <v>40.19</v>
      </c>
      <c r="K2712"/>
    </row>
    <row r="2713" spans="1:11" s="206" customFormat="1" ht="15.75" thickBot="1" x14ac:dyDescent="0.3">
      <c r="A2713" s="418"/>
      <c r="B2713" s="418"/>
      <c r="C2713" s="418"/>
      <c r="D2713" s="418"/>
      <c r="E2713" s="418" t="s">
        <v>376</v>
      </c>
      <c r="F2713" s="419">
        <v>0</v>
      </c>
      <c r="G2713" s="418"/>
      <c r="H2713" s="420" t="s">
        <v>377</v>
      </c>
      <c r="I2713" s="420"/>
      <c r="J2713" s="419">
        <v>273.8</v>
      </c>
      <c r="K2713"/>
    </row>
    <row r="2714" spans="1:11" s="206" customFormat="1" ht="15.75" thickTop="1" x14ac:dyDescent="0.25">
      <c r="A2714" s="421"/>
      <c r="B2714" s="421"/>
      <c r="C2714" s="421"/>
      <c r="D2714" s="421"/>
      <c r="E2714" s="421"/>
      <c r="F2714" s="421"/>
      <c r="G2714" s="421"/>
      <c r="H2714" s="421"/>
      <c r="I2714" s="421"/>
      <c r="J2714" s="421"/>
      <c r="K2714" s="421"/>
    </row>
    <row r="2715" spans="1:11" s="206" customFormat="1" x14ac:dyDescent="0.25">
      <c r="A2715" s="402" t="s">
        <v>1765</v>
      </c>
      <c r="B2715" s="403" t="s">
        <v>34</v>
      </c>
      <c r="C2715" s="402" t="s">
        <v>103</v>
      </c>
      <c r="D2715" s="402" t="s">
        <v>65</v>
      </c>
      <c r="E2715" s="404" t="s">
        <v>35</v>
      </c>
      <c r="F2715" s="404"/>
      <c r="G2715" s="405" t="s">
        <v>56</v>
      </c>
      <c r="H2715" s="403" t="s">
        <v>61</v>
      </c>
      <c r="I2715" s="403" t="s">
        <v>370</v>
      </c>
      <c r="J2715" s="403" t="s">
        <v>203</v>
      </c>
      <c r="K2715" s="403" t="s">
        <v>57</v>
      </c>
    </row>
    <row r="2716" spans="1:11" s="206" customFormat="1" ht="51" x14ac:dyDescent="0.25">
      <c r="A2716" s="406" t="s">
        <v>37</v>
      </c>
      <c r="B2716" s="407" t="s">
        <v>1766</v>
      </c>
      <c r="C2716" s="406" t="s">
        <v>201</v>
      </c>
      <c r="D2716" s="406" t="s">
        <v>1767</v>
      </c>
      <c r="E2716" s="408" t="s">
        <v>790</v>
      </c>
      <c r="F2716" s="408"/>
      <c r="G2716" s="409" t="s">
        <v>58</v>
      </c>
      <c r="H2716" s="410">
        <v>1</v>
      </c>
      <c r="I2716" s="411"/>
      <c r="J2716" s="411">
        <v>27.13</v>
      </c>
      <c r="K2716" s="411">
        <v>27.13</v>
      </c>
    </row>
    <row r="2717" spans="1:11" s="206" customFormat="1" ht="25.5" x14ac:dyDescent="0.25">
      <c r="A2717" s="412" t="s">
        <v>371</v>
      </c>
      <c r="B2717" s="413" t="s">
        <v>119</v>
      </c>
      <c r="C2717" s="412" t="s">
        <v>105</v>
      </c>
      <c r="D2717" s="412" t="s">
        <v>120</v>
      </c>
      <c r="E2717" s="414" t="s">
        <v>101</v>
      </c>
      <c r="F2717" s="414"/>
      <c r="G2717" s="415" t="s">
        <v>38</v>
      </c>
      <c r="H2717" s="416">
        <v>5.8999999999999997E-2</v>
      </c>
      <c r="I2717" s="416">
        <v>0</v>
      </c>
      <c r="J2717" s="417">
        <v>23.41</v>
      </c>
      <c r="K2717" s="417">
        <v>1.38</v>
      </c>
    </row>
    <row r="2718" spans="1:11" s="206" customFormat="1" ht="25.5" x14ac:dyDescent="0.25">
      <c r="A2718" s="412" t="s">
        <v>371</v>
      </c>
      <c r="B2718" s="413" t="s">
        <v>2316</v>
      </c>
      <c r="C2718" s="412" t="s">
        <v>201</v>
      </c>
      <c r="D2718" s="412" t="s">
        <v>2317</v>
      </c>
      <c r="E2718" s="414" t="s">
        <v>384</v>
      </c>
      <c r="F2718" s="414"/>
      <c r="G2718" s="415" t="s">
        <v>58</v>
      </c>
      <c r="H2718" s="416">
        <v>1.0210999999999999</v>
      </c>
      <c r="I2718" s="416">
        <v>0</v>
      </c>
      <c r="J2718" s="417">
        <v>20.61</v>
      </c>
      <c r="K2718" s="417">
        <v>21.04</v>
      </c>
    </row>
    <row r="2719" spans="1:11" s="206" customFormat="1" ht="51" x14ac:dyDescent="0.25">
      <c r="A2719" s="412" t="s">
        <v>371</v>
      </c>
      <c r="B2719" s="413" t="s">
        <v>2318</v>
      </c>
      <c r="C2719" s="412" t="s">
        <v>201</v>
      </c>
      <c r="D2719" s="412" t="s">
        <v>2319</v>
      </c>
      <c r="E2719" s="414" t="s">
        <v>384</v>
      </c>
      <c r="F2719" s="414"/>
      <c r="G2719" s="415" t="s">
        <v>58</v>
      </c>
      <c r="H2719" s="416">
        <v>1.0210999999999999</v>
      </c>
      <c r="I2719" s="416">
        <v>0</v>
      </c>
      <c r="J2719" s="417">
        <v>3.65</v>
      </c>
      <c r="K2719" s="417">
        <v>3.72</v>
      </c>
    </row>
    <row r="2720" spans="1:11" s="206" customFormat="1" ht="25.5" x14ac:dyDescent="0.25">
      <c r="A2720" s="412" t="s">
        <v>371</v>
      </c>
      <c r="B2720" s="413" t="s">
        <v>109</v>
      </c>
      <c r="C2720" s="412" t="s">
        <v>105</v>
      </c>
      <c r="D2720" s="412" t="s">
        <v>110</v>
      </c>
      <c r="E2720" s="414" t="s">
        <v>101</v>
      </c>
      <c r="F2720" s="414"/>
      <c r="G2720" s="415" t="s">
        <v>38</v>
      </c>
      <c r="H2720" s="416">
        <v>5.8999999999999997E-2</v>
      </c>
      <c r="I2720" s="416">
        <v>0</v>
      </c>
      <c r="J2720" s="417">
        <v>16.78</v>
      </c>
      <c r="K2720" s="417">
        <v>0.99</v>
      </c>
    </row>
    <row r="2721" spans="1:11" s="206" customFormat="1" ht="25.5" x14ac:dyDescent="0.25">
      <c r="A2721" s="418"/>
      <c r="B2721" s="418"/>
      <c r="C2721" s="418"/>
      <c r="D2721" s="418"/>
      <c r="E2721" s="418"/>
      <c r="F2721" s="418" t="s">
        <v>373</v>
      </c>
      <c r="G2721" s="419">
        <v>2.37</v>
      </c>
      <c r="H2721" s="418" t="s">
        <v>374</v>
      </c>
      <c r="I2721" s="419">
        <v>0</v>
      </c>
      <c r="J2721" s="418" t="s">
        <v>375</v>
      </c>
      <c r="K2721" s="419">
        <v>2.37</v>
      </c>
    </row>
    <row r="2722" spans="1:11" s="206" customFormat="1" ht="26.25" thickBot="1" x14ac:dyDescent="0.3">
      <c r="A2722" s="418"/>
      <c r="B2722" s="418"/>
      <c r="C2722" s="418"/>
      <c r="D2722" s="418"/>
      <c r="E2722" s="418"/>
      <c r="F2722" s="418" t="s">
        <v>376</v>
      </c>
      <c r="G2722" s="419">
        <v>0</v>
      </c>
      <c r="H2722" s="420"/>
      <c r="I2722" s="420" t="s">
        <v>377</v>
      </c>
      <c r="J2722" s="418"/>
      <c r="K2722" s="419">
        <v>27.13</v>
      </c>
    </row>
    <row r="2723" spans="1:11" s="206" customFormat="1" ht="15.75" thickTop="1" x14ac:dyDescent="0.25">
      <c r="A2723" s="421"/>
      <c r="B2723" s="421"/>
      <c r="C2723" s="421"/>
      <c r="D2723" s="421"/>
      <c r="E2723" s="421"/>
      <c r="F2723" s="421"/>
      <c r="G2723" s="421"/>
      <c r="H2723" s="421"/>
      <c r="I2723" s="421"/>
      <c r="J2723" s="421"/>
      <c r="K2723" s="421"/>
    </row>
    <row r="2724" spans="1:11" s="206" customFormat="1" x14ac:dyDescent="0.25">
      <c r="A2724" s="402" t="s">
        <v>1768</v>
      </c>
      <c r="B2724" s="403" t="s">
        <v>34</v>
      </c>
      <c r="C2724" s="402" t="s">
        <v>103</v>
      </c>
      <c r="D2724" s="402" t="s">
        <v>65</v>
      </c>
      <c r="E2724" s="404" t="s">
        <v>35</v>
      </c>
      <c r="F2724" s="404"/>
      <c r="G2724" s="405" t="s">
        <v>56</v>
      </c>
      <c r="H2724" s="403" t="s">
        <v>61</v>
      </c>
      <c r="I2724" s="403" t="s">
        <v>370</v>
      </c>
      <c r="J2724" s="403" t="s">
        <v>203</v>
      </c>
      <c r="K2724" s="403" t="s">
        <v>57</v>
      </c>
    </row>
    <row r="2725" spans="1:11" s="206" customFormat="1" ht="25.5" x14ac:dyDescent="0.25">
      <c r="A2725" s="406" t="s">
        <v>37</v>
      </c>
      <c r="B2725" s="407" t="s">
        <v>1769</v>
      </c>
      <c r="C2725" s="406" t="s">
        <v>1770</v>
      </c>
      <c r="D2725" s="406" t="s">
        <v>1771</v>
      </c>
      <c r="E2725" s="408">
        <v>1610</v>
      </c>
      <c r="F2725" s="408"/>
      <c r="G2725" s="409" t="s">
        <v>23</v>
      </c>
      <c r="H2725" s="410">
        <v>1</v>
      </c>
      <c r="I2725" s="411"/>
      <c r="J2725" s="411">
        <v>140.44999999999999</v>
      </c>
      <c r="K2725" s="411">
        <v>140.44999999999999</v>
      </c>
    </row>
    <row r="2726" spans="1:11" s="206" customFormat="1" ht="30" x14ac:dyDescent="0.25">
      <c r="A2726" s="402" t="s">
        <v>68</v>
      </c>
      <c r="B2726" s="403" t="s">
        <v>34</v>
      </c>
      <c r="C2726" s="402" t="s">
        <v>103</v>
      </c>
      <c r="D2726" s="402" t="s">
        <v>101</v>
      </c>
      <c r="E2726" s="403" t="s">
        <v>36</v>
      </c>
      <c r="F2726" s="428" t="s">
        <v>727</v>
      </c>
      <c r="G2726" s="428"/>
      <c r="H2726" s="428"/>
      <c r="I2726" s="428"/>
      <c r="J2726" s="403" t="s">
        <v>2320</v>
      </c>
      <c r="K2726"/>
    </row>
    <row r="2727" spans="1:11" s="206" customFormat="1" ht="25.5" x14ac:dyDescent="0.25">
      <c r="A2727" s="412" t="s">
        <v>371</v>
      </c>
      <c r="B2727" s="413" t="s">
        <v>119</v>
      </c>
      <c r="C2727" s="412" t="s">
        <v>105</v>
      </c>
      <c r="D2727" s="412" t="s">
        <v>120</v>
      </c>
      <c r="E2727" s="416">
        <v>0.21</v>
      </c>
      <c r="F2727" s="412"/>
      <c r="G2727" s="412"/>
      <c r="H2727" s="412"/>
      <c r="I2727" s="429" t="s">
        <v>915</v>
      </c>
      <c r="J2727" s="429" t="s">
        <v>2321</v>
      </c>
      <c r="K2727"/>
    </row>
    <row r="2728" spans="1:11" s="206" customFormat="1" ht="25.5" x14ac:dyDescent="0.25">
      <c r="A2728" s="412" t="s">
        <v>371</v>
      </c>
      <c r="B2728" s="413" t="s">
        <v>109</v>
      </c>
      <c r="C2728" s="412" t="s">
        <v>105</v>
      </c>
      <c r="D2728" s="412" t="s">
        <v>110</v>
      </c>
      <c r="E2728" s="416">
        <v>0.21</v>
      </c>
      <c r="F2728" s="412"/>
      <c r="G2728" s="412"/>
      <c r="H2728" s="412"/>
      <c r="I2728" s="429" t="s">
        <v>916</v>
      </c>
      <c r="J2728" s="429" t="s">
        <v>2322</v>
      </c>
      <c r="K2728"/>
    </row>
    <row r="2729" spans="1:11" s="206" customFormat="1" x14ac:dyDescent="0.25">
      <c r="A2729" s="431"/>
      <c r="B2729" s="431"/>
      <c r="C2729" s="431"/>
      <c r="D2729" s="431"/>
      <c r="E2729" s="431"/>
      <c r="F2729" s="431" t="s">
        <v>2323</v>
      </c>
      <c r="G2729" s="431"/>
      <c r="H2729" s="431"/>
      <c r="I2729" s="431"/>
      <c r="J2729" s="432">
        <v>0</v>
      </c>
      <c r="K2729"/>
    </row>
    <row r="2730" spans="1:11" s="206" customFormat="1" x14ac:dyDescent="0.25">
      <c r="A2730" s="431"/>
      <c r="B2730" s="431"/>
      <c r="C2730" s="431"/>
      <c r="D2730" s="431"/>
      <c r="E2730" s="431"/>
      <c r="F2730" s="431" t="s">
        <v>2324</v>
      </c>
      <c r="G2730" s="431"/>
      <c r="H2730" s="431"/>
      <c r="I2730" s="431"/>
      <c r="J2730" s="433">
        <v>8.43</v>
      </c>
      <c r="K2730"/>
    </row>
    <row r="2731" spans="1:11" s="206" customFormat="1" x14ac:dyDescent="0.25">
      <c r="A2731" s="431"/>
      <c r="B2731" s="431"/>
      <c r="C2731" s="431"/>
      <c r="D2731" s="431"/>
      <c r="E2731" s="431"/>
      <c r="F2731" s="431" t="s">
        <v>2325</v>
      </c>
      <c r="G2731" s="431"/>
      <c r="H2731" s="431"/>
      <c r="I2731" s="431"/>
      <c r="J2731" s="433">
        <v>8.43</v>
      </c>
      <c r="K2731"/>
    </row>
    <row r="2732" spans="1:11" s="206" customFormat="1" x14ac:dyDescent="0.25">
      <c r="A2732" s="431"/>
      <c r="B2732" s="431"/>
      <c r="C2732" s="431"/>
      <c r="D2732" s="431"/>
      <c r="E2732" s="431"/>
      <c r="F2732" s="431" t="s">
        <v>2326</v>
      </c>
      <c r="G2732" s="431"/>
      <c r="H2732" s="431"/>
      <c r="I2732" s="431"/>
      <c r="J2732" s="433">
        <v>1</v>
      </c>
      <c r="K2732"/>
    </row>
    <row r="2733" spans="1:11" s="206" customFormat="1" x14ac:dyDescent="0.25">
      <c r="A2733" s="431"/>
      <c r="B2733" s="431"/>
      <c r="C2733" s="431"/>
      <c r="D2733" s="431"/>
      <c r="E2733" s="431"/>
      <c r="F2733" s="431" t="s">
        <v>2327</v>
      </c>
      <c r="G2733" s="431"/>
      <c r="H2733" s="431"/>
      <c r="I2733" s="431"/>
      <c r="J2733" s="433">
        <v>8.43</v>
      </c>
      <c r="K2733"/>
    </row>
    <row r="2734" spans="1:11" s="206" customFormat="1" ht="30" x14ac:dyDescent="0.25">
      <c r="A2734" s="404" t="s">
        <v>2328</v>
      </c>
      <c r="B2734" s="428" t="s">
        <v>34</v>
      </c>
      <c r="C2734" s="404" t="s">
        <v>103</v>
      </c>
      <c r="D2734" s="404" t="s">
        <v>2329</v>
      </c>
      <c r="E2734" s="428" t="s">
        <v>36</v>
      </c>
      <c r="F2734" s="403" t="s">
        <v>199</v>
      </c>
      <c r="G2734" s="403" t="s">
        <v>200</v>
      </c>
      <c r="H2734" s="403"/>
      <c r="I2734" s="403"/>
      <c r="J2734" s="403" t="s">
        <v>727</v>
      </c>
      <c r="K2734"/>
    </row>
    <row r="2735" spans="1:11" s="206" customFormat="1" x14ac:dyDescent="0.25">
      <c r="A2735" s="412" t="s">
        <v>371</v>
      </c>
      <c r="B2735" s="413" t="s">
        <v>2330</v>
      </c>
      <c r="C2735" s="412" t="s">
        <v>1770</v>
      </c>
      <c r="D2735" s="412" t="s">
        <v>2331</v>
      </c>
      <c r="E2735" s="416">
        <v>1.1000000000000001</v>
      </c>
      <c r="F2735" s="415" t="s">
        <v>58</v>
      </c>
      <c r="G2735" s="434" t="s">
        <v>2332</v>
      </c>
      <c r="H2735" s="434"/>
      <c r="I2735" s="414"/>
      <c r="J2735" s="429" t="s">
        <v>2333</v>
      </c>
      <c r="K2735"/>
    </row>
    <row r="2736" spans="1:11" s="206" customFormat="1" x14ac:dyDescent="0.25">
      <c r="A2736" s="412" t="s">
        <v>371</v>
      </c>
      <c r="B2736" s="413" t="s">
        <v>2334</v>
      </c>
      <c r="C2736" s="412" t="s">
        <v>1770</v>
      </c>
      <c r="D2736" s="412" t="s">
        <v>2335</v>
      </c>
      <c r="E2736" s="416">
        <v>1.1000000000000001</v>
      </c>
      <c r="F2736" s="415" t="s">
        <v>58</v>
      </c>
      <c r="G2736" s="434" t="s">
        <v>2336</v>
      </c>
      <c r="H2736" s="434"/>
      <c r="I2736" s="414"/>
      <c r="J2736" s="429" t="s">
        <v>2337</v>
      </c>
      <c r="K2736"/>
    </row>
    <row r="2737" spans="1:11" s="206" customFormat="1" x14ac:dyDescent="0.25">
      <c r="A2737" s="431"/>
      <c r="B2737" s="431"/>
      <c r="C2737" s="431"/>
      <c r="D2737" s="431"/>
      <c r="E2737" s="431"/>
      <c r="F2737" s="431" t="s">
        <v>2338</v>
      </c>
      <c r="G2737" s="431"/>
      <c r="H2737" s="431"/>
      <c r="I2737" s="431"/>
      <c r="J2737" s="433">
        <v>132.02000000000001</v>
      </c>
      <c r="K2737"/>
    </row>
    <row r="2738" spans="1:11" s="206" customFormat="1" ht="25.5" x14ac:dyDescent="0.25">
      <c r="A2738" s="418"/>
      <c r="B2738" s="418"/>
      <c r="C2738" s="418"/>
      <c r="D2738" s="418"/>
      <c r="E2738" s="418"/>
      <c r="F2738" s="418" t="s">
        <v>373</v>
      </c>
      <c r="G2738" s="419">
        <v>0</v>
      </c>
      <c r="H2738" s="418" t="s">
        <v>374</v>
      </c>
      <c r="I2738" s="419">
        <v>8.43</v>
      </c>
      <c r="J2738" s="418" t="s">
        <v>375</v>
      </c>
      <c r="K2738" s="419">
        <v>8.43</v>
      </c>
    </row>
    <row r="2739" spans="1:11" s="206" customFormat="1" ht="26.25" thickBot="1" x14ac:dyDescent="0.3">
      <c r="A2739" s="418"/>
      <c r="B2739" s="418"/>
      <c r="C2739" s="418"/>
      <c r="D2739" s="418"/>
      <c r="E2739" s="418"/>
      <c r="F2739" s="418" t="s">
        <v>376</v>
      </c>
      <c r="G2739" s="419">
        <v>0</v>
      </c>
      <c r="H2739" s="420"/>
      <c r="I2739" s="420" t="s">
        <v>377</v>
      </c>
      <c r="J2739" s="418"/>
      <c r="K2739" s="419">
        <v>140.44999999999999</v>
      </c>
    </row>
    <row r="2740" spans="1:11" s="206" customFormat="1" ht="15.75" thickTop="1" x14ac:dyDescent="0.25">
      <c r="A2740" s="421"/>
      <c r="B2740" s="421"/>
      <c r="C2740" s="421"/>
      <c r="D2740" s="421"/>
      <c r="E2740" s="421"/>
      <c r="F2740" s="421"/>
      <c r="G2740" s="421"/>
      <c r="H2740" s="421"/>
      <c r="I2740" s="421"/>
      <c r="J2740" s="421"/>
      <c r="K2740" s="421"/>
    </row>
    <row r="2741" spans="1:11" s="206" customFormat="1" x14ac:dyDescent="0.25">
      <c r="A2741" s="402" t="s">
        <v>1772</v>
      </c>
      <c r="B2741" s="403" t="s">
        <v>34</v>
      </c>
      <c r="C2741" s="402" t="s">
        <v>103</v>
      </c>
      <c r="D2741" s="402" t="s">
        <v>65</v>
      </c>
      <c r="E2741" s="404" t="s">
        <v>35</v>
      </c>
      <c r="F2741" s="404"/>
      <c r="G2741" s="405" t="s">
        <v>56</v>
      </c>
      <c r="H2741" s="403" t="s">
        <v>61</v>
      </c>
      <c r="I2741" s="403" t="s">
        <v>370</v>
      </c>
      <c r="J2741" s="403" t="s">
        <v>203</v>
      </c>
      <c r="K2741" s="403" t="s">
        <v>57</v>
      </c>
    </row>
    <row r="2742" spans="1:11" s="206" customFormat="1" ht="25.5" x14ac:dyDescent="0.25">
      <c r="A2742" s="406" t="s">
        <v>37</v>
      </c>
      <c r="B2742" s="407" t="s">
        <v>1773</v>
      </c>
      <c r="C2742" s="406" t="s">
        <v>1157</v>
      </c>
      <c r="D2742" s="406" t="s">
        <v>1774</v>
      </c>
      <c r="E2742" s="408">
        <v>61.2</v>
      </c>
      <c r="F2742" s="408"/>
      <c r="G2742" s="409" t="s">
        <v>1775</v>
      </c>
      <c r="H2742" s="410">
        <v>1</v>
      </c>
      <c r="I2742" s="411"/>
      <c r="J2742" s="411">
        <v>49.7</v>
      </c>
      <c r="K2742" s="411">
        <v>49.7</v>
      </c>
    </row>
    <row r="2743" spans="1:11" s="206" customFormat="1" ht="38.25" x14ac:dyDescent="0.25">
      <c r="A2743" s="412" t="s">
        <v>371</v>
      </c>
      <c r="B2743" s="413" t="s">
        <v>2339</v>
      </c>
      <c r="C2743" s="412" t="s">
        <v>1157</v>
      </c>
      <c r="D2743" s="412" t="s">
        <v>2340</v>
      </c>
      <c r="E2743" s="414" t="s">
        <v>384</v>
      </c>
      <c r="F2743" s="414"/>
      <c r="G2743" s="415" t="s">
        <v>23</v>
      </c>
      <c r="H2743" s="416">
        <v>0.67410000000000003</v>
      </c>
      <c r="I2743" s="416">
        <v>0</v>
      </c>
      <c r="J2743" s="417">
        <v>8.6300000000000008</v>
      </c>
      <c r="K2743" s="417">
        <v>5.81</v>
      </c>
    </row>
    <row r="2744" spans="1:11" s="206" customFormat="1" ht="25.5" x14ac:dyDescent="0.25">
      <c r="A2744" s="412" t="s">
        <v>371</v>
      </c>
      <c r="B2744" s="413" t="s">
        <v>131</v>
      </c>
      <c r="C2744" s="412" t="s">
        <v>105</v>
      </c>
      <c r="D2744" s="412" t="s">
        <v>132</v>
      </c>
      <c r="E2744" s="414" t="s">
        <v>101</v>
      </c>
      <c r="F2744" s="414"/>
      <c r="G2744" s="415" t="s">
        <v>38</v>
      </c>
      <c r="H2744" s="416">
        <v>0.55000000000000004</v>
      </c>
      <c r="I2744" s="416">
        <v>0</v>
      </c>
      <c r="J2744" s="417">
        <v>23.41</v>
      </c>
      <c r="K2744" s="417">
        <v>12.87</v>
      </c>
    </row>
    <row r="2745" spans="1:11" s="206" customFormat="1" ht="38.25" x14ac:dyDescent="0.25">
      <c r="A2745" s="412" t="s">
        <v>371</v>
      </c>
      <c r="B2745" s="413" t="s">
        <v>2341</v>
      </c>
      <c r="C2745" s="412" t="s">
        <v>1157</v>
      </c>
      <c r="D2745" s="412" t="s">
        <v>2342</v>
      </c>
      <c r="E2745" s="414" t="s">
        <v>384</v>
      </c>
      <c r="F2745" s="414"/>
      <c r="G2745" s="415" t="s">
        <v>23</v>
      </c>
      <c r="H2745" s="416">
        <v>7.2700000000000001E-2</v>
      </c>
      <c r="I2745" s="416">
        <v>0</v>
      </c>
      <c r="J2745" s="417">
        <v>26.33</v>
      </c>
      <c r="K2745" s="417">
        <v>1.91</v>
      </c>
    </row>
    <row r="2746" spans="1:11" s="206" customFormat="1" ht="25.5" x14ac:dyDescent="0.25">
      <c r="A2746" s="412" t="s">
        <v>371</v>
      </c>
      <c r="B2746" s="413" t="s">
        <v>423</v>
      </c>
      <c r="C2746" s="412" t="s">
        <v>105</v>
      </c>
      <c r="D2746" s="412" t="s">
        <v>424</v>
      </c>
      <c r="E2746" s="414" t="s">
        <v>384</v>
      </c>
      <c r="F2746" s="414"/>
      <c r="G2746" s="415" t="s">
        <v>265</v>
      </c>
      <c r="H2746" s="416">
        <v>1.1499999999999999</v>
      </c>
      <c r="I2746" s="416">
        <v>0</v>
      </c>
      <c r="J2746" s="417">
        <v>17.3</v>
      </c>
      <c r="K2746" s="417">
        <v>19.89</v>
      </c>
    </row>
    <row r="2747" spans="1:11" s="206" customFormat="1" ht="25.5" x14ac:dyDescent="0.25">
      <c r="A2747" s="412" t="s">
        <v>371</v>
      </c>
      <c r="B2747" s="413" t="s">
        <v>109</v>
      </c>
      <c r="C2747" s="412" t="s">
        <v>105</v>
      </c>
      <c r="D2747" s="412" t="s">
        <v>110</v>
      </c>
      <c r="E2747" s="414" t="s">
        <v>101</v>
      </c>
      <c r="F2747" s="414"/>
      <c r="G2747" s="415" t="s">
        <v>38</v>
      </c>
      <c r="H2747" s="416">
        <v>0.55000000000000004</v>
      </c>
      <c r="I2747" s="416">
        <v>0</v>
      </c>
      <c r="J2747" s="417">
        <v>16.78</v>
      </c>
      <c r="K2747" s="417">
        <v>9.2200000000000006</v>
      </c>
    </row>
    <row r="2748" spans="1:11" s="206" customFormat="1" ht="25.5" x14ac:dyDescent="0.25">
      <c r="A2748" s="418"/>
      <c r="B2748" s="418"/>
      <c r="C2748" s="418"/>
      <c r="D2748" s="418"/>
      <c r="E2748" s="418"/>
      <c r="F2748" s="418" t="s">
        <v>373</v>
      </c>
      <c r="G2748" s="419">
        <v>22.09</v>
      </c>
      <c r="H2748" s="418" t="s">
        <v>374</v>
      </c>
      <c r="I2748" s="419">
        <v>0</v>
      </c>
      <c r="J2748" s="418" t="s">
        <v>375</v>
      </c>
      <c r="K2748" s="419">
        <v>22.09</v>
      </c>
    </row>
    <row r="2749" spans="1:11" s="206" customFormat="1" ht="26.25" thickBot="1" x14ac:dyDescent="0.3">
      <c r="A2749" s="418"/>
      <c r="B2749" s="418"/>
      <c r="C2749" s="418"/>
      <c r="D2749" s="418"/>
      <c r="E2749" s="418"/>
      <c r="F2749" s="418" t="s">
        <v>376</v>
      </c>
      <c r="G2749" s="419">
        <v>0</v>
      </c>
      <c r="H2749" s="420"/>
      <c r="I2749" s="420" t="s">
        <v>377</v>
      </c>
      <c r="J2749" s="418"/>
      <c r="K2749" s="419">
        <v>49.7</v>
      </c>
    </row>
    <row r="2750" spans="1:11" s="206" customFormat="1" ht="15.75" thickTop="1" x14ac:dyDescent="0.25">
      <c r="A2750" s="421"/>
      <c r="B2750" s="421"/>
      <c r="C2750" s="421"/>
      <c r="D2750" s="421"/>
      <c r="E2750" s="421"/>
      <c r="F2750" s="421"/>
      <c r="G2750" s="421"/>
      <c r="H2750" s="421"/>
      <c r="I2750" s="421"/>
      <c r="J2750" s="421"/>
      <c r="K2750" s="421"/>
    </row>
    <row r="2751" spans="1:11" s="206" customFormat="1" x14ac:dyDescent="0.25">
      <c r="A2751" s="402" t="s">
        <v>1776</v>
      </c>
      <c r="B2751" s="403" t="s">
        <v>34</v>
      </c>
      <c r="C2751" s="402" t="s">
        <v>103</v>
      </c>
      <c r="D2751" s="402" t="s">
        <v>65</v>
      </c>
      <c r="E2751" s="404" t="s">
        <v>35</v>
      </c>
      <c r="F2751" s="404"/>
      <c r="G2751" s="405" t="s">
        <v>56</v>
      </c>
      <c r="H2751" s="403" t="s">
        <v>61</v>
      </c>
      <c r="I2751" s="403" t="s">
        <v>370</v>
      </c>
      <c r="J2751" s="403" t="s">
        <v>203</v>
      </c>
      <c r="K2751" s="403" t="s">
        <v>57</v>
      </c>
    </row>
    <row r="2752" spans="1:11" s="206" customFormat="1" ht="89.25" x14ac:dyDescent="0.25">
      <c r="A2752" s="406" t="s">
        <v>37</v>
      </c>
      <c r="B2752" s="407" t="s">
        <v>1777</v>
      </c>
      <c r="C2752" s="406" t="s">
        <v>1758</v>
      </c>
      <c r="D2752" s="406" t="s">
        <v>1778</v>
      </c>
      <c r="E2752" s="408">
        <v>15</v>
      </c>
      <c r="F2752" s="408"/>
      <c r="G2752" s="409" t="s">
        <v>75</v>
      </c>
      <c r="H2752" s="410">
        <v>1</v>
      </c>
      <c r="I2752" s="411"/>
      <c r="J2752" s="411">
        <v>55.8</v>
      </c>
      <c r="K2752" s="411">
        <v>55.8</v>
      </c>
    </row>
    <row r="2753" spans="1:11" s="206" customFormat="1" ht="25.5" x14ac:dyDescent="0.25">
      <c r="A2753" s="412" t="s">
        <v>371</v>
      </c>
      <c r="B2753" s="413" t="s">
        <v>2343</v>
      </c>
      <c r="C2753" s="412" t="s">
        <v>1758</v>
      </c>
      <c r="D2753" s="412" t="s">
        <v>2344</v>
      </c>
      <c r="E2753" s="414" t="s">
        <v>384</v>
      </c>
      <c r="F2753" s="414"/>
      <c r="G2753" s="415" t="s">
        <v>75</v>
      </c>
      <c r="H2753" s="416">
        <v>8.0000000000000002E-3</v>
      </c>
      <c r="I2753" s="416">
        <v>3</v>
      </c>
      <c r="J2753" s="417">
        <v>8.23</v>
      </c>
      <c r="K2753" s="417">
        <v>0.06</v>
      </c>
    </row>
    <row r="2754" spans="1:11" s="206" customFormat="1" ht="25.5" x14ac:dyDescent="0.25">
      <c r="A2754" s="412" t="s">
        <v>371</v>
      </c>
      <c r="B2754" s="413" t="s">
        <v>131</v>
      </c>
      <c r="C2754" s="412" t="s">
        <v>105</v>
      </c>
      <c r="D2754" s="412" t="s">
        <v>132</v>
      </c>
      <c r="E2754" s="414" t="s">
        <v>101</v>
      </c>
      <c r="F2754" s="414"/>
      <c r="G2754" s="415" t="s">
        <v>38</v>
      </c>
      <c r="H2754" s="416">
        <v>0.5</v>
      </c>
      <c r="I2754" s="416">
        <v>0</v>
      </c>
      <c r="J2754" s="417">
        <v>23.41</v>
      </c>
      <c r="K2754" s="417">
        <v>11.7</v>
      </c>
    </row>
    <row r="2755" spans="1:11" s="206" customFormat="1" ht="25.5" x14ac:dyDescent="0.25">
      <c r="A2755" s="412" t="s">
        <v>371</v>
      </c>
      <c r="B2755" s="413" t="s">
        <v>2345</v>
      </c>
      <c r="C2755" s="412" t="s">
        <v>1758</v>
      </c>
      <c r="D2755" s="412" t="s">
        <v>2346</v>
      </c>
      <c r="E2755" s="414" t="s">
        <v>384</v>
      </c>
      <c r="F2755" s="414"/>
      <c r="G2755" s="415" t="s">
        <v>19</v>
      </c>
      <c r="H2755" s="416">
        <v>0.19</v>
      </c>
      <c r="I2755" s="416">
        <v>0</v>
      </c>
      <c r="J2755" s="417">
        <v>19.47</v>
      </c>
      <c r="K2755" s="417">
        <v>3.69</v>
      </c>
    </row>
    <row r="2756" spans="1:11" s="206" customFormat="1" ht="25.5" x14ac:dyDescent="0.25">
      <c r="A2756" s="412" t="s">
        <v>371</v>
      </c>
      <c r="B2756" s="413" t="s">
        <v>127</v>
      </c>
      <c r="C2756" s="412" t="s">
        <v>105</v>
      </c>
      <c r="D2756" s="412" t="s">
        <v>128</v>
      </c>
      <c r="E2756" s="414" t="s">
        <v>101</v>
      </c>
      <c r="F2756" s="414"/>
      <c r="G2756" s="415" t="s">
        <v>38</v>
      </c>
      <c r="H2756" s="416">
        <v>0.1</v>
      </c>
      <c r="I2756" s="416">
        <v>0</v>
      </c>
      <c r="J2756" s="417">
        <v>23.41</v>
      </c>
      <c r="K2756" s="417">
        <v>2.34</v>
      </c>
    </row>
    <row r="2757" spans="1:11" s="206" customFormat="1" ht="25.5" x14ac:dyDescent="0.25">
      <c r="A2757" s="412" t="s">
        <v>371</v>
      </c>
      <c r="B2757" s="413" t="s">
        <v>2347</v>
      </c>
      <c r="C2757" s="412" t="s">
        <v>1758</v>
      </c>
      <c r="D2757" s="412" t="s">
        <v>2348</v>
      </c>
      <c r="E2757" s="414" t="s">
        <v>384</v>
      </c>
      <c r="F2757" s="414"/>
      <c r="G2757" s="415" t="s">
        <v>21</v>
      </c>
      <c r="H2757" s="416">
        <v>0.06</v>
      </c>
      <c r="I2757" s="416">
        <v>3</v>
      </c>
      <c r="J2757" s="417">
        <v>315</v>
      </c>
      <c r="K2757" s="417">
        <v>19.46</v>
      </c>
    </row>
    <row r="2758" spans="1:11" s="206" customFormat="1" ht="25.5" x14ac:dyDescent="0.25">
      <c r="A2758" s="412" t="s">
        <v>371</v>
      </c>
      <c r="B2758" s="413" t="s">
        <v>109</v>
      </c>
      <c r="C2758" s="412" t="s">
        <v>105</v>
      </c>
      <c r="D2758" s="412" t="s">
        <v>110</v>
      </c>
      <c r="E2758" s="414" t="s">
        <v>101</v>
      </c>
      <c r="F2758" s="414"/>
      <c r="G2758" s="415" t="s">
        <v>38</v>
      </c>
      <c r="H2758" s="416">
        <v>0.5</v>
      </c>
      <c r="I2758" s="416">
        <v>0</v>
      </c>
      <c r="J2758" s="417">
        <v>16.78</v>
      </c>
      <c r="K2758" s="417">
        <v>8.39</v>
      </c>
    </row>
    <row r="2759" spans="1:11" s="206" customFormat="1" ht="38.25" x14ac:dyDescent="0.25">
      <c r="A2759" s="412" t="s">
        <v>371</v>
      </c>
      <c r="B2759" s="413" t="s">
        <v>2349</v>
      </c>
      <c r="C2759" s="412" t="s">
        <v>1758</v>
      </c>
      <c r="D2759" s="412" t="s">
        <v>2350</v>
      </c>
      <c r="E2759" s="414" t="s">
        <v>384</v>
      </c>
      <c r="F2759" s="414"/>
      <c r="G2759" s="415" t="s">
        <v>75</v>
      </c>
      <c r="H2759" s="416">
        <v>1</v>
      </c>
      <c r="I2759" s="416">
        <v>3</v>
      </c>
      <c r="J2759" s="417">
        <v>9.7799999999999994</v>
      </c>
      <c r="K2759" s="417">
        <v>10.07</v>
      </c>
    </row>
    <row r="2760" spans="1:11" s="206" customFormat="1" x14ac:dyDescent="0.25">
      <c r="A2760" s="412" t="s">
        <v>371</v>
      </c>
      <c r="B2760" s="413" t="s">
        <v>2351</v>
      </c>
      <c r="C2760" s="412" t="s">
        <v>1758</v>
      </c>
      <c r="D2760" s="412" t="s">
        <v>2352</v>
      </c>
      <c r="E2760" s="414" t="s">
        <v>384</v>
      </c>
      <c r="F2760" s="414"/>
      <c r="G2760" s="415" t="s">
        <v>21</v>
      </c>
      <c r="H2760" s="416">
        <v>1E-3</v>
      </c>
      <c r="I2760" s="416">
        <v>3</v>
      </c>
      <c r="J2760" s="417">
        <v>95.81</v>
      </c>
      <c r="K2760" s="417">
        <v>0.09</v>
      </c>
    </row>
    <row r="2761" spans="1:11" s="206" customFormat="1" ht="25.5" x14ac:dyDescent="0.25">
      <c r="A2761" s="418"/>
      <c r="B2761" s="418"/>
      <c r="C2761" s="418"/>
      <c r="D2761" s="418"/>
      <c r="E2761" s="418"/>
      <c r="F2761" s="418" t="s">
        <v>373</v>
      </c>
      <c r="G2761" s="419">
        <v>22.43</v>
      </c>
      <c r="H2761" s="418" t="s">
        <v>374</v>
      </c>
      <c r="I2761" s="419">
        <v>0</v>
      </c>
      <c r="J2761" s="418" t="s">
        <v>375</v>
      </c>
      <c r="K2761" s="419">
        <v>22.43</v>
      </c>
    </row>
    <row r="2762" spans="1:11" s="206" customFormat="1" ht="26.25" thickBot="1" x14ac:dyDescent="0.3">
      <c r="A2762" s="418"/>
      <c r="B2762" s="418"/>
      <c r="C2762" s="418"/>
      <c r="D2762" s="418"/>
      <c r="E2762" s="418"/>
      <c r="F2762" s="418" t="s">
        <v>376</v>
      </c>
      <c r="G2762" s="419">
        <v>0</v>
      </c>
      <c r="H2762" s="420"/>
      <c r="I2762" s="420" t="s">
        <v>377</v>
      </c>
      <c r="J2762" s="418"/>
      <c r="K2762" s="419">
        <v>55.8</v>
      </c>
    </row>
    <row r="2763" spans="1:11" s="206" customFormat="1" ht="15.75" thickTop="1" x14ac:dyDescent="0.25">
      <c r="A2763" s="421"/>
      <c r="B2763" s="421"/>
      <c r="C2763" s="421"/>
      <c r="D2763" s="421"/>
      <c r="E2763" s="421"/>
      <c r="F2763" s="421"/>
      <c r="G2763" s="421"/>
      <c r="H2763" s="421"/>
      <c r="I2763" s="421"/>
      <c r="J2763" s="421"/>
      <c r="K2763" s="421"/>
    </row>
    <row r="2764" spans="1:11" s="206" customFormat="1" x14ac:dyDescent="0.25">
      <c r="A2764" s="402" t="s">
        <v>1779</v>
      </c>
      <c r="B2764" s="403" t="s">
        <v>34</v>
      </c>
      <c r="C2764" s="402" t="s">
        <v>103</v>
      </c>
      <c r="D2764" s="402" t="s">
        <v>65</v>
      </c>
      <c r="E2764" s="404" t="s">
        <v>35</v>
      </c>
      <c r="F2764" s="404"/>
      <c r="G2764" s="405" t="s">
        <v>56</v>
      </c>
      <c r="H2764" s="403" t="s">
        <v>61</v>
      </c>
      <c r="I2764" s="403" t="s">
        <v>370</v>
      </c>
      <c r="J2764" s="403" t="s">
        <v>203</v>
      </c>
      <c r="K2764" s="403" t="s">
        <v>57</v>
      </c>
    </row>
    <row r="2765" spans="1:11" s="206" customFormat="1" ht="25.5" x14ac:dyDescent="0.25">
      <c r="A2765" s="406" t="s">
        <v>37</v>
      </c>
      <c r="B2765" s="407" t="s">
        <v>1780</v>
      </c>
      <c r="C2765" s="406" t="s">
        <v>795</v>
      </c>
      <c r="D2765" s="406" t="s">
        <v>1781</v>
      </c>
      <c r="E2765" s="408">
        <v>0</v>
      </c>
      <c r="F2765" s="408"/>
      <c r="G2765" s="409" t="s">
        <v>21</v>
      </c>
      <c r="H2765" s="410">
        <v>1</v>
      </c>
      <c r="I2765" s="411"/>
      <c r="J2765" s="411">
        <v>175.36</v>
      </c>
      <c r="K2765" s="411">
        <v>175.36</v>
      </c>
    </row>
    <row r="2766" spans="1:11" s="206" customFormat="1" ht="25.5" x14ac:dyDescent="0.25">
      <c r="A2766" s="412" t="s">
        <v>371</v>
      </c>
      <c r="B2766" s="413" t="s">
        <v>2353</v>
      </c>
      <c r="C2766" s="412" t="s">
        <v>795</v>
      </c>
      <c r="D2766" s="412" t="s">
        <v>2354</v>
      </c>
      <c r="E2766" s="414" t="s">
        <v>384</v>
      </c>
      <c r="F2766" s="414"/>
      <c r="G2766" s="415" t="s">
        <v>21</v>
      </c>
      <c r="H2766" s="416">
        <v>1</v>
      </c>
      <c r="I2766" s="416">
        <v>0</v>
      </c>
      <c r="J2766" s="417">
        <v>175.36</v>
      </c>
      <c r="K2766" s="417">
        <v>175.36</v>
      </c>
    </row>
    <row r="2767" spans="1:11" s="206" customFormat="1" ht="25.5" x14ac:dyDescent="0.25">
      <c r="A2767" s="418"/>
      <c r="B2767" s="418"/>
      <c r="C2767" s="418"/>
      <c r="D2767" s="418"/>
      <c r="E2767" s="418"/>
      <c r="F2767" s="418" t="s">
        <v>373</v>
      </c>
      <c r="G2767" s="419">
        <v>0</v>
      </c>
      <c r="H2767" s="418" t="s">
        <v>374</v>
      </c>
      <c r="I2767" s="419">
        <v>0</v>
      </c>
      <c r="J2767" s="418" t="s">
        <v>375</v>
      </c>
      <c r="K2767" s="419">
        <v>0</v>
      </c>
    </row>
    <row r="2768" spans="1:11" s="206" customFormat="1" ht="26.25" thickBot="1" x14ac:dyDescent="0.3">
      <c r="A2768" s="418"/>
      <c r="B2768" s="418"/>
      <c r="C2768" s="418"/>
      <c r="D2768" s="418"/>
      <c r="E2768" s="418"/>
      <c r="F2768" s="418" t="s">
        <v>376</v>
      </c>
      <c r="G2768" s="419">
        <v>0</v>
      </c>
      <c r="H2768" s="420"/>
      <c r="I2768" s="420" t="s">
        <v>377</v>
      </c>
      <c r="J2768" s="418"/>
      <c r="K2768" s="419">
        <v>175.36</v>
      </c>
    </row>
    <row r="2769" spans="1:11" s="206" customFormat="1" ht="15.75" thickTop="1" x14ac:dyDescent="0.25">
      <c r="A2769" s="421"/>
      <c r="B2769" s="421"/>
      <c r="C2769" s="421"/>
      <c r="D2769" s="421"/>
      <c r="E2769" s="421"/>
      <c r="F2769" s="421"/>
      <c r="G2769" s="421"/>
      <c r="H2769" s="421"/>
      <c r="I2769" s="421"/>
      <c r="J2769" s="421"/>
      <c r="K2769" s="421"/>
    </row>
    <row r="2770" spans="1:11" s="206" customFormat="1" x14ac:dyDescent="0.25">
      <c r="A2770" s="402" t="s">
        <v>1782</v>
      </c>
      <c r="B2770" s="403" t="s">
        <v>34</v>
      </c>
      <c r="C2770" s="402" t="s">
        <v>103</v>
      </c>
      <c r="D2770" s="402" t="s">
        <v>65</v>
      </c>
      <c r="E2770" s="404" t="s">
        <v>35</v>
      </c>
      <c r="F2770" s="404"/>
      <c r="G2770" s="405" t="s">
        <v>56</v>
      </c>
      <c r="H2770" s="403" t="s">
        <v>61</v>
      </c>
      <c r="I2770" s="403" t="s">
        <v>370</v>
      </c>
      <c r="J2770" s="403" t="s">
        <v>203</v>
      </c>
      <c r="K2770" s="403" t="s">
        <v>57</v>
      </c>
    </row>
    <row r="2771" spans="1:11" s="206" customFormat="1" ht="25.5" x14ac:dyDescent="0.25">
      <c r="A2771" s="406" t="s">
        <v>37</v>
      </c>
      <c r="B2771" s="407" t="s">
        <v>1783</v>
      </c>
      <c r="C2771" s="406" t="s">
        <v>795</v>
      </c>
      <c r="D2771" s="406" t="s">
        <v>1784</v>
      </c>
      <c r="E2771" s="408">
        <v>0</v>
      </c>
      <c r="F2771" s="408"/>
      <c r="G2771" s="409" t="s">
        <v>21</v>
      </c>
      <c r="H2771" s="410">
        <v>1</v>
      </c>
      <c r="I2771" s="411"/>
      <c r="J2771" s="411">
        <v>260.45</v>
      </c>
      <c r="K2771" s="411">
        <v>260.45</v>
      </c>
    </row>
    <row r="2772" spans="1:11" s="206" customFormat="1" ht="25.5" x14ac:dyDescent="0.25">
      <c r="A2772" s="412" t="s">
        <v>371</v>
      </c>
      <c r="B2772" s="413" t="s">
        <v>2355</v>
      </c>
      <c r="C2772" s="412" t="s">
        <v>795</v>
      </c>
      <c r="D2772" s="412" t="s">
        <v>2356</v>
      </c>
      <c r="E2772" s="414" t="s">
        <v>384</v>
      </c>
      <c r="F2772" s="414"/>
      <c r="G2772" s="415" t="s">
        <v>21</v>
      </c>
      <c r="H2772" s="416">
        <v>1</v>
      </c>
      <c r="I2772" s="416">
        <v>0</v>
      </c>
      <c r="J2772" s="417">
        <v>260.45</v>
      </c>
      <c r="K2772" s="417">
        <v>260.45</v>
      </c>
    </row>
    <row r="2773" spans="1:11" s="206" customFormat="1" ht="25.5" x14ac:dyDescent="0.25">
      <c r="A2773" s="418"/>
      <c r="B2773" s="418"/>
      <c r="C2773" s="418"/>
      <c r="D2773" s="418"/>
      <c r="E2773" s="418"/>
      <c r="F2773" s="418" t="s">
        <v>373</v>
      </c>
      <c r="G2773" s="419">
        <v>0</v>
      </c>
      <c r="H2773" s="418" t="s">
        <v>374</v>
      </c>
      <c r="I2773" s="419">
        <v>0</v>
      </c>
      <c r="J2773" s="418" t="s">
        <v>375</v>
      </c>
      <c r="K2773" s="419">
        <v>0</v>
      </c>
    </row>
    <row r="2774" spans="1:11" s="206" customFormat="1" ht="26.25" thickBot="1" x14ac:dyDescent="0.3">
      <c r="A2774" s="418"/>
      <c r="B2774" s="418"/>
      <c r="C2774" s="418"/>
      <c r="D2774" s="418"/>
      <c r="E2774" s="418"/>
      <c r="F2774" s="418" t="s">
        <v>376</v>
      </c>
      <c r="G2774" s="419">
        <v>0</v>
      </c>
      <c r="H2774" s="420"/>
      <c r="I2774" s="420" t="s">
        <v>377</v>
      </c>
      <c r="J2774" s="418"/>
      <c r="K2774" s="419">
        <v>260.45</v>
      </c>
    </row>
    <row r="2775" spans="1:11" s="206" customFormat="1" ht="15.75" thickTop="1" x14ac:dyDescent="0.25">
      <c r="A2775" s="421"/>
      <c r="B2775" s="421"/>
      <c r="C2775" s="421"/>
      <c r="D2775" s="421"/>
      <c r="E2775" s="421"/>
      <c r="F2775" s="421"/>
      <c r="G2775" s="421"/>
      <c r="H2775" s="421"/>
      <c r="I2775" s="421"/>
      <c r="J2775" s="421"/>
      <c r="K2775" s="421"/>
    </row>
    <row r="2776" spans="1:11" s="206" customFormat="1" x14ac:dyDescent="0.25">
      <c r="A2776" s="402" t="s">
        <v>1785</v>
      </c>
      <c r="B2776" s="403" t="s">
        <v>34</v>
      </c>
      <c r="C2776" s="402" t="s">
        <v>103</v>
      </c>
      <c r="D2776" s="402" t="s">
        <v>65</v>
      </c>
      <c r="E2776" s="404" t="s">
        <v>35</v>
      </c>
      <c r="F2776" s="404"/>
      <c r="G2776" s="405" t="s">
        <v>56</v>
      </c>
      <c r="H2776" s="403" t="s">
        <v>61</v>
      </c>
      <c r="I2776" s="403" t="s">
        <v>370</v>
      </c>
      <c r="J2776" s="403" t="s">
        <v>203</v>
      </c>
      <c r="K2776" s="403" t="s">
        <v>57</v>
      </c>
    </row>
    <row r="2777" spans="1:11" s="206" customFormat="1" ht="25.5" x14ac:dyDescent="0.25">
      <c r="A2777" s="406" t="s">
        <v>37</v>
      </c>
      <c r="B2777" s="407" t="s">
        <v>1786</v>
      </c>
      <c r="C2777" s="406" t="s">
        <v>1157</v>
      </c>
      <c r="D2777" s="406" t="s">
        <v>1787</v>
      </c>
      <c r="E2777" s="408">
        <v>61.1</v>
      </c>
      <c r="F2777" s="408"/>
      <c r="G2777" s="409" t="s">
        <v>19</v>
      </c>
      <c r="H2777" s="410">
        <v>1</v>
      </c>
      <c r="I2777" s="411"/>
      <c r="J2777" s="411">
        <v>2699.85</v>
      </c>
      <c r="K2777" s="411">
        <v>2699.85</v>
      </c>
    </row>
    <row r="2778" spans="1:11" s="206" customFormat="1" ht="38.25" x14ac:dyDescent="0.25">
      <c r="A2778" s="412" t="s">
        <v>371</v>
      </c>
      <c r="B2778" s="413" t="s">
        <v>2357</v>
      </c>
      <c r="C2778" s="412" t="s">
        <v>1157</v>
      </c>
      <c r="D2778" s="412" t="s">
        <v>2358</v>
      </c>
      <c r="E2778" s="414" t="s">
        <v>384</v>
      </c>
      <c r="F2778" s="414"/>
      <c r="G2778" s="415" t="s">
        <v>19</v>
      </c>
      <c r="H2778" s="416">
        <v>1</v>
      </c>
      <c r="I2778" s="416">
        <v>0</v>
      </c>
      <c r="J2778" s="417">
        <v>2555.1799999999998</v>
      </c>
      <c r="K2778" s="417">
        <v>2555.1799999999998</v>
      </c>
    </row>
    <row r="2779" spans="1:11" s="206" customFormat="1" ht="25.5" x14ac:dyDescent="0.25">
      <c r="A2779" s="412" t="s">
        <v>371</v>
      </c>
      <c r="B2779" s="413" t="s">
        <v>131</v>
      </c>
      <c r="C2779" s="412" t="s">
        <v>105</v>
      </c>
      <c r="D2779" s="412" t="s">
        <v>132</v>
      </c>
      <c r="E2779" s="414" t="s">
        <v>101</v>
      </c>
      <c r="F2779" s="414"/>
      <c r="G2779" s="415" t="s">
        <v>38</v>
      </c>
      <c r="H2779" s="416">
        <v>3.6</v>
      </c>
      <c r="I2779" s="416">
        <v>0</v>
      </c>
      <c r="J2779" s="417">
        <v>23.41</v>
      </c>
      <c r="K2779" s="417">
        <v>84.27</v>
      </c>
    </row>
    <row r="2780" spans="1:11" s="206" customFormat="1" ht="25.5" x14ac:dyDescent="0.25">
      <c r="A2780" s="412" t="s">
        <v>371</v>
      </c>
      <c r="B2780" s="413" t="s">
        <v>109</v>
      </c>
      <c r="C2780" s="412" t="s">
        <v>105</v>
      </c>
      <c r="D2780" s="412" t="s">
        <v>110</v>
      </c>
      <c r="E2780" s="414" t="s">
        <v>101</v>
      </c>
      <c r="F2780" s="414"/>
      <c r="G2780" s="415" t="s">
        <v>38</v>
      </c>
      <c r="H2780" s="416">
        <v>3.6</v>
      </c>
      <c r="I2780" s="416">
        <v>0</v>
      </c>
      <c r="J2780" s="417">
        <v>16.78</v>
      </c>
      <c r="K2780" s="417">
        <v>60.4</v>
      </c>
    </row>
    <row r="2781" spans="1:11" s="206" customFormat="1" ht="25.5" x14ac:dyDescent="0.25">
      <c r="A2781" s="418"/>
      <c r="B2781" s="418"/>
      <c r="C2781" s="418"/>
      <c r="D2781" s="418"/>
      <c r="E2781" s="418"/>
      <c r="F2781" s="418" t="s">
        <v>373</v>
      </c>
      <c r="G2781" s="419">
        <v>144.66999999999999</v>
      </c>
      <c r="H2781" s="418" t="s">
        <v>374</v>
      </c>
      <c r="I2781" s="419">
        <v>0</v>
      </c>
      <c r="J2781" s="418" t="s">
        <v>375</v>
      </c>
      <c r="K2781" s="419">
        <v>144.66999999999999</v>
      </c>
    </row>
    <row r="2782" spans="1:11" s="206" customFormat="1" ht="26.25" thickBot="1" x14ac:dyDescent="0.3">
      <c r="A2782" s="418"/>
      <c r="B2782" s="418"/>
      <c r="C2782" s="418"/>
      <c r="D2782" s="418"/>
      <c r="E2782" s="418"/>
      <c r="F2782" s="418" t="s">
        <v>376</v>
      </c>
      <c r="G2782" s="419">
        <v>0</v>
      </c>
      <c r="H2782" s="420"/>
      <c r="I2782" s="420" t="s">
        <v>377</v>
      </c>
      <c r="J2782" s="418"/>
      <c r="K2782" s="419">
        <v>2699.85</v>
      </c>
    </row>
    <row r="2783" spans="1:11" s="206" customFormat="1" ht="15.75" thickTop="1" x14ac:dyDescent="0.25">
      <c r="A2783" s="421"/>
      <c r="B2783" s="421"/>
      <c r="C2783" s="421"/>
      <c r="D2783" s="421"/>
      <c r="E2783" s="421"/>
      <c r="F2783" s="421"/>
      <c r="G2783" s="421"/>
      <c r="H2783" s="421"/>
      <c r="I2783" s="421"/>
      <c r="J2783" s="421"/>
      <c r="K2783" s="421"/>
    </row>
    <row r="2784" spans="1:11" s="206" customFormat="1" x14ac:dyDescent="0.25">
      <c r="A2784" s="402" t="s">
        <v>1788</v>
      </c>
      <c r="B2784" s="403" t="s">
        <v>34</v>
      </c>
      <c r="C2784" s="402" t="s">
        <v>103</v>
      </c>
      <c r="D2784" s="402" t="s">
        <v>65</v>
      </c>
      <c r="E2784" s="404" t="s">
        <v>35</v>
      </c>
      <c r="F2784" s="404"/>
      <c r="G2784" s="405" t="s">
        <v>56</v>
      </c>
      <c r="H2784" s="403" t="s">
        <v>61</v>
      </c>
      <c r="I2784" s="403" t="s">
        <v>370</v>
      </c>
      <c r="J2784" s="403" t="s">
        <v>203</v>
      </c>
      <c r="K2784" s="403" t="s">
        <v>57</v>
      </c>
    </row>
    <row r="2785" spans="1:11" s="206" customFormat="1" ht="51" x14ac:dyDescent="0.25">
      <c r="A2785" s="406" t="s">
        <v>37</v>
      </c>
      <c r="B2785" s="407" t="s">
        <v>1789</v>
      </c>
      <c r="C2785" s="406" t="s">
        <v>201</v>
      </c>
      <c r="D2785" s="406" t="s">
        <v>1790</v>
      </c>
      <c r="E2785" s="408" t="s">
        <v>790</v>
      </c>
      <c r="F2785" s="408"/>
      <c r="G2785" s="409" t="s">
        <v>21</v>
      </c>
      <c r="H2785" s="410">
        <v>1</v>
      </c>
      <c r="I2785" s="411"/>
      <c r="J2785" s="411">
        <v>76.989999999999995</v>
      </c>
      <c r="K2785" s="411">
        <v>76.989999999999995</v>
      </c>
    </row>
    <row r="2786" spans="1:11" s="206" customFormat="1" ht="25.5" x14ac:dyDescent="0.25">
      <c r="A2786" s="412" t="s">
        <v>371</v>
      </c>
      <c r="B2786" s="413" t="s">
        <v>2359</v>
      </c>
      <c r="C2786" s="412" t="s">
        <v>201</v>
      </c>
      <c r="D2786" s="412" t="s">
        <v>2360</v>
      </c>
      <c r="E2786" s="414" t="s">
        <v>384</v>
      </c>
      <c r="F2786" s="414"/>
      <c r="G2786" s="415" t="s">
        <v>21</v>
      </c>
      <c r="H2786" s="416">
        <v>4.4000000000000003E-3</v>
      </c>
      <c r="I2786" s="416">
        <v>0</v>
      </c>
      <c r="J2786" s="417">
        <v>56.57</v>
      </c>
      <c r="K2786" s="417">
        <v>0.24</v>
      </c>
    </row>
    <row r="2787" spans="1:11" s="206" customFormat="1" ht="25.5" x14ac:dyDescent="0.25">
      <c r="A2787" s="412" t="s">
        <v>371</v>
      </c>
      <c r="B2787" s="413" t="s">
        <v>119</v>
      </c>
      <c r="C2787" s="412" t="s">
        <v>105</v>
      </c>
      <c r="D2787" s="412" t="s">
        <v>120</v>
      </c>
      <c r="E2787" s="414" t="s">
        <v>101</v>
      </c>
      <c r="F2787" s="414"/>
      <c r="G2787" s="415" t="s">
        <v>38</v>
      </c>
      <c r="H2787" s="416">
        <v>0.1749</v>
      </c>
      <c r="I2787" s="416">
        <v>0</v>
      </c>
      <c r="J2787" s="417">
        <v>23.41</v>
      </c>
      <c r="K2787" s="417">
        <v>4.09</v>
      </c>
    </row>
    <row r="2788" spans="1:11" s="206" customFormat="1" ht="25.5" x14ac:dyDescent="0.25">
      <c r="A2788" s="412" t="s">
        <v>371</v>
      </c>
      <c r="B2788" s="413" t="s">
        <v>109</v>
      </c>
      <c r="C2788" s="412" t="s">
        <v>105</v>
      </c>
      <c r="D2788" s="412" t="s">
        <v>110</v>
      </c>
      <c r="E2788" s="414" t="s">
        <v>101</v>
      </c>
      <c r="F2788" s="414"/>
      <c r="G2788" s="415" t="s">
        <v>38</v>
      </c>
      <c r="H2788" s="416">
        <v>0.1749</v>
      </c>
      <c r="I2788" s="416">
        <v>0</v>
      </c>
      <c r="J2788" s="417">
        <v>16.78</v>
      </c>
      <c r="K2788" s="417">
        <v>2.93</v>
      </c>
    </row>
    <row r="2789" spans="1:11" s="206" customFormat="1" ht="25.5" x14ac:dyDescent="0.25">
      <c r="A2789" s="412" t="s">
        <v>371</v>
      </c>
      <c r="B2789" s="413" t="s">
        <v>2361</v>
      </c>
      <c r="C2789" s="412" t="s">
        <v>201</v>
      </c>
      <c r="D2789" s="412" t="s">
        <v>2362</v>
      </c>
      <c r="E2789" s="414" t="s">
        <v>384</v>
      </c>
      <c r="F2789" s="414"/>
      <c r="G2789" s="415" t="s">
        <v>21</v>
      </c>
      <c r="H2789" s="416">
        <v>1</v>
      </c>
      <c r="I2789" s="416">
        <v>0</v>
      </c>
      <c r="J2789" s="417">
        <v>64.12</v>
      </c>
      <c r="K2789" s="417">
        <v>64.12</v>
      </c>
    </row>
    <row r="2790" spans="1:11" s="206" customFormat="1" x14ac:dyDescent="0.25">
      <c r="A2790" s="412" t="s">
        <v>371</v>
      </c>
      <c r="B2790" s="413" t="s">
        <v>2215</v>
      </c>
      <c r="C2790" s="412" t="s">
        <v>201</v>
      </c>
      <c r="D2790" s="412" t="s">
        <v>2216</v>
      </c>
      <c r="E2790" s="414" t="s">
        <v>384</v>
      </c>
      <c r="F2790" s="414"/>
      <c r="G2790" s="415" t="s">
        <v>21</v>
      </c>
      <c r="H2790" s="416">
        <v>7.7799999999999994E-2</v>
      </c>
      <c r="I2790" s="416">
        <v>0</v>
      </c>
      <c r="J2790" s="417">
        <v>2.4300000000000002</v>
      </c>
      <c r="K2790" s="417">
        <v>0.18</v>
      </c>
    </row>
    <row r="2791" spans="1:11" s="206" customFormat="1" ht="25.5" x14ac:dyDescent="0.25">
      <c r="A2791" s="412" t="s">
        <v>371</v>
      </c>
      <c r="B2791" s="413" t="s">
        <v>2363</v>
      </c>
      <c r="C2791" s="412" t="s">
        <v>201</v>
      </c>
      <c r="D2791" s="412" t="s">
        <v>2364</v>
      </c>
      <c r="E2791" s="414" t="s">
        <v>384</v>
      </c>
      <c r="F2791" s="414"/>
      <c r="G2791" s="415" t="s">
        <v>21</v>
      </c>
      <c r="H2791" s="416">
        <v>1.7600000000000001E-2</v>
      </c>
      <c r="I2791" s="416">
        <v>0</v>
      </c>
      <c r="J2791" s="417">
        <v>308.60000000000002</v>
      </c>
      <c r="K2791" s="417">
        <v>5.43</v>
      </c>
    </row>
    <row r="2792" spans="1:11" s="206" customFormat="1" ht="25.5" x14ac:dyDescent="0.25">
      <c r="A2792" s="418"/>
      <c r="B2792" s="418"/>
      <c r="C2792" s="418"/>
      <c r="D2792" s="418"/>
      <c r="E2792" s="418"/>
      <c r="F2792" s="418" t="s">
        <v>373</v>
      </c>
      <c r="G2792" s="419">
        <v>7.02</v>
      </c>
      <c r="H2792" s="418" t="s">
        <v>374</v>
      </c>
      <c r="I2792" s="419">
        <v>0</v>
      </c>
      <c r="J2792" s="418" t="s">
        <v>375</v>
      </c>
      <c r="K2792" s="419">
        <v>7.02</v>
      </c>
    </row>
    <row r="2793" spans="1:11" s="206" customFormat="1" ht="26.25" thickBot="1" x14ac:dyDescent="0.3">
      <c r="A2793" s="418"/>
      <c r="B2793" s="418"/>
      <c r="C2793" s="418"/>
      <c r="D2793" s="418"/>
      <c r="E2793" s="418"/>
      <c r="F2793" s="418" t="s">
        <v>376</v>
      </c>
      <c r="G2793" s="419">
        <v>0</v>
      </c>
      <c r="H2793" s="420"/>
      <c r="I2793" s="420" t="s">
        <v>377</v>
      </c>
      <c r="J2793" s="418"/>
      <c r="K2793" s="419">
        <v>76.989999999999995</v>
      </c>
    </row>
    <row r="2794" spans="1:11" s="206" customFormat="1" ht="15.75" thickTop="1" x14ac:dyDescent="0.25">
      <c r="A2794" s="421"/>
      <c r="B2794" s="421"/>
      <c r="C2794" s="421"/>
      <c r="D2794" s="421"/>
      <c r="E2794" s="421"/>
      <c r="F2794" s="421"/>
      <c r="G2794" s="421"/>
      <c r="H2794" s="421"/>
      <c r="I2794" s="421"/>
      <c r="J2794" s="421"/>
      <c r="K2794" s="421"/>
    </row>
    <row r="2795" spans="1:11" s="206" customFormat="1" x14ac:dyDescent="0.25">
      <c r="A2795" s="402" t="s">
        <v>1791</v>
      </c>
      <c r="B2795" s="403" t="s">
        <v>34</v>
      </c>
      <c r="C2795" s="402" t="s">
        <v>103</v>
      </c>
      <c r="D2795" s="402" t="s">
        <v>65</v>
      </c>
      <c r="E2795" s="404" t="s">
        <v>35</v>
      </c>
      <c r="F2795" s="404"/>
      <c r="G2795" s="405" t="s">
        <v>56</v>
      </c>
      <c r="H2795" s="403" t="s">
        <v>61</v>
      </c>
      <c r="I2795" s="403" t="s">
        <v>370</v>
      </c>
      <c r="J2795" s="403" t="s">
        <v>203</v>
      </c>
      <c r="K2795" s="403" t="s">
        <v>57</v>
      </c>
    </row>
    <row r="2796" spans="1:11" s="206" customFormat="1" ht="51" x14ac:dyDescent="0.25">
      <c r="A2796" s="406" t="s">
        <v>37</v>
      </c>
      <c r="B2796" s="407" t="s">
        <v>1792</v>
      </c>
      <c r="C2796" s="406" t="s">
        <v>201</v>
      </c>
      <c r="D2796" s="406" t="s">
        <v>1793</v>
      </c>
      <c r="E2796" s="408" t="s">
        <v>790</v>
      </c>
      <c r="F2796" s="408"/>
      <c r="G2796" s="409" t="s">
        <v>21</v>
      </c>
      <c r="H2796" s="410">
        <v>1</v>
      </c>
      <c r="I2796" s="411"/>
      <c r="J2796" s="411">
        <v>38.450000000000003</v>
      </c>
      <c r="K2796" s="411">
        <v>38.450000000000003</v>
      </c>
    </row>
    <row r="2797" spans="1:11" s="206" customFormat="1" ht="25.5" x14ac:dyDescent="0.25">
      <c r="A2797" s="412" t="s">
        <v>371</v>
      </c>
      <c r="B2797" s="413" t="s">
        <v>2365</v>
      </c>
      <c r="C2797" s="412" t="s">
        <v>201</v>
      </c>
      <c r="D2797" s="412" t="s">
        <v>2366</v>
      </c>
      <c r="E2797" s="414" t="s">
        <v>384</v>
      </c>
      <c r="F2797" s="414"/>
      <c r="G2797" s="415" t="s">
        <v>21</v>
      </c>
      <c r="H2797" s="416">
        <v>1</v>
      </c>
      <c r="I2797" s="416">
        <v>0</v>
      </c>
      <c r="J2797" s="417">
        <v>21.25</v>
      </c>
      <c r="K2797" s="417">
        <v>21.25</v>
      </c>
    </row>
    <row r="2798" spans="1:11" ht="25.5" x14ac:dyDescent="0.25">
      <c r="A2798" s="412" t="s">
        <v>371</v>
      </c>
      <c r="B2798" s="413" t="s">
        <v>119</v>
      </c>
      <c r="C2798" s="412" t="s">
        <v>105</v>
      </c>
      <c r="D2798" s="412" t="s">
        <v>120</v>
      </c>
      <c r="E2798" s="414" t="s">
        <v>101</v>
      </c>
      <c r="F2798" s="414"/>
      <c r="G2798" s="415" t="s">
        <v>38</v>
      </c>
      <c r="H2798" s="416">
        <v>0.36969999999999997</v>
      </c>
      <c r="I2798" s="416">
        <v>0</v>
      </c>
      <c r="J2798" s="417">
        <v>23.41</v>
      </c>
      <c r="K2798" s="417">
        <v>8.65</v>
      </c>
    </row>
    <row r="2799" spans="1:11" ht="25.5" x14ac:dyDescent="0.25">
      <c r="A2799" s="412" t="s">
        <v>371</v>
      </c>
      <c r="B2799" s="413" t="s">
        <v>2359</v>
      </c>
      <c r="C2799" s="412" t="s">
        <v>201</v>
      </c>
      <c r="D2799" s="412" t="s">
        <v>2360</v>
      </c>
      <c r="E2799" s="414" t="s">
        <v>384</v>
      </c>
      <c r="F2799" s="414"/>
      <c r="G2799" s="415" t="s">
        <v>21</v>
      </c>
      <c r="H2799" s="416">
        <v>1.6000000000000001E-3</v>
      </c>
      <c r="I2799" s="416">
        <v>0</v>
      </c>
      <c r="J2799" s="417">
        <v>56.57</v>
      </c>
      <c r="K2799" s="417">
        <v>0.09</v>
      </c>
    </row>
    <row r="2800" spans="1:11" ht="25.5" x14ac:dyDescent="0.25">
      <c r="A2800" s="412" t="s">
        <v>371</v>
      </c>
      <c r="B2800" s="413" t="s">
        <v>2363</v>
      </c>
      <c r="C2800" s="412" t="s">
        <v>201</v>
      </c>
      <c r="D2800" s="412" t="s">
        <v>2364</v>
      </c>
      <c r="E2800" s="414" t="s">
        <v>384</v>
      </c>
      <c r="F2800" s="414"/>
      <c r="G2800" s="415" t="s">
        <v>21</v>
      </c>
      <c r="H2800" s="416">
        <v>6.4000000000000003E-3</v>
      </c>
      <c r="I2800" s="416">
        <v>0</v>
      </c>
      <c r="J2800" s="417">
        <v>308.60000000000002</v>
      </c>
      <c r="K2800" s="417">
        <v>1.97</v>
      </c>
    </row>
    <row r="2801" spans="1:11" ht="25.5" x14ac:dyDescent="0.25">
      <c r="A2801" s="412" t="s">
        <v>371</v>
      </c>
      <c r="B2801" s="413" t="s">
        <v>109</v>
      </c>
      <c r="C2801" s="412" t="s">
        <v>105</v>
      </c>
      <c r="D2801" s="412" t="s">
        <v>110</v>
      </c>
      <c r="E2801" s="414" t="s">
        <v>101</v>
      </c>
      <c r="F2801" s="414"/>
      <c r="G2801" s="415" t="s">
        <v>38</v>
      </c>
      <c r="H2801" s="416">
        <v>0.36969999999999997</v>
      </c>
      <c r="I2801" s="416">
        <v>0</v>
      </c>
      <c r="J2801" s="417">
        <v>16.78</v>
      </c>
      <c r="K2801" s="417">
        <v>6.2</v>
      </c>
    </row>
    <row r="2802" spans="1:11" x14ac:dyDescent="0.25">
      <c r="A2802" s="412" t="s">
        <v>371</v>
      </c>
      <c r="B2802" s="413" t="s">
        <v>2215</v>
      </c>
      <c r="C2802" s="412" t="s">
        <v>201</v>
      </c>
      <c r="D2802" s="412" t="s">
        <v>2216</v>
      </c>
      <c r="E2802" s="414" t="s">
        <v>384</v>
      </c>
      <c r="F2802" s="414"/>
      <c r="G2802" s="415" t="s">
        <v>21</v>
      </c>
      <c r="H2802" s="416">
        <v>0.12330000000000001</v>
      </c>
      <c r="I2802" s="416">
        <v>0</v>
      </c>
      <c r="J2802" s="417">
        <v>2.4300000000000002</v>
      </c>
      <c r="K2802" s="417">
        <v>0.28999999999999998</v>
      </c>
    </row>
    <row r="2803" spans="1:11" ht="25.5" x14ac:dyDescent="0.25">
      <c r="A2803" s="418"/>
      <c r="B2803" s="418"/>
      <c r="C2803" s="418"/>
      <c r="D2803" s="418"/>
      <c r="E2803" s="418"/>
      <c r="F2803" s="418" t="s">
        <v>373</v>
      </c>
      <c r="G2803" s="419">
        <v>14.85</v>
      </c>
      <c r="H2803" s="418" t="s">
        <v>374</v>
      </c>
      <c r="I2803" s="419">
        <v>0</v>
      </c>
      <c r="J2803" s="418" t="s">
        <v>375</v>
      </c>
      <c r="K2803" s="419">
        <v>14.85</v>
      </c>
    </row>
    <row r="2804" spans="1:11" ht="26.25" thickBot="1" x14ac:dyDescent="0.3">
      <c r="A2804" s="418"/>
      <c r="B2804" s="418"/>
      <c r="C2804" s="418"/>
      <c r="D2804" s="418"/>
      <c r="E2804" s="418"/>
      <c r="F2804" s="418" t="s">
        <v>376</v>
      </c>
      <c r="G2804" s="419">
        <v>0</v>
      </c>
      <c r="H2804" s="420"/>
      <c r="I2804" s="420" t="s">
        <v>377</v>
      </c>
      <c r="J2804" s="418"/>
      <c r="K2804" s="419">
        <v>38.450000000000003</v>
      </c>
    </row>
    <row r="2805" spans="1:11" ht="15.75" thickTop="1" x14ac:dyDescent="0.25">
      <c r="A2805" s="421"/>
      <c r="B2805" s="421"/>
      <c r="C2805" s="421"/>
      <c r="D2805" s="421"/>
      <c r="E2805" s="421"/>
      <c r="F2805" s="421"/>
      <c r="G2805" s="421"/>
      <c r="H2805" s="421"/>
      <c r="I2805" s="421"/>
      <c r="J2805" s="421"/>
      <c r="K2805" s="421"/>
    </row>
    <row r="2806" spans="1:11" x14ac:dyDescent="0.25">
      <c r="A2806" s="402" t="s">
        <v>1794</v>
      </c>
      <c r="B2806" s="403" t="s">
        <v>34</v>
      </c>
      <c r="C2806" s="402" t="s">
        <v>103</v>
      </c>
      <c r="D2806" s="402" t="s">
        <v>65</v>
      </c>
      <c r="E2806" s="404" t="s">
        <v>35</v>
      </c>
      <c r="F2806" s="404"/>
      <c r="G2806" s="405" t="s">
        <v>56</v>
      </c>
      <c r="H2806" s="403" t="s">
        <v>61</v>
      </c>
      <c r="I2806" s="403" t="s">
        <v>370</v>
      </c>
      <c r="J2806" s="403" t="s">
        <v>203</v>
      </c>
      <c r="K2806" s="403" t="s">
        <v>57</v>
      </c>
    </row>
    <row r="2807" spans="1:11" ht="51" x14ac:dyDescent="0.25">
      <c r="A2807" s="406" t="s">
        <v>37</v>
      </c>
      <c r="B2807" s="407" t="s">
        <v>1795</v>
      </c>
      <c r="C2807" s="406" t="s">
        <v>201</v>
      </c>
      <c r="D2807" s="406" t="s">
        <v>1796</v>
      </c>
      <c r="E2807" s="408" t="s">
        <v>790</v>
      </c>
      <c r="F2807" s="408"/>
      <c r="G2807" s="409" t="s">
        <v>21</v>
      </c>
      <c r="H2807" s="410">
        <v>1</v>
      </c>
      <c r="I2807" s="411"/>
      <c r="J2807" s="411">
        <v>26.39</v>
      </c>
      <c r="K2807" s="411">
        <v>26.39</v>
      </c>
    </row>
    <row r="2808" spans="1:11" ht="25.5" x14ac:dyDescent="0.25">
      <c r="A2808" s="412" t="s">
        <v>371</v>
      </c>
      <c r="B2808" s="413" t="s">
        <v>109</v>
      </c>
      <c r="C2808" s="412" t="s">
        <v>105</v>
      </c>
      <c r="D2808" s="412" t="s">
        <v>110</v>
      </c>
      <c r="E2808" s="414" t="s">
        <v>101</v>
      </c>
      <c r="F2808" s="414"/>
      <c r="G2808" s="415" t="s">
        <v>38</v>
      </c>
      <c r="H2808" s="416">
        <v>0.30459999999999998</v>
      </c>
      <c r="I2808" s="416">
        <v>0</v>
      </c>
      <c r="J2808" s="417">
        <v>16.78</v>
      </c>
      <c r="K2808" s="417">
        <v>5.1100000000000003</v>
      </c>
    </row>
    <row r="2809" spans="1:11" ht="25.5" x14ac:dyDescent="0.25">
      <c r="A2809" s="412" t="s">
        <v>371</v>
      </c>
      <c r="B2809" s="413" t="s">
        <v>2363</v>
      </c>
      <c r="C2809" s="412" t="s">
        <v>201</v>
      </c>
      <c r="D2809" s="412" t="s">
        <v>2364</v>
      </c>
      <c r="E2809" s="414" t="s">
        <v>384</v>
      </c>
      <c r="F2809" s="414"/>
      <c r="G2809" s="415" t="s">
        <v>21</v>
      </c>
      <c r="H2809" s="416">
        <v>4.7999999999999996E-3</v>
      </c>
      <c r="I2809" s="416">
        <v>0</v>
      </c>
      <c r="J2809" s="417">
        <v>308.60000000000002</v>
      </c>
      <c r="K2809" s="417">
        <v>1.48</v>
      </c>
    </row>
    <row r="2810" spans="1:11" ht="25.5" x14ac:dyDescent="0.25">
      <c r="A2810" s="412" t="s">
        <v>371</v>
      </c>
      <c r="B2810" s="413" t="s">
        <v>119</v>
      </c>
      <c r="C2810" s="412" t="s">
        <v>105</v>
      </c>
      <c r="D2810" s="412" t="s">
        <v>120</v>
      </c>
      <c r="E2810" s="414" t="s">
        <v>101</v>
      </c>
      <c r="F2810" s="414"/>
      <c r="G2810" s="415" t="s">
        <v>38</v>
      </c>
      <c r="H2810" s="416">
        <v>0.30459999999999998</v>
      </c>
      <c r="I2810" s="416">
        <v>0</v>
      </c>
      <c r="J2810" s="417">
        <v>23.41</v>
      </c>
      <c r="K2810" s="417">
        <v>7.13</v>
      </c>
    </row>
    <row r="2811" spans="1:11" ht="25.5" x14ac:dyDescent="0.25">
      <c r="A2811" s="412" t="s">
        <v>371</v>
      </c>
      <c r="B2811" s="413" t="s">
        <v>2367</v>
      </c>
      <c r="C2811" s="412" t="s">
        <v>201</v>
      </c>
      <c r="D2811" s="412" t="s">
        <v>2368</v>
      </c>
      <c r="E2811" s="414" t="s">
        <v>384</v>
      </c>
      <c r="F2811" s="414"/>
      <c r="G2811" s="415" t="s">
        <v>21</v>
      </c>
      <c r="H2811" s="416">
        <v>1</v>
      </c>
      <c r="I2811" s="416">
        <v>0</v>
      </c>
      <c r="J2811" s="417">
        <v>12.37</v>
      </c>
      <c r="K2811" s="417">
        <v>12.37</v>
      </c>
    </row>
    <row r="2812" spans="1:11" ht="25.5" x14ac:dyDescent="0.25">
      <c r="A2812" s="412" t="s">
        <v>371</v>
      </c>
      <c r="B2812" s="413" t="s">
        <v>2359</v>
      </c>
      <c r="C2812" s="412" t="s">
        <v>201</v>
      </c>
      <c r="D2812" s="412" t="s">
        <v>2360</v>
      </c>
      <c r="E2812" s="414" t="s">
        <v>384</v>
      </c>
      <c r="F2812" s="414"/>
      <c r="G2812" s="415" t="s">
        <v>21</v>
      </c>
      <c r="H2812" s="416">
        <v>1.1999999999999999E-3</v>
      </c>
      <c r="I2812" s="416">
        <v>0</v>
      </c>
      <c r="J2812" s="417">
        <v>56.57</v>
      </c>
      <c r="K2812" s="417">
        <v>0.06</v>
      </c>
    </row>
    <row r="2813" spans="1:11" x14ac:dyDescent="0.25">
      <c r="A2813" s="412" t="s">
        <v>371</v>
      </c>
      <c r="B2813" s="413" t="s">
        <v>2215</v>
      </c>
      <c r="C2813" s="412" t="s">
        <v>201</v>
      </c>
      <c r="D2813" s="412" t="s">
        <v>2216</v>
      </c>
      <c r="E2813" s="414" t="s">
        <v>384</v>
      </c>
      <c r="F2813" s="414"/>
      <c r="G2813" s="415" t="s">
        <v>21</v>
      </c>
      <c r="H2813" s="416">
        <v>0.10150000000000001</v>
      </c>
      <c r="I2813" s="416">
        <v>0</v>
      </c>
      <c r="J2813" s="417">
        <v>2.4300000000000002</v>
      </c>
      <c r="K2813" s="417">
        <v>0.24</v>
      </c>
    </row>
    <row r="2814" spans="1:11" ht="25.5" x14ac:dyDescent="0.25">
      <c r="A2814" s="418"/>
      <c r="B2814" s="418"/>
      <c r="C2814" s="418"/>
      <c r="D2814" s="418"/>
      <c r="E2814" s="418"/>
      <c r="F2814" s="418" t="s">
        <v>373</v>
      </c>
      <c r="G2814" s="419">
        <v>12.24</v>
      </c>
      <c r="H2814" s="418" t="s">
        <v>374</v>
      </c>
      <c r="I2814" s="419">
        <v>0</v>
      </c>
      <c r="J2814" s="418" t="s">
        <v>375</v>
      </c>
      <c r="K2814" s="419">
        <v>12.24</v>
      </c>
    </row>
    <row r="2815" spans="1:11" ht="26.25" thickBot="1" x14ac:dyDescent="0.3">
      <c r="A2815" s="418"/>
      <c r="B2815" s="418"/>
      <c r="C2815" s="418"/>
      <c r="D2815" s="418"/>
      <c r="E2815" s="418"/>
      <c r="F2815" s="418" t="s">
        <v>376</v>
      </c>
      <c r="G2815" s="419">
        <v>0</v>
      </c>
      <c r="H2815" s="420"/>
      <c r="I2815" s="420" t="s">
        <v>377</v>
      </c>
      <c r="J2815" s="418"/>
      <c r="K2815" s="419">
        <v>26.39</v>
      </c>
    </row>
    <row r="2816" spans="1:11" ht="15.75" thickTop="1" x14ac:dyDescent="0.25">
      <c r="A2816" s="421"/>
      <c r="B2816" s="421"/>
      <c r="C2816" s="421"/>
      <c r="D2816" s="421"/>
      <c r="E2816" s="421"/>
      <c r="F2816" s="421"/>
      <c r="G2816" s="421"/>
      <c r="H2816" s="421"/>
      <c r="I2816" s="421"/>
      <c r="J2816" s="421"/>
      <c r="K2816" s="421"/>
    </row>
    <row r="2817" spans="1:11" x14ac:dyDescent="0.25">
      <c r="A2817" s="402" t="s">
        <v>1797</v>
      </c>
      <c r="B2817" s="403" t="s">
        <v>34</v>
      </c>
      <c r="C2817" s="402" t="s">
        <v>103</v>
      </c>
      <c r="D2817" s="402" t="s">
        <v>65</v>
      </c>
      <c r="E2817" s="404" t="s">
        <v>35</v>
      </c>
      <c r="F2817" s="404"/>
      <c r="G2817" s="405" t="s">
        <v>56</v>
      </c>
      <c r="H2817" s="403" t="s">
        <v>61</v>
      </c>
      <c r="I2817" s="403" t="s">
        <v>370</v>
      </c>
      <c r="J2817" s="403" t="s">
        <v>203</v>
      </c>
      <c r="K2817" s="403" t="s">
        <v>57</v>
      </c>
    </row>
    <row r="2818" spans="1:11" ht="51" x14ac:dyDescent="0.25">
      <c r="A2818" s="406" t="s">
        <v>37</v>
      </c>
      <c r="B2818" s="407" t="s">
        <v>1798</v>
      </c>
      <c r="C2818" s="406" t="s">
        <v>201</v>
      </c>
      <c r="D2818" s="406" t="s">
        <v>1799</v>
      </c>
      <c r="E2818" s="408" t="s">
        <v>790</v>
      </c>
      <c r="F2818" s="408"/>
      <c r="G2818" s="409" t="s">
        <v>21</v>
      </c>
      <c r="H2818" s="410">
        <v>1</v>
      </c>
      <c r="I2818" s="411"/>
      <c r="J2818" s="411">
        <v>15.73</v>
      </c>
      <c r="K2818" s="411">
        <v>15.73</v>
      </c>
    </row>
    <row r="2819" spans="1:11" ht="25.5" x14ac:dyDescent="0.25">
      <c r="A2819" s="412" t="s">
        <v>371</v>
      </c>
      <c r="B2819" s="413" t="s">
        <v>2363</v>
      </c>
      <c r="C2819" s="412" t="s">
        <v>201</v>
      </c>
      <c r="D2819" s="412" t="s">
        <v>2364</v>
      </c>
      <c r="E2819" s="414" t="s">
        <v>384</v>
      </c>
      <c r="F2819" s="414"/>
      <c r="G2819" s="415" t="s">
        <v>21</v>
      </c>
      <c r="H2819" s="416">
        <v>2.8E-3</v>
      </c>
      <c r="I2819" s="416">
        <v>0</v>
      </c>
      <c r="J2819" s="417">
        <v>308.60000000000002</v>
      </c>
      <c r="K2819" s="417">
        <v>0.86</v>
      </c>
    </row>
    <row r="2820" spans="1:11" ht="25.5" x14ac:dyDescent="0.25">
      <c r="A2820" s="412" t="s">
        <v>371</v>
      </c>
      <c r="B2820" s="413" t="s">
        <v>2359</v>
      </c>
      <c r="C2820" s="412" t="s">
        <v>201</v>
      </c>
      <c r="D2820" s="412" t="s">
        <v>2360</v>
      </c>
      <c r="E2820" s="414" t="s">
        <v>384</v>
      </c>
      <c r="F2820" s="414"/>
      <c r="G2820" s="415" t="s">
        <v>21</v>
      </c>
      <c r="H2820" s="416">
        <v>6.9999999999999999E-4</v>
      </c>
      <c r="I2820" s="416">
        <v>0</v>
      </c>
      <c r="J2820" s="417">
        <v>56.57</v>
      </c>
      <c r="K2820" s="417">
        <v>0.03</v>
      </c>
    </row>
    <row r="2821" spans="1:11" ht="25.5" x14ac:dyDescent="0.25">
      <c r="A2821" s="412" t="s">
        <v>371</v>
      </c>
      <c r="B2821" s="413" t="s">
        <v>119</v>
      </c>
      <c r="C2821" s="412" t="s">
        <v>105</v>
      </c>
      <c r="D2821" s="412" t="s">
        <v>120</v>
      </c>
      <c r="E2821" s="414" t="s">
        <v>101</v>
      </c>
      <c r="F2821" s="414"/>
      <c r="G2821" s="415" t="s">
        <v>38</v>
      </c>
      <c r="H2821" s="416">
        <v>0.2286</v>
      </c>
      <c r="I2821" s="416">
        <v>0</v>
      </c>
      <c r="J2821" s="417">
        <v>23.41</v>
      </c>
      <c r="K2821" s="417">
        <v>5.35</v>
      </c>
    </row>
    <row r="2822" spans="1:11" ht="25.5" x14ac:dyDescent="0.25">
      <c r="A2822" s="412" t="s">
        <v>371</v>
      </c>
      <c r="B2822" s="413" t="s">
        <v>2369</v>
      </c>
      <c r="C2822" s="412" t="s">
        <v>201</v>
      </c>
      <c r="D2822" s="412" t="s">
        <v>2370</v>
      </c>
      <c r="E2822" s="414" t="s">
        <v>384</v>
      </c>
      <c r="F2822" s="414"/>
      <c r="G2822" s="415" t="s">
        <v>21</v>
      </c>
      <c r="H2822" s="416">
        <v>1</v>
      </c>
      <c r="I2822" s="416">
        <v>0</v>
      </c>
      <c r="J2822" s="417">
        <v>5.48</v>
      </c>
      <c r="K2822" s="417">
        <v>5.48</v>
      </c>
    </row>
    <row r="2823" spans="1:11" x14ac:dyDescent="0.25">
      <c r="A2823" s="412" t="s">
        <v>371</v>
      </c>
      <c r="B2823" s="413" t="s">
        <v>2215</v>
      </c>
      <c r="C2823" s="412" t="s">
        <v>201</v>
      </c>
      <c r="D2823" s="412" t="s">
        <v>2216</v>
      </c>
      <c r="E2823" s="414" t="s">
        <v>384</v>
      </c>
      <c r="F2823" s="414"/>
      <c r="G2823" s="415" t="s">
        <v>21</v>
      </c>
      <c r="H2823" s="416">
        <v>7.6200000000000004E-2</v>
      </c>
      <c r="I2823" s="416">
        <v>0</v>
      </c>
      <c r="J2823" s="417">
        <v>2.4300000000000002</v>
      </c>
      <c r="K2823" s="417">
        <v>0.18</v>
      </c>
    </row>
    <row r="2824" spans="1:11" ht="25.5" x14ac:dyDescent="0.25">
      <c r="A2824" s="412" t="s">
        <v>371</v>
      </c>
      <c r="B2824" s="413" t="s">
        <v>109</v>
      </c>
      <c r="C2824" s="412" t="s">
        <v>105</v>
      </c>
      <c r="D2824" s="412" t="s">
        <v>110</v>
      </c>
      <c r="E2824" s="414" t="s">
        <v>101</v>
      </c>
      <c r="F2824" s="414"/>
      <c r="G2824" s="415" t="s">
        <v>38</v>
      </c>
      <c r="H2824" s="416">
        <v>0.2286</v>
      </c>
      <c r="I2824" s="416">
        <v>0</v>
      </c>
      <c r="J2824" s="417">
        <v>16.78</v>
      </c>
      <c r="K2824" s="417">
        <v>3.83</v>
      </c>
    </row>
    <row r="2825" spans="1:11" ht="25.5" x14ac:dyDescent="0.25">
      <c r="A2825" s="418"/>
      <c r="B2825" s="418"/>
      <c r="C2825" s="418"/>
      <c r="D2825" s="418"/>
      <c r="E2825" s="418"/>
      <c r="F2825" s="418" t="s">
        <v>373</v>
      </c>
      <c r="G2825" s="419">
        <v>9.18</v>
      </c>
      <c r="H2825" s="418" t="s">
        <v>374</v>
      </c>
      <c r="I2825" s="419">
        <v>0</v>
      </c>
      <c r="J2825" s="418" t="s">
        <v>375</v>
      </c>
      <c r="K2825" s="419">
        <v>9.18</v>
      </c>
    </row>
    <row r="2826" spans="1:11" ht="26.25" thickBot="1" x14ac:dyDescent="0.3">
      <c r="A2826" s="418"/>
      <c r="B2826" s="418"/>
      <c r="C2826" s="418"/>
      <c r="D2826" s="418"/>
      <c r="E2826" s="418"/>
      <c r="F2826" s="418" t="s">
        <v>376</v>
      </c>
      <c r="G2826" s="419">
        <v>0</v>
      </c>
      <c r="H2826" s="420"/>
      <c r="I2826" s="420" t="s">
        <v>377</v>
      </c>
      <c r="J2826" s="418"/>
      <c r="K2826" s="419">
        <v>15.73</v>
      </c>
    </row>
    <row r="2827" spans="1:11" ht="15.75" thickTop="1" x14ac:dyDescent="0.25">
      <c r="A2827" s="421"/>
      <c r="B2827" s="421"/>
      <c r="C2827" s="421"/>
      <c r="D2827" s="421"/>
      <c r="E2827" s="421"/>
      <c r="F2827" s="421"/>
      <c r="G2827" s="421"/>
      <c r="H2827" s="421"/>
      <c r="I2827" s="421"/>
      <c r="J2827" s="421"/>
      <c r="K2827" s="421"/>
    </row>
    <row r="2828" spans="1:11" x14ac:dyDescent="0.25">
      <c r="A2828" s="402" t="s">
        <v>1800</v>
      </c>
      <c r="B2828" s="403" t="s">
        <v>34</v>
      </c>
      <c r="C2828" s="402" t="s">
        <v>103</v>
      </c>
      <c r="D2828" s="402" t="s">
        <v>65</v>
      </c>
      <c r="E2828" s="404" t="s">
        <v>35</v>
      </c>
      <c r="F2828" s="404"/>
      <c r="G2828" s="405" t="s">
        <v>56</v>
      </c>
      <c r="H2828" s="403" t="s">
        <v>61</v>
      </c>
      <c r="I2828" s="403" t="s">
        <v>370</v>
      </c>
      <c r="J2828" s="403" t="s">
        <v>203</v>
      </c>
      <c r="K2828" s="403" t="s">
        <v>57</v>
      </c>
    </row>
    <row r="2829" spans="1:11" ht="25.5" x14ac:dyDescent="0.25">
      <c r="A2829" s="406" t="s">
        <v>37</v>
      </c>
      <c r="B2829" s="407" t="s">
        <v>1801</v>
      </c>
      <c r="C2829" s="406" t="s">
        <v>1770</v>
      </c>
      <c r="D2829" s="406" t="s">
        <v>1802</v>
      </c>
      <c r="E2829" s="408">
        <v>1610</v>
      </c>
      <c r="F2829" s="408"/>
      <c r="G2829" s="409" t="s">
        <v>1775</v>
      </c>
      <c r="H2829" s="410">
        <v>1</v>
      </c>
      <c r="I2829" s="411"/>
      <c r="J2829" s="411">
        <v>73.319999999999993</v>
      </c>
      <c r="K2829" s="411">
        <v>73.319999999999993</v>
      </c>
    </row>
    <row r="2830" spans="1:11" ht="30" x14ac:dyDescent="0.25">
      <c r="A2830" s="402" t="s">
        <v>68</v>
      </c>
      <c r="B2830" s="403" t="s">
        <v>34</v>
      </c>
      <c r="C2830" s="402" t="s">
        <v>103</v>
      </c>
      <c r="D2830" s="402" t="s">
        <v>101</v>
      </c>
      <c r="E2830" s="403" t="s">
        <v>36</v>
      </c>
      <c r="F2830" s="428" t="s">
        <v>727</v>
      </c>
      <c r="G2830" s="428"/>
      <c r="H2830" s="428"/>
      <c r="I2830" s="428"/>
      <c r="J2830" s="403" t="s">
        <v>2320</v>
      </c>
      <c r="K2830"/>
    </row>
    <row r="2831" spans="1:11" ht="25.5" x14ac:dyDescent="0.25">
      <c r="A2831" s="412" t="s">
        <v>371</v>
      </c>
      <c r="B2831" s="413" t="s">
        <v>109</v>
      </c>
      <c r="C2831" s="412" t="s">
        <v>105</v>
      </c>
      <c r="D2831" s="412" t="s">
        <v>110</v>
      </c>
      <c r="E2831" s="416">
        <v>0.25</v>
      </c>
      <c r="F2831" s="412"/>
      <c r="G2831" s="412"/>
      <c r="H2831" s="412"/>
      <c r="I2831" s="429" t="s">
        <v>916</v>
      </c>
      <c r="J2831" s="429" t="s">
        <v>2371</v>
      </c>
      <c r="K2831"/>
    </row>
    <row r="2832" spans="1:11" ht="25.5" x14ac:dyDescent="0.25">
      <c r="A2832" s="412" t="s">
        <v>371</v>
      </c>
      <c r="B2832" s="413" t="s">
        <v>121</v>
      </c>
      <c r="C2832" s="412" t="s">
        <v>105</v>
      </c>
      <c r="D2832" s="412" t="s">
        <v>122</v>
      </c>
      <c r="E2832" s="416">
        <v>0.25</v>
      </c>
      <c r="F2832" s="412"/>
      <c r="G2832" s="412"/>
      <c r="H2832" s="412"/>
      <c r="I2832" s="429" t="s">
        <v>915</v>
      </c>
      <c r="J2832" s="429" t="s">
        <v>2372</v>
      </c>
      <c r="K2832"/>
    </row>
    <row r="2833" spans="1:11" x14ac:dyDescent="0.25">
      <c r="A2833" s="431"/>
      <c r="B2833" s="431"/>
      <c r="C2833" s="431"/>
      <c r="D2833" s="431"/>
      <c r="E2833" s="431"/>
      <c r="F2833" s="431" t="s">
        <v>2323</v>
      </c>
      <c r="G2833" s="431"/>
      <c r="H2833" s="431"/>
      <c r="I2833" s="431"/>
      <c r="J2833" s="432">
        <v>0</v>
      </c>
      <c r="K2833"/>
    </row>
    <row r="2834" spans="1:11" x14ac:dyDescent="0.25">
      <c r="A2834" s="431"/>
      <c r="B2834" s="431"/>
      <c r="C2834" s="431"/>
      <c r="D2834" s="431"/>
      <c r="E2834" s="431"/>
      <c r="F2834" s="431" t="s">
        <v>2324</v>
      </c>
      <c r="G2834" s="431"/>
      <c r="H2834" s="431"/>
      <c r="I2834" s="431"/>
      <c r="J2834" s="433">
        <v>10.039999999999999</v>
      </c>
      <c r="K2834"/>
    </row>
    <row r="2835" spans="1:11" x14ac:dyDescent="0.25">
      <c r="A2835" s="431"/>
      <c r="B2835" s="431"/>
      <c r="C2835" s="431"/>
      <c r="D2835" s="431"/>
      <c r="E2835" s="431"/>
      <c r="F2835" s="431" t="s">
        <v>2325</v>
      </c>
      <c r="G2835" s="431"/>
      <c r="H2835" s="431"/>
      <c r="I2835" s="431"/>
      <c r="J2835" s="433">
        <v>10.039999999999999</v>
      </c>
      <c r="K2835"/>
    </row>
    <row r="2836" spans="1:11" x14ac:dyDescent="0.25">
      <c r="A2836" s="431"/>
      <c r="B2836" s="431"/>
      <c r="C2836" s="431"/>
      <c r="D2836" s="431"/>
      <c r="E2836" s="431"/>
      <c r="F2836" s="431" t="s">
        <v>2326</v>
      </c>
      <c r="G2836" s="431"/>
      <c r="H2836" s="431"/>
      <c r="I2836" s="431"/>
      <c r="J2836" s="433">
        <v>1</v>
      </c>
      <c r="K2836"/>
    </row>
    <row r="2837" spans="1:11" x14ac:dyDescent="0.25">
      <c r="A2837" s="431"/>
      <c r="B2837" s="431"/>
      <c r="C2837" s="431"/>
      <c r="D2837" s="431"/>
      <c r="E2837" s="431"/>
      <c r="F2837" s="431" t="s">
        <v>2327</v>
      </c>
      <c r="G2837" s="431"/>
      <c r="H2837" s="431"/>
      <c r="I2837" s="431"/>
      <c r="J2837" s="433">
        <v>10.039999999999999</v>
      </c>
      <c r="K2837"/>
    </row>
    <row r="2838" spans="1:11" ht="30" x14ac:dyDescent="0.25">
      <c r="A2838" s="404" t="s">
        <v>2328</v>
      </c>
      <c r="B2838" s="428" t="s">
        <v>34</v>
      </c>
      <c r="C2838" s="404" t="s">
        <v>103</v>
      </c>
      <c r="D2838" s="404" t="s">
        <v>2329</v>
      </c>
      <c r="E2838" s="428" t="s">
        <v>36</v>
      </c>
      <c r="F2838" s="403" t="s">
        <v>199</v>
      </c>
      <c r="G2838" s="403" t="s">
        <v>200</v>
      </c>
      <c r="H2838" s="403"/>
      <c r="I2838" s="403"/>
      <c r="J2838" s="403" t="s">
        <v>727</v>
      </c>
      <c r="K2838"/>
    </row>
    <row r="2839" spans="1:11" x14ac:dyDescent="0.25">
      <c r="A2839" s="412" t="s">
        <v>371</v>
      </c>
      <c r="B2839" s="413" t="s">
        <v>2373</v>
      </c>
      <c r="C2839" s="412" t="s">
        <v>1770</v>
      </c>
      <c r="D2839" s="412" t="s">
        <v>2374</v>
      </c>
      <c r="E2839" s="416">
        <v>1.05</v>
      </c>
      <c r="F2839" s="415" t="s">
        <v>75</v>
      </c>
      <c r="G2839" s="434" t="s">
        <v>2375</v>
      </c>
      <c r="H2839" s="434"/>
      <c r="I2839" s="414"/>
      <c r="J2839" s="429" t="s">
        <v>2376</v>
      </c>
      <c r="K2839"/>
    </row>
    <row r="2840" spans="1:11" x14ac:dyDescent="0.25">
      <c r="A2840" s="431"/>
      <c r="B2840" s="431"/>
      <c r="C2840" s="431"/>
      <c r="D2840" s="431"/>
      <c r="E2840" s="431"/>
      <c r="F2840" s="431" t="s">
        <v>2338</v>
      </c>
      <c r="G2840" s="431"/>
      <c r="H2840" s="431"/>
      <c r="I2840" s="431"/>
      <c r="J2840" s="433">
        <v>63.28</v>
      </c>
      <c r="K2840"/>
    </row>
    <row r="2841" spans="1:11" ht="25.5" x14ac:dyDescent="0.25">
      <c r="A2841" s="418"/>
      <c r="B2841" s="418"/>
      <c r="C2841" s="418"/>
      <c r="D2841" s="418"/>
      <c r="E2841" s="418"/>
      <c r="F2841" s="418" t="s">
        <v>373</v>
      </c>
      <c r="G2841" s="419">
        <v>0</v>
      </c>
      <c r="H2841" s="418" t="s">
        <v>374</v>
      </c>
      <c r="I2841" s="419">
        <v>10.039999999999999</v>
      </c>
      <c r="J2841" s="418" t="s">
        <v>375</v>
      </c>
      <c r="K2841" s="419">
        <v>10.039999999999999</v>
      </c>
    </row>
    <row r="2842" spans="1:11" ht="26.25" thickBot="1" x14ac:dyDescent="0.3">
      <c r="A2842" s="418"/>
      <c r="B2842" s="418"/>
      <c r="C2842" s="418"/>
      <c r="D2842" s="418"/>
      <c r="E2842" s="418"/>
      <c r="F2842" s="418" t="s">
        <v>376</v>
      </c>
      <c r="G2842" s="419">
        <v>0</v>
      </c>
      <c r="H2842" s="420"/>
      <c r="I2842" s="420" t="s">
        <v>377</v>
      </c>
      <c r="J2842" s="418"/>
      <c r="K2842" s="419">
        <v>73.319999999999993</v>
      </c>
    </row>
    <row r="2843" spans="1:11" ht="15.75" thickTop="1" x14ac:dyDescent="0.25">
      <c r="A2843" s="421"/>
      <c r="B2843" s="421"/>
      <c r="C2843" s="421"/>
      <c r="D2843" s="421"/>
      <c r="E2843" s="421"/>
      <c r="F2843" s="421"/>
      <c r="G2843" s="421"/>
      <c r="H2843" s="421"/>
      <c r="I2843" s="421"/>
      <c r="J2843" s="421"/>
      <c r="K2843" s="421"/>
    </row>
    <row r="2844" spans="1:11" x14ac:dyDescent="0.25">
      <c r="A2844" s="402" t="s">
        <v>1803</v>
      </c>
      <c r="B2844" s="403" t="s">
        <v>34</v>
      </c>
      <c r="C2844" s="402" t="s">
        <v>103</v>
      </c>
      <c r="D2844" s="402" t="s">
        <v>65</v>
      </c>
      <c r="E2844" s="404" t="s">
        <v>35</v>
      </c>
      <c r="F2844" s="404"/>
      <c r="G2844" s="405" t="s">
        <v>56</v>
      </c>
      <c r="H2844" s="403" t="s">
        <v>61</v>
      </c>
      <c r="I2844" s="403" t="s">
        <v>203</v>
      </c>
      <c r="J2844" s="403" t="s">
        <v>57</v>
      </c>
      <c r="K2844"/>
    </row>
    <row r="2845" spans="1:11" ht="51" x14ac:dyDescent="0.25">
      <c r="A2845" s="406" t="s">
        <v>37</v>
      </c>
      <c r="B2845" s="407" t="s">
        <v>1804</v>
      </c>
      <c r="C2845" s="406" t="s">
        <v>86</v>
      </c>
      <c r="D2845" s="406" t="s">
        <v>1805</v>
      </c>
      <c r="E2845" s="408" t="s">
        <v>2377</v>
      </c>
      <c r="F2845" s="408"/>
      <c r="G2845" s="409" t="s">
        <v>23</v>
      </c>
      <c r="H2845" s="410">
        <v>1</v>
      </c>
      <c r="I2845" s="411">
        <v>190.98</v>
      </c>
      <c r="J2845" s="411">
        <v>190.98</v>
      </c>
      <c r="K2845"/>
    </row>
    <row r="2846" spans="1:11" x14ac:dyDescent="0.25">
      <c r="A2846" s="402" t="s">
        <v>55</v>
      </c>
      <c r="B2846" s="403" t="s">
        <v>34</v>
      </c>
      <c r="C2846" s="402" t="s">
        <v>103</v>
      </c>
      <c r="D2846" s="402" t="s">
        <v>65</v>
      </c>
      <c r="E2846" s="404" t="s">
        <v>35</v>
      </c>
      <c r="F2846" s="428"/>
      <c r="G2846" s="405" t="s">
        <v>56</v>
      </c>
      <c r="H2846" s="403" t="s">
        <v>61</v>
      </c>
      <c r="I2846" s="403" t="s">
        <v>203</v>
      </c>
      <c r="J2846" s="403" t="s">
        <v>57</v>
      </c>
      <c r="K2846"/>
    </row>
    <row r="2847" spans="1:11" ht="51" x14ac:dyDescent="0.25">
      <c r="A2847" s="412" t="s">
        <v>371</v>
      </c>
      <c r="B2847" s="413" t="s">
        <v>2378</v>
      </c>
      <c r="C2847" s="412" t="s">
        <v>86</v>
      </c>
      <c r="D2847" s="412" t="s">
        <v>1805</v>
      </c>
      <c r="E2847" s="414" t="s">
        <v>744</v>
      </c>
      <c r="F2847" s="414"/>
      <c r="G2847" s="415" t="s">
        <v>23</v>
      </c>
      <c r="H2847" s="416">
        <v>1</v>
      </c>
      <c r="I2847" s="417" t="s">
        <v>2379</v>
      </c>
      <c r="J2847" s="429" t="s">
        <v>2379</v>
      </c>
      <c r="K2847"/>
    </row>
    <row r="2848" spans="1:11" x14ac:dyDescent="0.25">
      <c r="A2848" s="430" t="s">
        <v>1987</v>
      </c>
      <c r="B2848" s="428"/>
      <c r="C2848" s="428"/>
      <c r="D2848" s="428"/>
      <c r="E2848" s="428"/>
      <c r="F2848" s="428"/>
      <c r="G2848" s="428"/>
      <c r="H2848" s="428"/>
      <c r="I2848" s="428"/>
      <c r="J2848" s="428"/>
      <c r="K2848"/>
    </row>
    <row r="2849" spans="1:11" x14ac:dyDescent="0.25">
      <c r="A2849" s="402" t="s">
        <v>55</v>
      </c>
      <c r="B2849" s="403" t="s">
        <v>34</v>
      </c>
      <c r="C2849" s="402" t="s">
        <v>103</v>
      </c>
      <c r="D2849" s="402" t="s">
        <v>65</v>
      </c>
      <c r="E2849" s="404" t="s">
        <v>35</v>
      </c>
      <c r="F2849" s="428"/>
      <c r="G2849" s="405" t="s">
        <v>56</v>
      </c>
      <c r="H2849" s="403" t="s">
        <v>61</v>
      </c>
      <c r="I2849" s="403" t="s">
        <v>203</v>
      </c>
      <c r="J2849" s="403" t="s">
        <v>57</v>
      </c>
      <c r="K2849"/>
    </row>
    <row r="2850" spans="1:11" ht="51" x14ac:dyDescent="0.25">
      <c r="A2850" s="412" t="s">
        <v>371</v>
      </c>
      <c r="B2850" s="413" t="s">
        <v>2378</v>
      </c>
      <c r="C2850" s="412" t="s">
        <v>86</v>
      </c>
      <c r="D2850" s="412" t="s">
        <v>1805</v>
      </c>
      <c r="E2850" s="414" t="s">
        <v>744</v>
      </c>
      <c r="F2850" s="414"/>
      <c r="G2850" s="415" t="s">
        <v>23</v>
      </c>
      <c r="H2850" s="416">
        <v>1</v>
      </c>
      <c r="I2850" s="417" t="s">
        <v>2379</v>
      </c>
      <c r="J2850" s="429" t="s">
        <v>2379</v>
      </c>
      <c r="K2850"/>
    </row>
    <row r="2851" spans="1:11" ht="25.5" x14ac:dyDescent="0.25">
      <c r="A2851" s="418"/>
      <c r="B2851" s="418"/>
      <c r="C2851" s="418"/>
      <c r="D2851" s="418"/>
      <c r="E2851" s="418" t="s">
        <v>373</v>
      </c>
      <c r="F2851" s="419">
        <v>0</v>
      </c>
      <c r="G2851" s="418" t="s">
        <v>374</v>
      </c>
      <c r="H2851" s="419">
        <v>0</v>
      </c>
      <c r="I2851" s="418" t="s">
        <v>375</v>
      </c>
      <c r="J2851" s="419">
        <v>0</v>
      </c>
      <c r="K2851"/>
    </row>
    <row r="2852" spans="1:11" ht="15.75" thickBot="1" x14ac:dyDescent="0.3">
      <c r="A2852" s="418"/>
      <c r="B2852" s="418"/>
      <c r="C2852" s="418"/>
      <c r="D2852" s="418"/>
      <c r="E2852" s="418" t="s">
        <v>376</v>
      </c>
      <c r="F2852" s="419">
        <v>0</v>
      </c>
      <c r="G2852" s="418"/>
      <c r="H2852" s="420" t="s">
        <v>377</v>
      </c>
      <c r="I2852" s="420"/>
      <c r="J2852" s="419">
        <v>190.98</v>
      </c>
      <c r="K2852"/>
    </row>
    <row r="2853" spans="1:11" ht="15.75" thickTop="1" x14ac:dyDescent="0.25">
      <c r="A2853" s="421"/>
      <c r="B2853" s="421"/>
      <c r="C2853" s="421"/>
      <c r="D2853" s="421"/>
      <c r="E2853" s="421"/>
      <c r="F2853" s="421"/>
      <c r="G2853" s="421"/>
      <c r="H2853" s="421"/>
      <c r="I2853" s="421"/>
      <c r="J2853" s="421"/>
      <c r="K2853" s="421"/>
    </row>
    <row r="2854" spans="1:11" x14ac:dyDescent="0.25">
      <c r="A2854" s="402" t="s">
        <v>1806</v>
      </c>
      <c r="B2854" s="403" t="s">
        <v>34</v>
      </c>
      <c r="C2854" s="402" t="s">
        <v>103</v>
      </c>
      <c r="D2854" s="402" t="s">
        <v>65</v>
      </c>
      <c r="E2854" s="404" t="s">
        <v>35</v>
      </c>
      <c r="F2854" s="404"/>
      <c r="G2854" s="405" t="s">
        <v>56</v>
      </c>
      <c r="H2854" s="403" t="s">
        <v>61</v>
      </c>
      <c r="I2854" s="403" t="s">
        <v>203</v>
      </c>
      <c r="J2854" s="403" t="s">
        <v>57</v>
      </c>
      <c r="K2854"/>
    </row>
    <row r="2855" spans="1:11" ht="51" x14ac:dyDescent="0.25">
      <c r="A2855" s="406" t="s">
        <v>37</v>
      </c>
      <c r="B2855" s="407" t="s">
        <v>1807</v>
      </c>
      <c r="C2855" s="406" t="s">
        <v>86</v>
      </c>
      <c r="D2855" s="406" t="s">
        <v>1808</v>
      </c>
      <c r="E2855" s="408" t="s">
        <v>2377</v>
      </c>
      <c r="F2855" s="408"/>
      <c r="G2855" s="409" t="s">
        <v>23</v>
      </c>
      <c r="H2855" s="410">
        <v>1</v>
      </c>
      <c r="I2855" s="411">
        <v>43</v>
      </c>
      <c r="J2855" s="411">
        <v>43</v>
      </c>
      <c r="K2855"/>
    </row>
    <row r="2856" spans="1:11" x14ac:dyDescent="0.25">
      <c r="A2856" s="402" t="s">
        <v>55</v>
      </c>
      <c r="B2856" s="403" t="s">
        <v>34</v>
      </c>
      <c r="C2856" s="402" t="s">
        <v>103</v>
      </c>
      <c r="D2856" s="402" t="s">
        <v>65</v>
      </c>
      <c r="E2856" s="404" t="s">
        <v>35</v>
      </c>
      <c r="F2856" s="428"/>
      <c r="G2856" s="405" t="s">
        <v>56</v>
      </c>
      <c r="H2856" s="403" t="s">
        <v>61</v>
      </c>
      <c r="I2856" s="403" t="s">
        <v>203</v>
      </c>
      <c r="J2856" s="403" t="s">
        <v>57</v>
      </c>
      <c r="K2856"/>
    </row>
    <row r="2857" spans="1:11" ht="51" x14ac:dyDescent="0.25">
      <c r="A2857" s="412" t="s">
        <v>371</v>
      </c>
      <c r="B2857" s="413" t="s">
        <v>2380</v>
      </c>
      <c r="C2857" s="412" t="s">
        <v>86</v>
      </c>
      <c r="D2857" s="412" t="s">
        <v>1808</v>
      </c>
      <c r="E2857" s="414" t="s">
        <v>744</v>
      </c>
      <c r="F2857" s="414"/>
      <c r="G2857" s="415" t="s">
        <v>23</v>
      </c>
      <c r="H2857" s="416">
        <v>1</v>
      </c>
      <c r="I2857" s="417" t="s">
        <v>2381</v>
      </c>
      <c r="J2857" s="429" t="s">
        <v>2381</v>
      </c>
      <c r="K2857"/>
    </row>
    <row r="2858" spans="1:11" x14ac:dyDescent="0.25">
      <c r="A2858" s="430" t="s">
        <v>1987</v>
      </c>
      <c r="B2858" s="428"/>
      <c r="C2858" s="428"/>
      <c r="D2858" s="428"/>
      <c r="E2858" s="428"/>
      <c r="F2858" s="428"/>
      <c r="G2858" s="428"/>
      <c r="H2858" s="428"/>
      <c r="I2858" s="428"/>
      <c r="J2858" s="428"/>
      <c r="K2858"/>
    </row>
    <row r="2859" spans="1:11" x14ac:dyDescent="0.25">
      <c r="A2859" s="402" t="s">
        <v>55</v>
      </c>
      <c r="B2859" s="403" t="s">
        <v>34</v>
      </c>
      <c r="C2859" s="402" t="s">
        <v>103</v>
      </c>
      <c r="D2859" s="402" t="s">
        <v>65</v>
      </c>
      <c r="E2859" s="404" t="s">
        <v>35</v>
      </c>
      <c r="F2859" s="428"/>
      <c r="G2859" s="405" t="s">
        <v>56</v>
      </c>
      <c r="H2859" s="403" t="s">
        <v>61</v>
      </c>
      <c r="I2859" s="403" t="s">
        <v>203</v>
      </c>
      <c r="J2859" s="403" t="s">
        <v>57</v>
      </c>
      <c r="K2859"/>
    </row>
    <row r="2860" spans="1:11" ht="51" x14ac:dyDescent="0.25">
      <c r="A2860" s="412" t="s">
        <v>371</v>
      </c>
      <c r="B2860" s="413" t="s">
        <v>2380</v>
      </c>
      <c r="C2860" s="412" t="s">
        <v>86</v>
      </c>
      <c r="D2860" s="412" t="s">
        <v>1808</v>
      </c>
      <c r="E2860" s="414" t="s">
        <v>744</v>
      </c>
      <c r="F2860" s="414"/>
      <c r="G2860" s="415" t="s">
        <v>23</v>
      </c>
      <c r="H2860" s="416">
        <v>1</v>
      </c>
      <c r="I2860" s="417" t="s">
        <v>2381</v>
      </c>
      <c r="J2860" s="429" t="s">
        <v>2381</v>
      </c>
      <c r="K2860"/>
    </row>
    <row r="2861" spans="1:11" ht="25.5" x14ac:dyDescent="0.25">
      <c r="A2861" s="418"/>
      <c r="B2861" s="418"/>
      <c r="C2861" s="418"/>
      <c r="D2861" s="418"/>
      <c r="E2861" s="418" t="s">
        <v>373</v>
      </c>
      <c r="F2861" s="419">
        <v>0</v>
      </c>
      <c r="G2861" s="418" t="s">
        <v>374</v>
      </c>
      <c r="H2861" s="419">
        <v>0</v>
      </c>
      <c r="I2861" s="418" t="s">
        <v>375</v>
      </c>
      <c r="J2861" s="419">
        <v>0</v>
      </c>
      <c r="K2861"/>
    </row>
    <row r="2862" spans="1:11" ht="15.75" thickBot="1" x14ac:dyDescent="0.3">
      <c r="A2862" s="418"/>
      <c r="B2862" s="418"/>
      <c r="C2862" s="418"/>
      <c r="D2862" s="418"/>
      <c r="E2862" s="418" t="s">
        <v>376</v>
      </c>
      <c r="F2862" s="419">
        <v>0</v>
      </c>
      <c r="G2862" s="418"/>
      <c r="H2862" s="420" t="s">
        <v>377</v>
      </c>
      <c r="I2862" s="420"/>
      <c r="J2862" s="419">
        <v>43</v>
      </c>
      <c r="K2862"/>
    </row>
    <row r="2863" spans="1:11" ht="15.75" thickTop="1" x14ac:dyDescent="0.25">
      <c r="A2863" s="421"/>
      <c r="B2863" s="421"/>
      <c r="C2863" s="421"/>
      <c r="D2863" s="421"/>
      <c r="E2863" s="421"/>
      <c r="F2863" s="421"/>
      <c r="G2863" s="421"/>
      <c r="H2863" s="421"/>
      <c r="I2863" s="421"/>
      <c r="J2863" s="421"/>
      <c r="K2863" s="421"/>
    </row>
    <row r="2864" spans="1:11" x14ac:dyDescent="0.25">
      <c r="A2864" s="402" t="s">
        <v>1809</v>
      </c>
      <c r="B2864" s="403" t="s">
        <v>34</v>
      </c>
      <c r="C2864" s="402" t="s">
        <v>103</v>
      </c>
      <c r="D2864" s="402" t="s">
        <v>65</v>
      </c>
      <c r="E2864" s="404" t="s">
        <v>35</v>
      </c>
      <c r="F2864" s="404"/>
      <c r="G2864" s="405" t="s">
        <v>56</v>
      </c>
      <c r="H2864" s="403" t="s">
        <v>61</v>
      </c>
      <c r="I2864" s="403" t="s">
        <v>203</v>
      </c>
      <c r="J2864" s="403" t="s">
        <v>57</v>
      </c>
      <c r="K2864"/>
    </row>
    <row r="2865" spans="1:11" ht="51" x14ac:dyDescent="0.25">
      <c r="A2865" s="406" t="s">
        <v>37</v>
      </c>
      <c r="B2865" s="407" t="s">
        <v>1810</v>
      </c>
      <c r="C2865" s="406" t="s">
        <v>86</v>
      </c>
      <c r="D2865" s="406" t="s">
        <v>1811</v>
      </c>
      <c r="E2865" s="408" t="s">
        <v>2377</v>
      </c>
      <c r="F2865" s="408"/>
      <c r="G2865" s="409" t="s">
        <v>23</v>
      </c>
      <c r="H2865" s="410">
        <v>1</v>
      </c>
      <c r="I2865" s="411">
        <v>96.05</v>
      </c>
      <c r="J2865" s="411">
        <v>96.05</v>
      </c>
      <c r="K2865"/>
    </row>
    <row r="2866" spans="1:11" x14ac:dyDescent="0.25">
      <c r="A2866" s="402" t="s">
        <v>55</v>
      </c>
      <c r="B2866" s="403" t="s">
        <v>34</v>
      </c>
      <c r="C2866" s="402" t="s">
        <v>103</v>
      </c>
      <c r="D2866" s="402" t="s">
        <v>65</v>
      </c>
      <c r="E2866" s="404" t="s">
        <v>35</v>
      </c>
      <c r="F2866" s="428"/>
      <c r="G2866" s="405" t="s">
        <v>56</v>
      </c>
      <c r="H2866" s="403" t="s">
        <v>61</v>
      </c>
      <c r="I2866" s="403" t="s">
        <v>203</v>
      </c>
      <c r="J2866" s="403" t="s">
        <v>57</v>
      </c>
      <c r="K2866"/>
    </row>
    <row r="2867" spans="1:11" ht="51" x14ac:dyDescent="0.25">
      <c r="A2867" s="412" t="s">
        <v>371</v>
      </c>
      <c r="B2867" s="413" t="s">
        <v>2382</v>
      </c>
      <c r="C2867" s="412" t="s">
        <v>86</v>
      </c>
      <c r="D2867" s="412" t="s">
        <v>1811</v>
      </c>
      <c r="E2867" s="414" t="s">
        <v>744</v>
      </c>
      <c r="F2867" s="414"/>
      <c r="G2867" s="415" t="s">
        <v>23</v>
      </c>
      <c r="H2867" s="416">
        <v>1</v>
      </c>
      <c r="I2867" s="417" t="s">
        <v>2383</v>
      </c>
      <c r="J2867" s="429" t="s">
        <v>2383</v>
      </c>
      <c r="K2867"/>
    </row>
    <row r="2868" spans="1:11" x14ac:dyDescent="0.25">
      <c r="A2868" s="430" t="s">
        <v>1987</v>
      </c>
      <c r="B2868" s="428"/>
      <c r="C2868" s="428"/>
      <c r="D2868" s="428"/>
      <c r="E2868" s="428"/>
      <c r="F2868" s="428"/>
      <c r="G2868" s="428"/>
      <c r="H2868" s="428"/>
      <c r="I2868" s="428"/>
      <c r="J2868" s="428"/>
      <c r="K2868"/>
    </row>
    <row r="2869" spans="1:11" x14ac:dyDescent="0.25">
      <c r="A2869" s="402" t="s">
        <v>55</v>
      </c>
      <c r="B2869" s="403" t="s">
        <v>34</v>
      </c>
      <c r="C2869" s="402" t="s">
        <v>103</v>
      </c>
      <c r="D2869" s="402" t="s">
        <v>65</v>
      </c>
      <c r="E2869" s="404" t="s">
        <v>35</v>
      </c>
      <c r="F2869" s="428"/>
      <c r="G2869" s="405" t="s">
        <v>56</v>
      </c>
      <c r="H2869" s="403" t="s">
        <v>61</v>
      </c>
      <c r="I2869" s="403" t="s">
        <v>203</v>
      </c>
      <c r="J2869" s="403" t="s">
        <v>57</v>
      </c>
      <c r="K2869"/>
    </row>
    <row r="2870" spans="1:11" ht="51" x14ac:dyDescent="0.25">
      <c r="A2870" s="412" t="s">
        <v>371</v>
      </c>
      <c r="B2870" s="413" t="s">
        <v>2382</v>
      </c>
      <c r="C2870" s="412" t="s">
        <v>86</v>
      </c>
      <c r="D2870" s="412" t="s">
        <v>1811</v>
      </c>
      <c r="E2870" s="414" t="s">
        <v>744</v>
      </c>
      <c r="F2870" s="414"/>
      <c r="G2870" s="415" t="s">
        <v>23</v>
      </c>
      <c r="H2870" s="416">
        <v>1</v>
      </c>
      <c r="I2870" s="417" t="s">
        <v>2383</v>
      </c>
      <c r="J2870" s="429" t="s">
        <v>2383</v>
      </c>
      <c r="K2870"/>
    </row>
    <row r="2871" spans="1:11" ht="25.5" x14ac:dyDescent="0.25">
      <c r="A2871" s="418"/>
      <c r="B2871" s="418"/>
      <c r="C2871" s="418"/>
      <c r="D2871" s="418"/>
      <c r="E2871" s="418" t="s">
        <v>373</v>
      </c>
      <c r="F2871" s="419">
        <v>0</v>
      </c>
      <c r="G2871" s="418" t="s">
        <v>374</v>
      </c>
      <c r="H2871" s="419">
        <v>0</v>
      </c>
      <c r="I2871" s="418" t="s">
        <v>375</v>
      </c>
      <c r="J2871" s="419">
        <v>0</v>
      </c>
      <c r="K2871"/>
    </row>
    <row r="2872" spans="1:11" ht="15.75" thickBot="1" x14ac:dyDescent="0.3">
      <c r="A2872" s="418"/>
      <c r="B2872" s="418"/>
      <c r="C2872" s="418"/>
      <c r="D2872" s="418"/>
      <c r="E2872" s="418" t="s">
        <v>376</v>
      </c>
      <c r="F2872" s="419">
        <v>0</v>
      </c>
      <c r="G2872" s="418"/>
      <c r="H2872" s="420" t="s">
        <v>377</v>
      </c>
      <c r="I2872" s="420"/>
      <c r="J2872" s="419">
        <v>96.05</v>
      </c>
      <c r="K2872"/>
    </row>
    <row r="2873" spans="1:11" ht="15.75" thickTop="1" x14ac:dyDescent="0.25">
      <c r="A2873" s="421"/>
      <c r="B2873" s="421"/>
      <c r="C2873" s="421"/>
      <c r="D2873" s="421"/>
      <c r="E2873" s="421"/>
      <c r="F2873" s="421"/>
      <c r="G2873" s="421"/>
      <c r="H2873" s="421"/>
      <c r="I2873" s="421"/>
      <c r="J2873" s="421"/>
      <c r="K2873" s="421"/>
    </row>
    <row r="2874" spans="1:11" x14ac:dyDescent="0.25">
      <c r="A2874" s="402" t="s">
        <v>1812</v>
      </c>
      <c r="B2874" s="403" t="s">
        <v>34</v>
      </c>
      <c r="C2874" s="402" t="s">
        <v>103</v>
      </c>
      <c r="D2874" s="402" t="s">
        <v>65</v>
      </c>
      <c r="E2874" s="404" t="s">
        <v>35</v>
      </c>
      <c r="F2874" s="404"/>
      <c r="G2874" s="405" t="s">
        <v>56</v>
      </c>
      <c r="H2874" s="403" t="s">
        <v>61</v>
      </c>
      <c r="I2874" s="403" t="s">
        <v>203</v>
      </c>
      <c r="J2874" s="403" t="s">
        <v>57</v>
      </c>
      <c r="K2874"/>
    </row>
    <row r="2875" spans="1:11" ht="51" x14ac:dyDescent="0.25">
      <c r="A2875" s="406" t="s">
        <v>37</v>
      </c>
      <c r="B2875" s="407" t="s">
        <v>1813</v>
      </c>
      <c r="C2875" s="406" t="s">
        <v>86</v>
      </c>
      <c r="D2875" s="406" t="s">
        <v>1814</v>
      </c>
      <c r="E2875" s="408" t="s">
        <v>2377</v>
      </c>
      <c r="F2875" s="408"/>
      <c r="G2875" s="409" t="s">
        <v>23</v>
      </c>
      <c r="H2875" s="410">
        <v>1</v>
      </c>
      <c r="I2875" s="411">
        <v>64.69</v>
      </c>
      <c r="J2875" s="411">
        <v>64.69</v>
      </c>
      <c r="K2875"/>
    </row>
    <row r="2876" spans="1:11" x14ac:dyDescent="0.25">
      <c r="A2876" s="402" t="s">
        <v>55</v>
      </c>
      <c r="B2876" s="403" t="s">
        <v>34</v>
      </c>
      <c r="C2876" s="402" t="s">
        <v>103</v>
      </c>
      <c r="D2876" s="402" t="s">
        <v>65</v>
      </c>
      <c r="E2876" s="404" t="s">
        <v>35</v>
      </c>
      <c r="F2876" s="428"/>
      <c r="G2876" s="405" t="s">
        <v>56</v>
      </c>
      <c r="H2876" s="403" t="s">
        <v>61</v>
      </c>
      <c r="I2876" s="403" t="s">
        <v>203</v>
      </c>
      <c r="J2876" s="403" t="s">
        <v>57</v>
      </c>
      <c r="K2876"/>
    </row>
    <row r="2877" spans="1:11" ht="51" x14ac:dyDescent="0.25">
      <c r="A2877" s="412" t="s">
        <v>371</v>
      </c>
      <c r="B2877" s="413" t="s">
        <v>2384</v>
      </c>
      <c r="C2877" s="412" t="s">
        <v>86</v>
      </c>
      <c r="D2877" s="412" t="s">
        <v>1814</v>
      </c>
      <c r="E2877" s="414" t="s">
        <v>744</v>
      </c>
      <c r="F2877" s="414"/>
      <c r="G2877" s="415" t="s">
        <v>23</v>
      </c>
      <c r="H2877" s="416">
        <v>1</v>
      </c>
      <c r="I2877" s="417" t="s">
        <v>2385</v>
      </c>
      <c r="J2877" s="429" t="s">
        <v>2385</v>
      </c>
      <c r="K2877"/>
    </row>
    <row r="2878" spans="1:11" x14ac:dyDescent="0.25">
      <c r="A2878" s="430" t="s">
        <v>1987</v>
      </c>
      <c r="B2878" s="428"/>
      <c r="C2878" s="428"/>
      <c r="D2878" s="428"/>
      <c r="E2878" s="428"/>
      <c r="F2878" s="428"/>
      <c r="G2878" s="428"/>
      <c r="H2878" s="428"/>
      <c r="I2878" s="428"/>
      <c r="J2878" s="428"/>
      <c r="K2878"/>
    </row>
    <row r="2879" spans="1:11" x14ac:dyDescent="0.25">
      <c r="A2879" s="402" t="s">
        <v>55</v>
      </c>
      <c r="B2879" s="403" t="s">
        <v>34</v>
      </c>
      <c r="C2879" s="402" t="s">
        <v>103</v>
      </c>
      <c r="D2879" s="402" t="s">
        <v>65</v>
      </c>
      <c r="E2879" s="404" t="s">
        <v>35</v>
      </c>
      <c r="F2879" s="428"/>
      <c r="G2879" s="405" t="s">
        <v>56</v>
      </c>
      <c r="H2879" s="403" t="s">
        <v>61</v>
      </c>
      <c r="I2879" s="403" t="s">
        <v>203</v>
      </c>
      <c r="J2879" s="403" t="s">
        <v>57</v>
      </c>
      <c r="K2879"/>
    </row>
    <row r="2880" spans="1:11" ht="51" x14ac:dyDescent="0.25">
      <c r="A2880" s="412" t="s">
        <v>371</v>
      </c>
      <c r="B2880" s="413" t="s">
        <v>2384</v>
      </c>
      <c r="C2880" s="412" t="s">
        <v>86</v>
      </c>
      <c r="D2880" s="412" t="s">
        <v>1814</v>
      </c>
      <c r="E2880" s="414" t="s">
        <v>744</v>
      </c>
      <c r="F2880" s="414"/>
      <c r="G2880" s="415" t="s">
        <v>23</v>
      </c>
      <c r="H2880" s="416">
        <v>1</v>
      </c>
      <c r="I2880" s="417" t="s">
        <v>2385</v>
      </c>
      <c r="J2880" s="429" t="s">
        <v>2385</v>
      </c>
      <c r="K2880"/>
    </row>
    <row r="2881" spans="1:11" ht="25.5" x14ac:dyDescent="0.25">
      <c r="A2881" s="418"/>
      <c r="B2881" s="418"/>
      <c r="C2881" s="418"/>
      <c r="D2881" s="418"/>
      <c r="E2881" s="418" t="s">
        <v>373</v>
      </c>
      <c r="F2881" s="419">
        <v>0</v>
      </c>
      <c r="G2881" s="418" t="s">
        <v>374</v>
      </c>
      <c r="H2881" s="419">
        <v>0</v>
      </c>
      <c r="I2881" s="418" t="s">
        <v>375</v>
      </c>
      <c r="J2881" s="419">
        <v>0</v>
      </c>
      <c r="K2881"/>
    </row>
    <row r="2882" spans="1:11" ht="15.75" thickBot="1" x14ac:dyDescent="0.3">
      <c r="A2882" s="418"/>
      <c r="B2882" s="418"/>
      <c r="C2882" s="418"/>
      <c r="D2882" s="418"/>
      <c r="E2882" s="418" t="s">
        <v>376</v>
      </c>
      <c r="F2882" s="419">
        <v>0</v>
      </c>
      <c r="G2882" s="418"/>
      <c r="H2882" s="420" t="s">
        <v>377</v>
      </c>
      <c r="I2882" s="420"/>
      <c r="J2882" s="419">
        <v>64.69</v>
      </c>
      <c r="K2882"/>
    </row>
    <row r="2883" spans="1:11" ht="15.75" thickTop="1" x14ac:dyDescent="0.25">
      <c r="A2883" s="421"/>
      <c r="B2883" s="421"/>
      <c r="C2883" s="421"/>
      <c r="D2883" s="421"/>
      <c r="E2883" s="421"/>
      <c r="F2883" s="421"/>
      <c r="G2883" s="421"/>
      <c r="H2883" s="421"/>
      <c r="I2883" s="421"/>
      <c r="J2883" s="421"/>
      <c r="K2883" s="421"/>
    </row>
    <row r="2884" spans="1:11" x14ac:dyDescent="0.25">
      <c r="A2884" s="402" t="s">
        <v>1815</v>
      </c>
      <c r="B2884" s="403" t="s">
        <v>34</v>
      </c>
      <c r="C2884" s="402" t="s">
        <v>103</v>
      </c>
      <c r="D2884" s="402" t="s">
        <v>65</v>
      </c>
      <c r="E2884" s="404" t="s">
        <v>35</v>
      </c>
      <c r="F2884" s="404"/>
      <c r="G2884" s="405" t="s">
        <v>56</v>
      </c>
      <c r="H2884" s="403" t="s">
        <v>61</v>
      </c>
      <c r="I2884" s="403" t="s">
        <v>203</v>
      </c>
      <c r="J2884" s="403" t="s">
        <v>57</v>
      </c>
      <c r="K2884"/>
    </row>
    <row r="2885" spans="1:11" ht="51" x14ac:dyDescent="0.25">
      <c r="A2885" s="406" t="s">
        <v>37</v>
      </c>
      <c r="B2885" s="407" t="s">
        <v>1816</v>
      </c>
      <c r="C2885" s="406" t="s">
        <v>86</v>
      </c>
      <c r="D2885" s="406" t="s">
        <v>1817</v>
      </c>
      <c r="E2885" s="408" t="s">
        <v>2377</v>
      </c>
      <c r="F2885" s="408"/>
      <c r="G2885" s="409" t="s">
        <v>23</v>
      </c>
      <c r="H2885" s="410">
        <v>1</v>
      </c>
      <c r="I2885" s="411">
        <v>261.05</v>
      </c>
      <c r="J2885" s="411">
        <v>261.05</v>
      </c>
      <c r="K2885"/>
    </row>
    <row r="2886" spans="1:11" x14ac:dyDescent="0.25">
      <c r="A2886" s="402" t="s">
        <v>55</v>
      </c>
      <c r="B2886" s="403" t="s">
        <v>34</v>
      </c>
      <c r="C2886" s="402" t="s">
        <v>103</v>
      </c>
      <c r="D2886" s="402" t="s">
        <v>65</v>
      </c>
      <c r="E2886" s="404" t="s">
        <v>35</v>
      </c>
      <c r="F2886" s="428"/>
      <c r="G2886" s="405" t="s">
        <v>56</v>
      </c>
      <c r="H2886" s="403" t="s">
        <v>61</v>
      </c>
      <c r="I2886" s="403" t="s">
        <v>203</v>
      </c>
      <c r="J2886" s="403" t="s">
        <v>57</v>
      </c>
      <c r="K2886"/>
    </row>
    <row r="2887" spans="1:11" ht="51" x14ac:dyDescent="0.25">
      <c r="A2887" s="412" t="s">
        <v>371</v>
      </c>
      <c r="B2887" s="413" t="s">
        <v>2386</v>
      </c>
      <c r="C2887" s="412" t="s">
        <v>86</v>
      </c>
      <c r="D2887" s="412" t="s">
        <v>1817</v>
      </c>
      <c r="E2887" s="414" t="s">
        <v>744</v>
      </c>
      <c r="F2887" s="414"/>
      <c r="G2887" s="415" t="s">
        <v>23</v>
      </c>
      <c r="H2887" s="416">
        <v>1</v>
      </c>
      <c r="I2887" s="417" t="s">
        <v>2387</v>
      </c>
      <c r="J2887" s="429" t="s">
        <v>2387</v>
      </c>
      <c r="K2887"/>
    </row>
    <row r="2888" spans="1:11" x14ac:dyDescent="0.25">
      <c r="A2888" s="430" t="s">
        <v>1987</v>
      </c>
      <c r="B2888" s="428"/>
      <c r="C2888" s="428"/>
      <c r="D2888" s="428"/>
      <c r="E2888" s="428"/>
      <c r="F2888" s="428"/>
      <c r="G2888" s="428"/>
      <c r="H2888" s="428"/>
      <c r="I2888" s="428"/>
      <c r="J2888" s="428"/>
      <c r="K2888"/>
    </row>
    <row r="2889" spans="1:11" x14ac:dyDescent="0.25">
      <c r="A2889" s="402" t="s">
        <v>55</v>
      </c>
      <c r="B2889" s="403" t="s">
        <v>34</v>
      </c>
      <c r="C2889" s="402" t="s">
        <v>103</v>
      </c>
      <c r="D2889" s="402" t="s">
        <v>65</v>
      </c>
      <c r="E2889" s="404" t="s">
        <v>35</v>
      </c>
      <c r="F2889" s="428"/>
      <c r="G2889" s="405" t="s">
        <v>56</v>
      </c>
      <c r="H2889" s="403" t="s">
        <v>61</v>
      </c>
      <c r="I2889" s="403" t="s">
        <v>203</v>
      </c>
      <c r="J2889" s="403" t="s">
        <v>57</v>
      </c>
      <c r="K2889"/>
    </row>
    <row r="2890" spans="1:11" ht="51" x14ac:dyDescent="0.25">
      <c r="A2890" s="412" t="s">
        <v>371</v>
      </c>
      <c r="B2890" s="413" t="s">
        <v>2386</v>
      </c>
      <c r="C2890" s="412" t="s">
        <v>86</v>
      </c>
      <c r="D2890" s="412" t="s">
        <v>1817</v>
      </c>
      <c r="E2890" s="414" t="s">
        <v>744</v>
      </c>
      <c r="F2890" s="414"/>
      <c r="G2890" s="415" t="s">
        <v>23</v>
      </c>
      <c r="H2890" s="416">
        <v>1</v>
      </c>
      <c r="I2890" s="417" t="s">
        <v>2387</v>
      </c>
      <c r="J2890" s="429" t="s">
        <v>2387</v>
      </c>
      <c r="K2890"/>
    </row>
    <row r="2891" spans="1:11" ht="25.5" x14ac:dyDescent="0.25">
      <c r="A2891" s="418"/>
      <c r="B2891" s="418"/>
      <c r="C2891" s="418"/>
      <c r="D2891" s="418"/>
      <c r="E2891" s="418" t="s">
        <v>373</v>
      </c>
      <c r="F2891" s="419">
        <v>0</v>
      </c>
      <c r="G2891" s="418" t="s">
        <v>374</v>
      </c>
      <c r="H2891" s="419">
        <v>0</v>
      </c>
      <c r="I2891" s="418" t="s">
        <v>375</v>
      </c>
      <c r="J2891" s="419">
        <v>0</v>
      </c>
      <c r="K2891"/>
    </row>
    <row r="2892" spans="1:11" ht="15.75" thickBot="1" x14ac:dyDescent="0.3">
      <c r="A2892" s="418"/>
      <c r="B2892" s="418"/>
      <c r="C2892" s="418"/>
      <c r="D2892" s="418"/>
      <c r="E2892" s="418" t="s">
        <v>376</v>
      </c>
      <c r="F2892" s="419">
        <v>0</v>
      </c>
      <c r="G2892" s="418"/>
      <c r="H2892" s="420" t="s">
        <v>377</v>
      </c>
      <c r="I2892" s="420"/>
      <c r="J2892" s="419">
        <v>261.05</v>
      </c>
      <c r="K2892"/>
    </row>
    <row r="2893" spans="1:11" ht="15.75" thickTop="1" x14ac:dyDescent="0.25">
      <c r="A2893" s="421"/>
      <c r="B2893" s="421"/>
      <c r="C2893" s="421"/>
      <c r="D2893" s="421"/>
      <c r="E2893" s="421"/>
      <c r="F2893" s="421"/>
      <c r="G2893" s="421"/>
      <c r="H2893" s="421"/>
      <c r="I2893" s="421"/>
      <c r="J2893" s="421"/>
      <c r="K2893" s="421"/>
    </row>
    <row r="2894" spans="1:11" x14ac:dyDescent="0.25">
      <c r="A2894" s="402" t="s">
        <v>1818</v>
      </c>
      <c r="B2894" s="403" t="s">
        <v>34</v>
      </c>
      <c r="C2894" s="402" t="s">
        <v>103</v>
      </c>
      <c r="D2894" s="402" t="s">
        <v>65</v>
      </c>
      <c r="E2894" s="404" t="s">
        <v>35</v>
      </c>
      <c r="F2894" s="404"/>
      <c r="G2894" s="405" t="s">
        <v>56</v>
      </c>
      <c r="H2894" s="403" t="s">
        <v>61</v>
      </c>
      <c r="I2894" s="403" t="s">
        <v>203</v>
      </c>
      <c r="J2894" s="403" t="s">
        <v>57</v>
      </c>
      <c r="K2894"/>
    </row>
    <row r="2895" spans="1:11" ht="51" x14ac:dyDescent="0.25">
      <c r="A2895" s="406" t="s">
        <v>37</v>
      </c>
      <c r="B2895" s="407" t="s">
        <v>1819</v>
      </c>
      <c r="C2895" s="406" t="s">
        <v>86</v>
      </c>
      <c r="D2895" s="406" t="s">
        <v>1820</v>
      </c>
      <c r="E2895" s="408" t="s">
        <v>2377</v>
      </c>
      <c r="F2895" s="408"/>
      <c r="G2895" s="409" t="s">
        <v>23</v>
      </c>
      <c r="H2895" s="410">
        <v>1</v>
      </c>
      <c r="I2895" s="411">
        <v>318.76</v>
      </c>
      <c r="J2895" s="411">
        <v>318.76</v>
      </c>
      <c r="K2895"/>
    </row>
    <row r="2896" spans="1:11" x14ac:dyDescent="0.25">
      <c r="A2896" s="402" t="s">
        <v>55</v>
      </c>
      <c r="B2896" s="403" t="s">
        <v>34</v>
      </c>
      <c r="C2896" s="402" t="s">
        <v>103</v>
      </c>
      <c r="D2896" s="402" t="s">
        <v>65</v>
      </c>
      <c r="E2896" s="404" t="s">
        <v>35</v>
      </c>
      <c r="F2896" s="428"/>
      <c r="G2896" s="405" t="s">
        <v>56</v>
      </c>
      <c r="H2896" s="403" t="s">
        <v>61</v>
      </c>
      <c r="I2896" s="403" t="s">
        <v>203</v>
      </c>
      <c r="J2896" s="403" t="s">
        <v>57</v>
      </c>
      <c r="K2896"/>
    </row>
    <row r="2897" spans="1:11" ht="51" x14ac:dyDescent="0.25">
      <c r="A2897" s="412" t="s">
        <v>371</v>
      </c>
      <c r="B2897" s="413" t="s">
        <v>2388</v>
      </c>
      <c r="C2897" s="412" t="s">
        <v>86</v>
      </c>
      <c r="D2897" s="412" t="s">
        <v>1820</v>
      </c>
      <c r="E2897" s="414" t="s">
        <v>744</v>
      </c>
      <c r="F2897" s="414"/>
      <c r="G2897" s="415" t="s">
        <v>23</v>
      </c>
      <c r="H2897" s="416">
        <v>1</v>
      </c>
      <c r="I2897" s="417" t="s">
        <v>2389</v>
      </c>
      <c r="J2897" s="429" t="s">
        <v>2389</v>
      </c>
      <c r="K2897"/>
    </row>
    <row r="2898" spans="1:11" x14ac:dyDescent="0.25">
      <c r="A2898" s="430" t="s">
        <v>1987</v>
      </c>
      <c r="B2898" s="428"/>
      <c r="C2898" s="428"/>
      <c r="D2898" s="428"/>
      <c r="E2898" s="428"/>
      <c r="F2898" s="428"/>
      <c r="G2898" s="428"/>
      <c r="H2898" s="428"/>
      <c r="I2898" s="428"/>
      <c r="J2898" s="428"/>
      <c r="K2898"/>
    </row>
    <row r="2899" spans="1:11" x14ac:dyDescent="0.25">
      <c r="A2899" s="402" t="s">
        <v>55</v>
      </c>
      <c r="B2899" s="403" t="s">
        <v>34</v>
      </c>
      <c r="C2899" s="402" t="s">
        <v>103</v>
      </c>
      <c r="D2899" s="402" t="s">
        <v>65</v>
      </c>
      <c r="E2899" s="404" t="s">
        <v>35</v>
      </c>
      <c r="F2899" s="428"/>
      <c r="G2899" s="405" t="s">
        <v>56</v>
      </c>
      <c r="H2899" s="403" t="s">
        <v>61</v>
      </c>
      <c r="I2899" s="403" t="s">
        <v>203</v>
      </c>
      <c r="J2899" s="403" t="s">
        <v>57</v>
      </c>
      <c r="K2899"/>
    </row>
    <row r="2900" spans="1:11" ht="51" x14ac:dyDescent="0.25">
      <c r="A2900" s="412" t="s">
        <v>371</v>
      </c>
      <c r="B2900" s="413" t="s">
        <v>2388</v>
      </c>
      <c r="C2900" s="412" t="s">
        <v>86</v>
      </c>
      <c r="D2900" s="412" t="s">
        <v>1820</v>
      </c>
      <c r="E2900" s="414" t="s">
        <v>744</v>
      </c>
      <c r="F2900" s="414"/>
      <c r="G2900" s="415" t="s">
        <v>23</v>
      </c>
      <c r="H2900" s="416">
        <v>1</v>
      </c>
      <c r="I2900" s="417" t="s">
        <v>2389</v>
      </c>
      <c r="J2900" s="429" t="s">
        <v>2389</v>
      </c>
      <c r="K2900"/>
    </row>
    <row r="2901" spans="1:11" ht="25.5" x14ac:dyDescent="0.25">
      <c r="A2901" s="418"/>
      <c r="B2901" s="418"/>
      <c r="C2901" s="418"/>
      <c r="D2901" s="418"/>
      <c r="E2901" s="418" t="s">
        <v>373</v>
      </c>
      <c r="F2901" s="419">
        <v>0</v>
      </c>
      <c r="G2901" s="418" t="s">
        <v>374</v>
      </c>
      <c r="H2901" s="419">
        <v>0</v>
      </c>
      <c r="I2901" s="418" t="s">
        <v>375</v>
      </c>
      <c r="J2901" s="419">
        <v>0</v>
      </c>
      <c r="K2901"/>
    </row>
    <row r="2902" spans="1:11" ht="15.75" thickBot="1" x14ac:dyDescent="0.3">
      <c r="A2902" s="418"/>
      <c r="B2902" s="418"/>
      <c r="C2902" s="418"/>
      <c r="D2902" s="418"/>
      <c r="E2902" s="418" t="s">
        <v>376</v>
      </c>
      <c r="F2902" s="419">
        <v>0</v>
      </c>
      <c r="G2902" s="418"/>
      <c r="H2902" s="420" t="s">
        <v>377</v>
      </c>
      <c r="I2902" s="420"/>
      <c r="J2902" s="419">
        <v>318.76</v>
      </c>
      <c r="K2902"/>
    </row>
    <row r="2903" spans="1:11" ht="15.75" thickTop="1" x14ac:dyDescent="0.25">
      <c r="A2903" s="421"/>
      <c r="B2903" s="421"/>
      <c r="C2903" s="421"/>
      <c r="D2903" s="421"/>
      <c r="E2903" s="421"/>
      <c r="F2903" s="421"/>
      <c r="G2903" s="421"/>
      <c r="H2903" s="421"/>
      <c r="I2903" s="421"/>
      <c r="J2903" s="421"/>
      <c r="K2903" s="421"/>
    </row>
    <row r="2904" spans="1:11" x14ac:dyDescent="0.25">
      <c r="A2904" s="402" t="s">
        <v>1821</v>
      </c>
      <c r="B2904" s="403" t="s">
        <v>34</v>
      </c>
      <c r="C2904" s="402" t="s">
        <v>103</v>
      </c>
      <c r="D2904" s="402" t="s">
        <v>65</v>
      </c>
      <c r="E2904" s="404" t="s">
        <v>35</v>
      </c>
      <c r="F2904" s="404"/>
      <c r="G2904" s="405" t="s">
        <v>56</v>
      </c>
      <c r="H2904" s="403" t="s">
        <v>61</v>
      </c>
      <c r="I2904" s="403" t="s">
        <v>203</v>
      </c>
      <c r="J2904" s="403" t="s">
        <v>57</v>
      </c>
      <c r="K2904"/>
    </row>
    <row r="2905" spans="1:11" ht="51" x14ac:dyDescent="0.25">
      <c r="A2905" s="406" t="s">
        <v>37</v>
      </c>
      <c r="B2905" s="407" t="s">
        <v>1822</v>
      </c>
      <c r="C2905" s="406" t="s">
        <v>86</v>
      </c>
      <c r="D2905" s="406" t="s">
        <v>1823</v>
      </c>
      <c r="E2905" s="408" t="s">
        <v>2377</v>
      </c>
      <c r="F2905" s="408"/>
      <c r="G2905" s="409" t="s">
        <v>23</v>
      </c>
      <c r="H2905" s="410">
        <v>1</v>
      </c>
      <c r="I2905" s="411">
        <v>156.62</v>
      </c>
      <c r="J2905" s="411">
        <v>156.62</v>
      </c>
      <c r="K2905"/>
    </row>
    <row r="2906" spans="1:11" x14ac:dyDescent="0.25">
      <c r="A2906" s="402" t="s">
        <v>55</v>
      </c>
      <c r="B2906" s="403" t="s">
        <v>34</v>
      </c>
      <c r="C2906" s="402" t="s">
        <v>103</v>
      </c>
      <c r="D2906" s="402" t="s">
        <v>65</v>
      </c>
      <c r="E2906" s="404" t="s">
        <v>35</v>
      </c>
      <c r="F2906" s="428"/>
      <c r="G2906" s="405" t="s">
        <v>56</v>
      </c>
      <c r="H2906" s="403" t="s">
        <v>61</v>
      </c>
      <c r="I2906" s="403" t="s">
        <v>203</v>
      </c>
      <c r="J2906" s="403" t="s">
        <v>57</v>
      </c>
      <c r="K2906"/>
    </row>
    <row r="2907" spans="1:11" ht="51" x14ac:dyDescent="0.25">
      <c r="A2907" s="412" t="s">
        <v>371</v>
      </c>
      <c r="B2907" s="413" t="s">
        <v>2390</v>
      </c>
      <c r="C2907" s="412" t="s">
        <v>86</v>
      </c>
      <c r="D2907" s="412" t="s">
        <v>1823</v>
      </c>
      <c r="E2907" s="414" t="s">
        <v>744</v>
      </c>
      <c r="F2907" s="414"/>
      <c r="G2907" s="415" t="s">
        <v>23</v>
      </c>
      <c r="H2907" s="416">
        <v>1</v>
      </c>
      <c r="I2907" s="417" t="s">
        <v>2391</v>
      </c>
      <c r="J2907" s="429" t="s">
        <v>2391</v>
      </c>
      <c r="K2907"/>
    </row>
    <row r="2908" spans="1:11" x14ac:dyDescent="0.25">
      <c r="A2908" s="430" t="s">
        <v>1987</v>
      </c>
      <c r="B2908" s="428"/>
      <c r="C2908" s="428"/>
      <c r="D2908" s="428"/>
      <c r="E2908" s="428"/>
      <c r="F2908" s="428"/>
      <c r="G2908" s="428"/>
      <c r="H2908" s="428"/>
      <c r="I2908" s="428"/>
      <c r="J2908" s="428"/>
      <c r="K2908"/>
    </row>
    <row r="2909" spans="1:11" x14ac:dyDescent="0.25">
      <c r="A2909" s="402" t="s">
        <v>55</v>
      </c>
      <c r="B2909" s="403" t="s">
        <v>34</v>
      </c>
      <c r="C2909" s="402" t="s">
        <v>103</v>
      </c>
      <c r="D2909" s="402" t="s">
        <v>65</v>
      </c>
      <c r="E2909" s="404" t="s">
        <v>35</v>
      </c>
      <c r="F2909" s="428"/>
      <c r="G2909" s="405" t="s">
        <v>56</v>
      </c>
      <c r="H2909" s="403" t="s">
        <v>61</v>
      </c>
      <c r="I2909" s="403" t="s">
        <v>203</v>
      </c>
      <c r="J2909" s="403" t="s">
        <v>57</v>
      </c>
      <c r="K2909"/>
    </row>
    <row r="2910" spans="1:11" ht="51" x14ac:dyDescent="0.25">
      <c r="A2910" s="412" t="s">
        <v>371</v>
      </c>
      <c r="B2910" s="413" t="s">
        <v>2390</v>
      </c>
      <c r="C2910" s="412" t="s">
        <v>86</v>
      </c>
      <c r="D2910" s="412" t="s">
        <v>1823</v>
      </c>
      <c r="E2910" s="414" t="s">
        <v>744</v>
      </c>
      <c r="F2910" s="414"/>
      <c r="G2910" s="415" t="s">
        <v>23</v>
      </c>
      <c r="H2910" s="416">
        <v>1</v>
      </c>
      <c r="I2910" s="417" t="s">
        <v>2391</v>
      </c>
      <c r="J2910" s="429" t="s">
        <v>2391</v>
      </c>
      <c r="K2910"/>
    </row>
    <row r="2911" spans="1:11" ht="25.5" x14ac:dyDescent="0.25">
      <c r="A2911" s="418"/>
      <c r="B2911" s="418"/>
      <c r="C2911" s="418"/>
      <c r="D2911" s="418"/>
      <c r="E2911" s="418" t="s">
        <v>373</v>
      </c>
      <c r="F2911" s="419">
        <v>0</v>
      </c>
      <c r="G2911" s="418" t="s">
        <v>374</v>
      </c>
      <c r="H2911" s="419">
        <v>0</v>
      </c>
      <c r="I2911" s="418" t="s">
        <v>375</v>
      </c>
      <c r="J2911" s="419">
        <v>0</v>
      </c>
      <c r="K2911"/>
    </row>
    <row r="2912" spans="1:11" ht="15.75" thickBot="1" x14ac:dyDescent="0.3">
      <c r="A2912" s="418"/>
      <c r="B2912" s="418"/>
      <c r="C2912" s="418"/>
      <c r="D2912" s="418"/>
      <c r="E2912" s="418" t="s">
        <v>376</v>
      </c>
      <c r="F2912" s="419">
        <v>0</v>
      </c>
      <c r="G2912" s="418"/>
      <c r="H2912" s="420" t="s">
        <v>377</v>
      </c>
      <c r="I2912" s="420"/>
      <c r="J2912" s="419">
        <v>156.62</v>
      </c>
      <c r="K2912"/>
    </row>
    <row r="2913" spans="1:11" ht="15.75" thickTop="1" x14ac:dyDescent="0.25">
      <c r="A2913" s="421"/>
      <c r="B2913" s="421"/>
      <c r="C2913" s="421"/>
      <c r="D2913" s="421"/>
      <c r="E2913" s="421"/>
      <c r="F2913" s="421"/>
      <c r="G2913" s="421"/>
      <c r="H2913" s="421"/>
      <c r="I2913" s="421"/>
      <c r="J2913" s="421"/>
      <c r="K2913" s="421"/>
    </row>
    <row r="2914" spans="1:11" x14ac:dyDescent="0.25">
      <c r="A2914" s="402" t="s">
        <v>1824</v>
      </c>
      <c r="B2914" s="403" t="s">
        <v>34</v>
      </c>
      <c r="C2914" s="402" t="s">
        <v>103</v>
      </c>
      <c r="D2914" s="402" t="s">
        <v>65</v>
      </c>
      <c r="E2914" s="404" t="s">
        <v>35</v>
      </c>
      <c r="F2914" s="404"/>
      <c r="G2914" s="405" t="s">
        <v>56</v>
      </c>
      <c r="H2914" s="403" t="s">
        <v>61</v>
      </c>
      <c r="I2914" s="403" t="s">
        <v>370</v>
      </c>
      <c r="J2914" s="403" t="s">
        <v>203</v>
      </c>
      <c r="K2914" s="403" t="s">
        <v>57</v>
      </c>
    </row>
    <row r="2915" spans="1:11" ht="25.5" x14ac:dyDescent="0.25">
      <c r="A2915" s="406" t="s">
        <v>37</v>
      </c>
      <c r="B2915" s="407" t="s">
        <v>1825</v>
      </c>
      <c r="C2915" s="406" t="s">
        <v>798</v>
      </c>
      <c r="D2915" s="406" t="s">
        <v>1826</v>
      </c>
      <c r="E2915" s="408" t="s">
        <v>797</v>
      </c>
      <c r="F2915" s="408"/>
      <c r="G2915" s="409" t="s">
        <v>21</v>
      </c>
      <c r="H2915" s="410">
        <v>1</v>
      </c>
      <c r="I2915" s="411"/>
      <c r="J2915" s="411">
        <v>540.92999999999995</v>
      </c>
      <c r="K2915" s="411">
        <v>540.92999999999995</v>
      </c>
    </row>
    <row r="2916" spans="1:11" ht="25.5" x14ac:dyDescent="0.25">
      <c r="A2916" s="412" t="s">
        <v>371</v>
      </c>
      <c r="B2916" s="413" t="s">
        <v>2392</v>
      </c>
      <c r="C2916" s="412" t="s">
        <v>798</v>
      </c>
      <c r="D2916" s="412" t="s">
        <v>2393</v>
      </c>
      <c r="E2916" s="414" t="s">
        <v>384</v>
      </c>
      <c r="F2916" s="414"/>
      <c r="G2916" s="415" t="s">
        <v>221</v>
      </c>
      <c r="H2916" s="416">
        <v>1</v>
      </c>
      <c r="I2916" s="416">
        <v>0</v>
      </c>
      <c r="J2916" s="417">
        <v>540.92999999999995</v>
      </c>
      <c r="K2916" s="417">
        <v>540.92999999999995</v>
      </c>
    </row>
    <row r="2917" spans="1:11" ht="25.5" x14ac:dyDescent="0.25">
      <c r="A2917" s="418"/>
      <c r="B2917" s="418"/>
      <c r="C2917" s="418"/>
      <c r="D2917" s="418"/>
      <c r="E2917" s="418"/>
      <c r="F2917" s="418" t="s">
        <v>373</v>
      </c>
      <c r="G2917" s="419">
        <v>0</v>
      </c>
      <c r="H2917" s="418" t="s">
        <v>374</v>
      </c>
      <c r="I2917" s="419">
        <v>0</v>
      </c>
      <c r="J2917" s="418" t="s">
        <v>375</v>
      </c>
      <c r="K2917" s="419">
        <v>0</v>
      </c>
    </row>
    <row r="2918" spans="1:11" ht="26.25" thickBot="1" x14ac:dyDescent="0.3">
      <c r="A2918" s="418"/>
      <c r="B2918" s="418"/>
      <c r="C2918" s="418"/>
      <c r="D2918" s="418"/>
      <c r="E2918" s="418"/>
      <c r="F2918" s="418" t="s">
        <v>376</v>
      </c>
      <c r="G2918" s="419">
        <v>0</v>
      </c>
      <c r="H2918" s="420"/>
      <c r="I2918" s="420" t="s">
        <v>377</v>
      </c>
      <c r="J2918" s="418"/>
      <c r="K2918" s="419">
        <v>540.92999999999995</v>
      </c>
    </row>
    <row r="2919" spans="1:11" ht="15.75" thickTop="1" x14ac:dyDescent="0.25">
      <c r="A2919" s="421"/>
      <c r="B2919" s="421"/>
      <c r="C2919" s="421"/>
      <c r="D2919" s="421"/>
      <c r="E2919" s="421"/>
      <c r="F2919" s="421"/>
      <c r="G2919" s="421"/>
      <c r="H2919" s="421"/>
      <c r="I2919" s="421"/>
      <c r="J2919" s="421"/>
      <c r="K2919" s="421"/>
    </row>
    <row r="2920" spans="1:11" x14ac:dyDescent="0.25">
      <c r="A2920" s="402" t="s">
        <v>343</v>
      </c>
      <c r="B2920" s="403" t="s">
        <v>34</v>
      </c>
      <c r="C2920" s="402" t="s">
        <v>103</v>
      </c>
      <c r="D2920" s="402" t="s">
        <v>65</v>
      </c>
      <c r="E2920" s="404" t="s">
        <v>35</v>
      </c>
      <c r="F2920" s="404"/>
      <c r="G2920" s="405" t="s">
        <v>56</v>
      </c>
      <c r="H2920" s="403" t="s">
        <v>61</v>
      </c>
      <c r="I2920" s="403" t="s">
        <v>370</v>
      </c>
      <c r="J2920" s="403" t="s">
        <v>203</v>
      </c>
      <c r="K2920" s="403" t="s">
        <v>57</v>
      </c>
    </row>
    <row r="2921" spans="1:11" ht="25.5" x14ac:dyDescent="0.25">
      <c r="A2921" s="406" t="s">
        <v>37</v>
      </c>
      <c r="B2921" s="407" t="s">
        <v>1827</v>
      </c>
      <c r="C2921" s="406" t="s">
        <v>1157</v>
      </c>
      <c r="D2921" s="406" t="s">
        <v>1828</v>
      </c>
      <c r="E2921" s="408">
        <v>14.31</v>
      </c>
      <c r="F2921" s="408"/>
      <c r="G2921" s="409" t="s">
        <v>19</v>
      </c>
      <c r="H2921" s="410">
        <v>1</v>
      </c>
      <c r="I2921" s="411"/>
      <c r="J2921" s="411">
        <v>204.81</v>
      </c>
      <c r="K2921" s="411">
        <v>204.81</v>
      </c>
    </row>
    <row r="2922" spans="1:11" ht="25.5" x14ac:dyDescent="0.25">
      <c r="A2922" s="412" t="s">
        <v>371</v>
      </c>
      <c r="B2922" s="413" t="s">
        <v>131</v>
      </c>
      <c r="C2922" s="412" t="s">
        <v>105</v>
      </c>
      <c r="D2922" s="412" t="s">
        <v>132</v>
      </c>
      <c r="E2922" s="414" t="s">
        <v>101</v>
      </c>
      <c r="F2922" s="414"/>
      <c r="G2922" s="415" t="s">
        <v>38</v>
      </c>
      <c r="H2922" s="416">
        <v>2</v>
      </c>
      <c r="I2922" s="416">
        <v>0</v>
      </c>
      <c r="J2922" s="417">
        <v>23.41</v>
      </c>
      <c r="K2922" s="417">
        <v>46.82</v>
      </c>
    </row>
    <row r="2923" spans="1:11" ht="38.25" x14ac:dyDescent="0.25">
      <c r="A2923" s="412" t="s">
        <v>371</v>
      </c>
      <c r="B2923" s="413" t="s">
        <v>2394</v>
      </c>
      <c r="C2923" s="412" t="s">
        <v>1157</v>
      </c>
      <c r="D2923" s="412" t="s">
        <v>2395</v>
      </c>
      <c r="E2923" s="414" t="s">
        <v>384</v>
      </c>
      <c r="F2923" s="414"/>
      <c r="G2923" s="415" t="s">
        <v>19</v>
      </c>
      <c r="H2923" s="416">
        <v>1.1000000000000001</v>
      </c>
      <c r="I2923" s="416">
        <v>0</v>
      </c>
      <c r="J2923" s="417">
        <v>67.89</v>
      </c>
      <c r="K2923" s="417">
        <v>74.67</v>
      </c>
    </row>
    <row r="2924" spans="1:11" ht="38.25" x14ac:dyDescent="0.25">
      <c r="A2924" s="412" t="s">
        <v>371</v>
      </c>
      <c r="B2924" s="413" t="s">
        <v>2396</v>
      </c>
      <c r="C2924" s="412" t="s">
        <v>1157</v>
      </c>
      <c r="D2924" s="412" t="s">
        <v>2397</v>
      </c>
      <c r="E2924" s="414" t="s">
        <v>384</v>
      </c>
      <c r="F2924" s="414"/>
      <c r="G2924" s="415" t="s">
        <v>2398</v>
      </c>
      <c r="H2924" s="416">
        <v>0.18</v>
      </c>
      <c r="I2924" s="416">
        <v>0</v>
      </c>
      <c r="J2924" s="417">
        <v>47.37</v>
      </c>
      <c r="K2924" s="417">
        <v>8.52</v>
      </c>
    </row>
    <row r="2925" spans="1:11" ht="38.25" x14ac:dyDescent="0.25">
      <c r="A2925" s="412" t="s">
        <v>371</v>
      </c>
      <c r="B2925" s="413" t="s">
        <v>2399</v>
      </c>
      <c r="C2925" s="412" t="s">
        <v>1157</v>
      </c>
      <c r="D2925" s="412" t="s">
        <v>2400</v>
      </c>
      <c r="E2925" s="414" t="s">
        <v>384</v>
      </c>
      <c r="F2925" s="414"/>
      <c r="G2925" s="415" t="s">
        <v>23</v>
      </c>
      <c r="H2925" s="416">
        <v>1</v>
      </c>
      <c r="I2925" s="416">
        <v>0</v>
      </c>
      <c r="J2925" s="417">
        <v>0.55000000000000004</v>
      </c>
      <c r="K2925" s="417">
        <v>0.55000000000000004</v>
      </c>
    </row>
    <row r="2926" spans="1:11" ht="38.25" x14ac:dyDescent="0.25">
      <c r="A2926" s="412" t="s">
        <v>371</v>
      </c>
      <c r="B2926" s="413" t="s">
        <v>2401</v>
      </c>
      <c r="C2926" s="412" t="s">
        <v>1157</v>
      </c>
      <c r="D2926" s="412" t="s">
        <v>2402</v>
      </c>
      <c r="E2926" s="414" t="s">
        <v>384</v>
      </c>
      <c r="F2926" s="414"/>
      <c r="G2926" s="415" t="s">
        <v>1775</v>
      </c>
      <c r="H2926" s="416">
        <v>2</v>
      </c>
      <c r="I2926" s="416">
        <v>0</v>
      </c>
      <c r="J2926" s="417">
        <v>8.64</v>
      </c>
      <c r="K2926" s="417">
        <v>17.28</v>
      </c>
    </row>
    <row r="2927" spans="1:11" ht="25.5" x14ac:dyDescent="0.25">
      <c r="A2927" s="412" t="s">
        <v>371</v>
      </c>
      <c r="B2927" s="413" t="s">
        <v>117</v>
      </c>
      <c r="C2927" s="412" t="s">
        <v>105</v>
      </c>
      <c r="D2927" s="412" t="s">
        <v>118</v>
      </c>
      <c r="E2927" s="414" t="s">
        <v>101</v>
      </c>
      <c r="F2927" s="414"/>
      <c r="G2927" s="415" t="s">
        <v>38</v>
      </c>
      <c r="H2927" s="416">
        <v>1</v>
      </c>
      <c r="I2927" s="416">
        <v>0</v>
      </c>
      <c r="J2927" s="417">
        <v>23.41</v>
      </c>
      <c r="K2927" s="417">
        <v>23.41</v>
      </c>
    </row>
    <row r="2928" spans="1:11" ht="25.5" x14ac:dyDescent="0.25">
      <c r="A2928" s="412" t="s">
        <v>371</v>
      </c>
      <c r="B2928" s="413" t="s">
        <v>109</v>
      </c>
      <c r="C2928" s="412" t="s">
        <v>105</v>
      </c>
      <c r="D2928" s="412" t="s">
        <v>110</v>
      </c>
      <c r="E2928" s="414" t="s">
        <v>101</v>
      </c>
      <c r="F2928" s="414"/>
      <c r="G2928" s="415" t="s">
        <v>38</v>
      </c>
      <c r="H2928" s="416">
        <v>2</v>
      </c>
      <c r="I2928" s="416">
        <v>0</v>
      </c>
      <c r="J2928" s="417">
        <v>16.78</v>
      </c>
      <c r="K2928" s="417">
        <v>33.56</v>
      </c>
    </row>
    <row r="2929" spans="1:11" ht="25.5" x14ac:dyDescent="0.25">
      <c r="A2929" s="418"/>
      <c r="B2929" s="418"/>
      <c r="C2929" s="418"/>
      <c r="D2929" s="418"/>
      <c r="E2929" s="418"/>
      <c r="F2929" s="418" t="s">
        <v>373</v>
      </c>
      <c r="G2929" s="419">
        <v>103.79</v>
      </c>
      <c r="H2929" s="418" t="s">
        <v>374</v>
      </c>
      <c r="I2929" s="419">
        <v>0</v>
      </c>
      <c r="J2929" s="418" t="s">
        <v>375</v>
      </c>
      <c r="K2929" s="419">
        <v>103.79</v>
      </c>
    </row>
    <row r="2930" spans="1:11" ht="26.25" thickBot="1" x14ac:dyDescent="0.3">
      <c r="A2930" s="418"/>
      <c r="B2930" s="418"/>
      <c r="C2930" s="418"/>
      <c r="D2930" s="418"/>
      <c r="E2930" s="418"/>
      <c r="F2930" s="418" t="s">
        <v>376</v>
      </c>
      <c r="G2930" s="419">
        <v>0</v>
      </c>
      <c r="H2930" s="420"/>
      <c r="I2930" s="420" t="s">
        <v>377</v>
      </c>
      <c r="J2930" s="418"/>
      <c r="K2930" s="419">
        <v>204.81</v>
      </c>
    </row>
    <row r="2931" spans="1:11" ht="15.75" thickTop="1" x14ac:dyDescent="0.25">
      <c r="A2931" s="421"/>
      <c r="B2931" s="421"/>
      <c r="C2931" s="421"/>
      <c r="D2931" s="421"/>
      <c r="E2931" s="421"/>
      <c r="F2931" s="421"/>
      <c r="G2931" s="421"/>
      <c r="H2931" s="421"/>
      <c r="I2931" s="421"/>
      <c r="J2931" s="421"/>
      <c r="K2931" s="421"/>
    </row>
    <row r="2932" spans="1:11" x14ac:dyDescent="0.25">
      <c r="A2932" s="402" t="s">
        <v>344</v>
      </c>
      <c r="B2932" s="403" t="s">
        <v>34</v>
      </c>
      <c r="C2932" s="402" t="s">
        <v>103</v>
      </c>
      <c r="D2932" s="402" t="s">
        <v>65</v>
      </c>
      <c r="E2932" s="404" t="s">
        <v>35</v>
      </c>
      <c r="F2932" s="404"/>
      <c r="G2932" s="405" t="s">
        <v>56</v>
      </c>
      <c r="H2932" s="403" t="s">
        <v>61</v>
      </c>
      <c r="I2932" s="403" t="s">
        <v>370</v>
      </c>
      <c r="J2932" s="403" t="s">
        <v>203</v>
      </c>
      <c r="K2932" s="403" t="s">
        <v>57</v>
      </c>
    </row>
    <row r="2933" spans="1:11" ht="25.5" x14ac:dyDescent="0.25">
      <c r="A2933" s="406" t="s">
        <v>37</v>
      </c>
      <c r="B2933" s="407" t="s">
        <v>1829</v>
      </c>
      <c r="C2933" s="406" t="s">
        <v>105</v>
      </c>
      <c r="D2933" s="406" t="s">
        <v>1830</v>
      </c>
      <c r="E2933" s="408">
        <v>27</v>
      </c>
      <c r="F2933" s="408"/>
      <c r="G2933" s="409" t="s">
        <v>19</v>
      </c>
      <c r="H2933" s="410">
        <v>1</v>
      </c>
      <c r="I2933" s="411"/>
      <c r="J2933" s="411">
        <v>16.28</v>
      </c>
      <c r="K2933" s="411">
        <v>16.28</v>
      </c>
    </row>
    <row r="2934" spans="1:11" ht="25.5" x14ac:dyDescent="0.25">
      <c r="A2934" s="412" t="s">
        <v>371</v>
      </c>
      <c r="B2934" s="413" t="s">
        <v>2403</v>
      </c>
      <c r="C2934" s="412" t="s">
        <v>105</v>
      </c>
      <c r="D2934" s="412" t="s">
        <v>2404</v>
      </c>
      <c r="E2934" s="414" t="s">
        <v>384</v>
      </c>
      <c r="F2934" s="414"/>
      <c r="G2934" s="415" t="s">
        <v>19</v>
      </c>
      <c r="H2934" s="416">
        <v>1</v>
      </c>
      <c r="I2934" s="416">
        <v>0</v>
      </c>
      <c r="J2934" s="417">
        <v>7.17</v>
      </c>
      <c r="K2934" s="417">
        <v>7.17</v>
      </c>
    </row>
    <row r="2935" spans="1:11" ht="25.5" x14ac:dyDescent="0.25">
      <c r="A2935" s="412" t="s">
        <v>371</v>
      </c>
      <c r="B2935" s="413" t="s">
        <v>104</v>
      </c>
      <c r="C2935" s="412" t="s">
        <v>105</v>
      </c>
      <c r="D2935" s="412" t="s">
        <v>106</v>
      </c>
      <c r="E2935" s="414" t="s">
        <v>101</v>
      </c>
      <c r="F2935" s="414"/>
      <c r="G2935" s="415" t="s">
        <v>38</v>
      </c>
      <c r="H2935" s="416">
        <v>0.33700000000000002</v>
      </c>
      <c r="I2935" s="416">
        <v>0</v>
      </c>
      <c r="J2935" s="417">
        <v>15.3</v>
      </c>
      <c r="K2935" s="417">
        <v>5.15</v>
      </c>
    </row>
    <row r="2936" spans="1:11" ht="25.5" x14ac:dyDescent="0.25">
      <c r="A2936" s="412" t="s">
        <v>371</v>
      </c>
      <c r="B2936" s="413" t="s">
        <v>799</v>
      </c>
      <c r="C2936" s="412" t="s">
        <v>105</v>
      </c>
      <c r="D2936" s="412" t="s">
        <v>800</v>
      </c>
      <c r="E2936" s="414" t="s">
        <v>384</v>
      </c>
      <c r="F2936" s="414"/>
      <c r="G2936" s="415" t="s">
        <v>25</v>
      </c>
      <c r="H2936" s="416">
        <v>0.03</v>
      </c>
      <c r="I2936" s="416">
        <v>0</v>
      </c>
      <c r="J2936" s="417">
        <v>27.75</v>
      </c>
      <c r="K2936" s="417">
        <v>0.83</v>
      </c>
    </row>
    <row r="2937" spans="1:11" ht="25.5" x14ac:dyDescent="0.25">
      <c r="A2937" s="412" t="s">
        <v>371</v>
      </c>
      <c r="B2937" s="413" t="s">
        <v>801</v>
      </c>
      <c r="C2937" s="412" t="s">
        <v>105</v>
      </c>
      <c r="D2937" s="412" t="s">
        <v>802</v>
      </c>
      <c r="E2937" s="414" t="s">
        <v>384</v>
      </c>
      <c r="F2937" s="414"/>
      <c r="G2937" s="415" t="s">
        <v>265</v>
      </c>
      <c r="H2937" s="416">
        <v>0.3</v>
      </c>
      <c r="I2937" s="416">
        <v>0</v>
      </c>
      <c r="J2937" s="417">
        <v>3.77</v>
      </c>
      <c r="K2937" s="417">
        <v>1.1299999999999999</v>
      </c>
    </row>
    <row r="2938" spans="1:11" ht="25.5" x14ac:dyDescent="0.25">
      <c r="A2938" s="412" t="s">
        <v>371</v>
      </c>
      <c r="B2938" s="413" t="s">
        <v>129</v>
      </c>
      <c r="C2938" s="412" t="s">
        <v>105</v>
      </c>
      <c r="D2938" s="412" t="s">
        <v>130</v>
      </c>
      <c r="E2938" s="414" t="s">
        <v>101</v>
      </c>
      <c r="F2938" s="414"/>
      <c r="G2938" s="415" t="s">
        <v>38</v>
      </c>
      <c r="H2938" s="416">
        <v>0.1323</v>
      </c>
      <c r="I2938" s="416">
        <v>0</v>
      </c>
      <c r="J2938" s="417">
        <v>15.15</v>
      </c>
      <c r="K2938" s="417">
        <v>2</v>
      </c>
    </row>
    <row r="2939" spans="1:11" ht="25.5" x14ac:dyDescent="0.25">
      <c r="A2939" s="418"/>
      <c r="B2939" s="418"/>
      <c r="C2939" s="418"/>
      <c r="D2939" s="418"/>
      <c r="E2939" s="418"/>
      <c r="F2939" s="418" t="s">
        <v>373</v>
      </c>
      <c r="G2939" s="419">
        <v>7.15</v>
      </c>
      <c r="H2939" s="418" t="s">
        <v>374</v>
      </c>
      <c r="I2939" s="419">
        <v>0</v>
      </c>
      <c r="J2939" s="418" t="s">
        <v>375</v>
      </c>
      <c r="K2939" s="419">
        <v>7.15</v>
      </c>
    </row>
    <row r="2940" spans="1:11" ht="26.25" thickBot="1" x14ac:dyDescent="0.3">
      <c r="A2940" s="418"/>
      <c r="B2940" s="418"/>
      <c r="C2940" s="418"/>
      <c r="D2940" s="418"/>
      <c r="E2940" s="418"/>
      <c r="F2940" s="418" t="s">
        <v>376</v>
      </c>
      <c r="G2940" s="419">
        <v>0</v>
      </c>
      <c r="H2940" s="420"/>
      <c r="I2940" s="420" t="s">
        <v>377</v>
      </c>
      <c r="J2940" s="418"/>
      <c r="K2940" s="419">
        <v>16.28</v>
      </c>
    </row>
    <row r="2941" spans="1:11" ht="15.75" thickTop="1" x14ac:dyDescent="0.25">
      <c r="A2941" s="421"/>
      <c r="B2941" s="421"/>
      <c r="C2941" s="421"/>
      <c r="D2941" s="421"/>
      <c r="E2941" s="421"/>
      <c r="F2941" s="421"/>
      <c r="G2941" s="421"/>
      <c r="H2941" s="421"/>
      <c r="I2941" s="421"/>
      <c r="J2941" s="421"/>
      <c r="K2941" s="421"/>
    </row>
    <row r="2942" spans="1:11" x14ac:dyDescent="0.25">
      <c r="A2942" s="402" t="s">
        <v>345</v>
      </c>
      <c r="B2942" s="403" t="s">
        <v>34</v>
      </c>
      <c r="C2942" s="402" t="s">
        <v>103</v>
      </c>
      <c r="D2942" s="402" t="s">
        <v>65</v>
      </c>
      <c r="E2942" s="404" t="s">
        <v>35</v>
      </c>
      <c r="F2942" s="404"/>
      <c r="G2942" s="405" t="s">
        <v>56</v>
      </c>
      <c r="H2942" s="403" t="s">
        <v>61</v>
      </c>
      <c r="I2942" s="403" t="s">
        <v>370</v>
      </c>
      <c r="J2942" s="403" t="s">
        <v>203</v>
      </c>
      <c r="K2942" s="403" t="s">
        <v>57</v>
      </c>
    </row>
    <row r="2943" spans="1:11" ht="25.5" x14ac:dyDescent="0.25">
      <c r="A2943" s="406" t="s">
        <v>37</v>
      </c>
      <c r="B2943" s="407" t="s">
        <v>1831</v>
      </c>
      <c r="C2943" s="406" t="s">
        <v>105</v>
      </c>
      <c r="D2943" s="406" t="s">
        <v>1832</v>
      </c>
      <c r="E2943" s="408">
        <v>27</v>
      </c>
      <c r="F2943" s="408"/>
      <c r="G2943" s="409" t="s">
        <v>221</v>
      </c>
      <c r="H2943" s="410">
        <v>1</v>
      </c>
      <c r="I2943" s="411"/>
      <c r="J2943" s="411">
        <v>1279.08</v>
      </c>
      <c r="K2943" s="411">
        <v>1279.08</v>
      </c>
    </row>
    <row r="2944" spans="1:11" ht="25.5" x14ac:dyDescent="0.25">
      <c r="A2944" s="412" t="s">
        <v>371</v>
      </c>
      <c r="B2944" s="413" t="s">
        <v>2405</v>
      </c>
      <c r="C2944" s="412" t="s">
        <v>105</v>
      </c>
      <c r="D2944" s="412" t="s">
        <v>1832</v>
      </c>
      <c r="E2944" s="414" t="s">
        <v>384</v>
      </c>
      <c r="F2944" s="414"/>
      <c r="G2944" s="415" t="s">
        <v>28</v>
      </c>
      <c r="H2944" s="416">
        <v>1</v>
      </c>
      <c r="I2944" s="416">
        <v>0</v>
      </c>
      <c r="J2944" s="417">
        <v>1271.47</v>
      </c>
      <c r="K2944" s="417">
        <v>1271.47</v>
      </c>
    </row>
    <row r="2945" spans="1:11" ht="25.5" x14ac:dyDescent="0.25">
      <c r="A2945" s="412" t="s">
        <v>371</v>
      </c>
      <c r="B2945" s="413" t="s">
        <v>111</v>
      </c>
      <c r="C2945" s="412" t="s">
        <v>105</v>
      </c>
      <c r="D2945" s="412" t="s">
        <v>112</v>
      </c>
      <c r="E2945" s="414" t="s">
        <v>101</v>
      </c>
      <c r="F2945" s="414"/>
      <c r="G2945" s="415" t="s">
        <v>38</v>
      </c>
      <c r="H2945" s="416">
        <v>0.25</v>
      </c>
      <c r="I2945" s="416">
        <v>0</v>
      </c>
      <c r="J2945" s="417">
        <v>23.41</v>
      </c>
      <c r="K2945" s="417">
        <v>5.85</v>
      </c>
    </row>
    <row r="2946" spans="1:11" ht="25.5" x14ac:dyDescent="0.25">
      <c r="A2946" s="412" t="s">
        <v>371</v>
      </c>
      <c r="B2946" s="413" t="s">
        <v>2406</v>
      </c>
      <c r="C2946" s="412" t="s">
        <v>105</v>
      </c>
      <c r="D2946" s="412" t="s">
        <v>2407</v>
      </c>
      <c r="E2946" s="414" t="s">
        <v>384</v>
      </c>
      <c r="F2946" s="414"/>
      <c r="G2946" s="415" t="s">
        <v>28</v>
      </c>
      <c r="H2946" s="416">
        <v>4</v>
      </c>
      <c r="I2946" s="416">
        <v>0</v>
      </c>
      <c r="J2946" s="417">
        <v>0.44</v>
      </c>
      <c r="K2946" s="417">
        <v>1.76</v>
      </c>
    </row>
    <row r="2947" spans="1:11" ht="25.5" x14ac:dyDescent="0.25">
      <c r="A2947" s="418"/>
      <c r="B2947" s="418"/>
      <c r="C2947" s="418"/>
      <c r="D2947" s="418"/>
      <c r="E2947" s="418"/>
      <c r="F2947" s="418" t="s">
        <v>373</v>
      </c>
      <c r="G2947" s="419">
        <v>5.85</v>
      </c>
      <c r="H2947" s="418" t="s">
        <v>374</v>
      </c>
      <c r="I2947" s="419">
        <v>0</v>
      </c>
      <c r="J2947" s="418" t="s">
        <v>375</v>
      </c>
      <c r="K2947" s="419">
        <v>5.85</v>
      </c>
    </row>
    <row r="2948" spans="1:11" ht="26.25" thickBot="1" x14ac:dyDescent="0.3">
      <c r="A2948" s="418"/>
      <c r="B2948" s="418"/>
      <c r="C2948" s="418"/>
      <c r="D2948" s="418"/>
      <c r="E2948" s="418"/>
      <c r="F2948" s="418" t="s">
        <v>376</v>
      </c>
      <c r="G2948" s="419">
        <v>0</v>
      </c>
      <c r="H2948" s="420"/>
      <c r="I2948" s="420" t="s">
        <v>377</v>
      </c>
      <c r="J2948" s="418"/>
      <c r="K2948" s="419">
        <v>1279.08</v>
      </c>
    </row>
    <row r="2949" spans="1:11" ht="15.75" thickTop="1" x14ac:dyDescent="0.25">
      <c r="A2949" s="421"/>
      <c r="B2949" s="421"/>
      <c r="C2949" s="421"/>
      <c r="D2949" s="421"/>
      <c r="E2949" s="421"/>
      <c r="F2949" s="421"/>
      <c r="G2949" s="421"/>
      <c r="H2949" s="421"/>
      <c r="I2949" s="421"/>
      <c r="J2949" s="421"/>
      <c r="K2949" s="421"/>
    </row>
    <row r="2950" spans="1:11" x14ac:dyDescent="0.25">
      <c r="A2950" s="402" t="s">
        <v>346</v>
      </c>
      <c r="B2950" s="403" t="s">
        <v>34</v>
      </c>
      <c r="C2950" s="402" t="s">
        <v>103</v>
      </c>
      <c r="D2950" s="402" t="s">
        <v>65</v>
      </c>
      <c r="E2950" s="404" t="s">
        <v>35</v>
      </c>
      <c r="F2950" s="404"/>
      <c r="G2950" s="405" t="s">
        <v>56</v>
      </c>
      <c r="H2950" s="403" t="s">
        <v>61</v>
      </c>
      <c r="I2950" s="403" t="s">
        <v>370</v>
      </c>
      <c r="J2950" s="403" t="s">
        <v>203</v>
      </c>
      <c r="K2950" s="403" t="s">
        <v>57</v>
      </c>
    </row>
    <row r="2951" spans="1:11" ht="25.5" x14ac:dyDescent="0.25">
      <c r="A2951" s="406" t="s">
        <v>37</v>
      </c>
      <c r="B2951" s="407" t="s">
        <v>353</v>
      </c>
      <c r="C2951" s="406" t="s">
        <v>105</v>
      </c>
      <c r="D2951" s="406" t="s">
        <v>88</v>
      </c>
      <c r="E2951" s="408">
        <v>27</v>
      </c>
      <c r="F2951" s="408"/>
      <c r="G2951" s="409" t="s">
        <v>19</v>
      </c>
      <c r="H2951" s="410">
        <v>1</v>
      </c>
      <c r="I2951" s="411"/>
      <c r="J2951" s="411">
        <v>4.1900000000000004</v>
      </c>
      <c r="K2951" s="411">
        <v>4.1900000000000004</v>
      </c>
    </row>
    <row r="2952" spans="1:11" ht="25.5" x14ac:dyDescent="0.25">
      <c r="A2952" s="412" t="s">
        <v>371</v>
      </c>
      <c r="B2952" s="413" t="s">
        <v>805</v>
      </c>
      <c r="C2952" s="412" t="s">
        <v>105</v>
      </c>
      <c r="D2952" s="412" t="s">
        <v>806</v>
      </c>
      <c r="E2952" s="414" t="s">
        <v>384</v>
      </c>
      <c r="F2952" s="414"/>
      <c r="G2952" s="415" t="s">
        <v>389</v>
      </c>
      <c r="H2952" s="416">
        <v>0.05</v>
      </c>
      <c r="I2952" s="416">
        <v>0</v>
      </c>
      <c r="J2952" s="417">
        <v>10.26</v>
      </c>
      <c r="K2952" s="417">
        <v>0.51</v>
      </c>
    </row>
    <row r="2953" spans="1:11" ht="25.5" x14ac:dyDescent="0.25">
      <c r="A2953" s="412" t="s">
        <v>371</v>
      </c>
      <c r="B2953" s="413" t="s">
        <v>803</v>
      </c>
      <c r="C2953" s="412" t="s">
        <v>105</v>
      </c>
      <c r="D2953" s="412" t="s">
        <v>804</v>
      </c>
      <c r="E2953" s="414" t="s">
        <v>384</v>
      </c>
      <c r="F2953" s="414"/>
      <c r="G2953" s="415" t="s">
        <v>265</v>
      </c>
      <c r="H2953" s="416">
        <v>0.1084</v>
      </c>
      <c r="I2953" s="416">
        <v>0</v>
      </c>
      <c r="J2953" s="417">
        <v>11.88</v>
      </c>
      <c r="K2953" s="417">
        <v>1.28</v>
      </c>
    </row>
    <row r="2954" spans="1:11" ht="25.5" x14ac:dyDescent="0.25">
      <c r="A2954" s="412" t="s">
        <v>371</v>
      </c>
      <c r="B2954" s="413" t="s">
        <v>104</v>
      </c>
      <c r="C2954" s="412" t="s">
        <v>105</v>
      </c>
      <c r="D2954" s="412" t="s">
        <v>106</v>
      </c>
      <c r="E2954" s="414" t="s">
        <v>101</v>
      </c>
      <c r="F2954" s="414"/>
      <c r="G2954" s="415" t="s">
        <v>38</v>
      </c>
      <c r="H2954" s="416">
        <v>0.15</v>
      </c>
      <c r="I2954" s="416">
        <v>0</v>
      </c>
      <c r="J2954" s="417">
        <v>15.3</v>
      </c>
      <c r="K2954" s="417">
        <v>2.29</v>
      </c>
    </row>
    <row r="2955" spans="1:11" ht="25.5" x14ac:dyDescent="0.25">
      <c r="A2955" s="412" t="s">
        <v>371</v>
      </c>
      <c r="B2955" s="413" t="s">
        <v>807</v>
      </c>
      <c r="C2955" s="412" t="s">
        <v>105</v>
      </c>
      <c r="D2955" s="412" t="s">
        <v>808</v>
      </c>
      <c r="E2955" s="414" t="s">
        <v>384</v>
      </c>
      <c r="F2955" s="414"/>
      <c r="G2955" s="415" t="s">
        <v>265</v>
      </c>
      <c r="H2955" s="416">
        <v>0.01</v>
      </c>
      <c r="I2955" s="416">
        <v>0</v>
      </c>
      <c r="J2955" s="417">
        <v>11.86</v>
      </c>
      <c r="K2955" s="417">
        <v>0.11</v>
      </c>
    </row>
    <row r="2956" spans="1:11" ht="25.5" x14ac:dyDescent="0.25">
      <c r="A2956" s="418"/>
      <c r="B2956" s="418"/>
      <c r="C2956" s="418"/>
      <c r="D2956" s="418"/>
      <c r="E2956" s="418"/>
      <c r="F2956" s="418" t="s">
        <v>373</v>
      </c>
      <c r="G2956" s="419">
        <v>2.29</v>
      </c>
      <c r="H2956" s="418" t="s">
        <v>374</v>
      </c>
      <c r="I2956" s="419">
        <v>0</v>
      </c>
      <c r="J2956" s="418" t="s">
        <v>375</v>
      </c>
      <c r="K2956" s="419">
        <v>2.29</v>
      </c>
    </row>
    <row r="2957" spans="1:11" ht="26.25" thickBot="1" x14ac:dyDescent="0.3">
      <c r="A2957" s="418"/>
      <c r="B2957" s="418"/>
      <c r="C2957" s="418"/>
      <c r="D2957" s="418"/>
      <c r="E2957" s="418"/>
      <c r="F2957" s="418" t="s">
        <v>376</v>
      </c>
      <c r="G2957" s="419">
        <v>0</v>
      </c>
      <c r="H2957" s="420"/>
      <c r="I2957" s="420" t="s">
        <v>377</v>
      </c>
      <c r="J2957" s="418"/>
      <c r="K2957" s="419">
        <v>4.1900000000000004</v>
      </c>
    </row>
    <row r="2958" spans="1:11" ht="15.75" thickTop="1" x14ac:dyDescent="0.25">
      <c r="A2958" s="421"/>
      <c r="B2958" s="421"/>
      <c r="C2958" s="421"/>
      <c r="D2958" s="421"/>
      <c r="E2958" s="421"/>
      <c r="F2958" s="421"/>
      <c r="G2958" s="421"/>
      <c r="H2958" s="421"/>
      <c r="I2958" s="421"/>
      <c r="J2958" s="421"/>
      <c r="K2958" s="421"/>
    </row>
    <row r="2959" spans="1:11" x14ac:dyDescent="0.25">
      <c r="A2959" s="400" t="s">
        <v>809</v>
      </c>
      <c r="B2959" s="401"/>
      <c r="C2959" s="401"/>
      <c r="D2959" s="401"/>
      <c r="E2959" s="401"/>
      <c r="F2959" s="401"/>
      <c r="G2959" s="401"/>
      <c r="H2959" s="401"/>
      <c r="I2959" s="401"/>
      <c r="J2959" s="401"/>
      <c r="K2959" s="401"/>
    </row>
    <row r="2960" spans="1:11" x14ac:dyDescent="0.25">
      <c r="A2960" s="402"/>
      <c r="B2960" s="403" t="s">
        <v>34</v>
      </c>
      <c r="C2960" s="402" t="s">
        <v>103</v>
      </c>
      <c r="D2960" s="402" t="s">
        <v>65</v>
      </c>
      <c r="E2960" s="404" t="s">
        <v>35</v>
      </c>
      <c r="F2960" s="404"/>
      <c r="G2960" s="405" t="s">
        <v>56</v>
      </c>
      <c r="H2960" s="403" t="s">
        <v>61</v>
      </c>
      <c r="I2960" s="403" t="s">
        <v>370</v>
      </c>
      <c r="J2960" s="403" t="s">
        <v>203</v>
      </c>
      <c r="K2960" s="403" t="s">
        <v>57</v>
      </c>
    </row>
    <row r="2961" spans="1:11" ht="25.5" x14ac:dyDescent="0.25">
      <c r="A2961" s="406" t="s">
        <v>37</v>
      </c>
      <c r="B2961" s="407" t="s">
        <v>1862</v>
      </c>
      <c r="C2961" s="406" t="s">
        <v>796</v>
      </c>
      <c r="D2961" s="406" t="s">
        <v>1863</v>
      </c>
      <c r="E2961" s="408">
        <v>62</v>
      </c>
      <c r="F2961" s="408"/>
      <c r="G2961" s="409" t="s">
        <v>1029</v>
      </c>
      <c r="H2961" s="410">
        <v>1</v>
      </c>
      <c r="I2961" s="411"/>
      <c r="J2961" s="411">
        <v>9.68</v>
      </c>
      <c r="K2961" s="411">
        <v>9.68</v>
      </c>
    </row>
    <row r="2962" spans="1:11" x14ac:dyDescent="0.25">
      <c r="A2962" s="412" t="s">
        <v>371</v>
      </c>
      <c r="B2962" s="413" t="s">
        <v>2408</v>
      </c>
      <c r="C2962" s="412" t="s">
        <v>796</v>
      </c>
      <c r="D2962" s="412" t="s">
        <v>2409</v>
      </c>
      <c r="E2962" s="414" t="s">
        <v>384</v>
      </c>
      <c r="F2962" s="414"/>
      <c r="G2962" s="415" t="s">
        <v>21</v>
      </c>
      <c r="H2962" s="416">
        <v>4.1700000000000001E-2</v>
      </c>
      <c r="I2962" s="416">
        <v>0</v>
      </c>
      <c r="J2962" s="417">
        <v>47.01</v>
      </c>
      <c r="K2962" s="417">
        <v>1.96</v>
      </c>
    </row>
    <row r="2963" spans="1:11" x14ac:dyDescent="0.25">
      <c r="A2963" s="412" t="s">
        <v>371</v>
      </c>
      <c r="B2963" s="413" t="s">
        <v>2410</v>
      </c>
      <c r="C2963" s="412" t="s">
        <v>796</v>
      </c>
      <c r="D2963" s="412" t="s">
        <v>2411</v>
      </c>
      <c r="E2963" s="414" t="s">
        <v>384</v>
      </c>
      <c r="F2963" s="414"/>
      <c r="G2963" s="415" t="s">
        <v>21</v>
      </c>
      <c r="H2963" s="416">
        <v>4.1700000000000001E-2</v>
      </c>
      <c r="I2963" s="416">
        <v>0</v>
      </c>
      <c r="J2963" s="417">
        <v>3.46</v>
      </c>
      <c r="K2963" s="417">
        <v>0.14000000000000001</v>
      </c>
    </row>
    <row r="2964" spans="1:11" ht="25.5" x14ac:dyDescent="0.25">
      <c r="A2964" s="412" t="s">
        <v>371</v>
      </c>
      <c r="B2964" s="413" t="s">
        <v>121</v>
      </c>
      <c r="C2964" s="412" t="s">
        <v>105</v>
      </c>
      <c r="D2964" s="412" t="s">
        <v>122</v>
      </c>
      <c r="E2964" s="414" t="s">
        <v>101</v>
      </c>
      <c r="F2964" s="414"/>
      <c r="G2964" s="415" t="s">
        <v>38</v>
      </c>
      <c r="H2964" s="416">
        <v>6.25E-2</v>
      </c>
      <c r="I2964" s="416">
        <v>0</v>
      </c>
      <c r="J2964" s="417">
        <v>23.41</v>
      </c>
      <c r="K2964" s="417">
        <v>1.46</v>
      </c>
    </row>
    <row r="2965" spans="1:11" x14ac:dyDescent="0.25">
      <c r="A2965" s="412" t="s">
        <v>371</v>
      </c>
      <c r="B2965" s="413" t="s">
        <v>2412</v>
      </c>
      <c r="C2965" s="412" t="s">
        <v>796</v>
      </c>
      <c r="D2965" s="412" t="s">
        <v>2413</v>
      </c>
      <c r="E2965" s="414" t="s">
        <v>384</v>
      </c>
      <c r="F2965" s="414"/>
      <c r="G2965" s="415" t="s">
        <v>21</v>
      </c>
      <c r="H2965" s="416">
        <v>4.1700000000000001E-2</v>
      </c>
      <c r="I2965" s="416">
        <v>0</v>
      </c>
      <c r="J2965" s="417">
        <v>115.95</v>
      </c>
      <c r="K2965" s="417">
        <v>4.83</v>
      </c>
    </row>
    <row r="2966" spans="1:11" x14ac:dyDescent="0.25">
      <c r="A2966" s="412" t="s">
        <v>371</v>
      </c>
      <c r="B2966" s="413" t="s">
        <v>2414</v>
      </c>
      <c r="C2966" s="412" t="s">
        <v>796</v>
      </c>
      <c r="D2966" s="412" t="s">
        <v>2415</v>
      </c>
      <c r="E2966" s="414" t="s">
        <v>384</v>
      </c>
      <c r="F2966" s="414"/>
      <c r="G2966" s="415" t="s">
        <v>21</v>
      </c>
      <c r="H2966" s="416">
        <v>8.3299999999999999E-2</v>
      </c>
      <c r="I2966" s="416">
        <v>0</v>
      </c>
      <c r="J2966" s="417">
        <v>2.57</v>
      </c>
      <c r="K2966" s="417">
        <v>0.21</v>
      </c>
    </row>
    <row r="2967" spans="1:11" x14ac:dyDescent="0.25">
      <c r="A2967" s="412" t="s">
        <v>371</v>
      </c>
      <c r="B2967" s="413" t="s">
        <v>2416</v>
      </c>
      <c r="C2967" s="412" t="s">
        <v>796</v>
      </c>
      <c r="D2967" s="412" t="s">
        <v>2417</v>
      </c>
      <c r="E2967" s="414" t="s">
        <v>384</v>
      </c>
      <c r="F2967" s="414"/>
      <c r="G2967" s="415" t="s">
        <v>58</v>
      </c>
      <c r="H2967" s="416">
        <v>1.25</v>
      </c>
      <c r="I2967" s="416">
        <v>0</v>
      </c>
      <c r="J2967" s="417">
        <v>0.87</v>
      </c>
      <c r="K2967" s="417">
        <v>1.08</v>
      </c>
    </row>
    <row r="2968" spans="1:11" ht="25.5" x14ac:dyDescent="0.25">
      <c r="A2968" s="418"/>
      <c r="B2968" s="418"/>
      <c r="C2968" s="418"/>
      <c r="D2968" s="418"/>
      <c r="E2968" s="418"/>
      <c r="F2968" s="418" t="s">
        <v>373</v>
      </c>
      <c r="G2968" s="419">
        <v>1.46</v>
      </c>
      <c r="H2968" s="418" t="s">
        <v>374</v>
      </c>
      <c r="I2968" s="419">
        <v>0</v>
      </c>
      <c r="J2968" s="418" t="s">
        <v>375</v>
      </c>
      <c r="K2968" s="419">
        <v>1.46</v>
      </c>
    </row>
    <row r="2969" spans="1:11" ht="26.25" thickBot="1" x14ac:dyDescent="0.3">
      <c r="A2969" s="418"/>
      <c r="B2969" s="418"/>
      <c r="C2969" s="418"/>
      <c r="D2969" s="418"/>
      <c r="E2969" s="418"/>
      <c r="F2969" s="418" t="s">
        <v>376</v>
      </c>
      <c r="G2969" s="419">
        <v>0</v>
      </c>
      <c r="H2969" s="420"/>
      <c r="I2969" s="420" t="s">
        <v>377</v>
      </c>
      <c r="J2969" s="418"/>
      <c r="K2969" s="419">
        <v>9.68</v>
      </c>
    </row>
    <row r="2970" spans="1:11" ht="15.75" thickTop="1" x14ac:dyDescent="0.25">
      <c r="A2970" s="421"/>
      <c r="B2970" s="421"/>
      <c r="C2970" s="421"/>
      <c r="D2970" s="421"/>
      <c r="E2970" s="421"/>
      <c r="F2970" s="421"/>
      <c r="G2970" s="421"/>
      <c r="H2970" s="421"/>
      <c r="I2970" s="421"/>
      <c r="J2970" s="421"/>
      <c r="K2970"/>
    </row>
    <row r="2971" spans="1:11" x14ac:dyDescent="0.25">
      <c r="A2971" s="402"/>
      <c r="B2971" s="403" t="s">
        <v>34</v>
      </c>
      <c r="C2971" s="402" t="s">
        <v>103</v>
      </c>
      <c r="D2971" s="402" t="s">
        <v>65</v>
      </c>
      <c r="E2971" s="404" t="s">
        <v>35</v>
      </c>
      <c r="F2971" s="404"/>
      <c r="G2971" s="405" t="s">
        <v>56</v>
      </c>
      <c r="H2971" s="403" t="s">
        <v>61</v>
      </c>
      <c r="I2971" s="403" t="s">
        <v>370</v>
      </c>
      <c r="J2971" s="403" t="s">
        <v>203</v>
      </c>
      <c r="K2971" s="403" t="s">
        <v>57</v>
      </c>
    </row>
    <row r="2972" spans="1:11" ht="25.5" x14ac:dyDescent="0.25">
      <c r="A2972" s="406" t="s">
        <v>37</v>
      </c>
      <c r="B2972" s="407" t="s">
        <v>1864</v>
      </c>
      <c r="C2972" s="406" t="s">
        <v>796</v>
      </c>
      <c r="D2972" s="406" t="s">
        <v>1865</v>
      </c>
      <c r="E2972" s="408">
        <v>62</v>
      </c>
      <c r="F2972" s="408"/>
      <c r="G2972" s="409" t="s">
        <v>1029</v>
      </c>
      <c r="H2972" s="410">
        <v>1</v>
      </c>
      <c r="I2972" s="411"/>
      <c r="J2972" s="411">
        <v>99.16</v>
      </c>
      <c r="K2972" s="411">
        <v>99.16</v>
      </c>
    </row>
    <row r="2973" spans="1:11" x14ac:dyDescent="0.25">
      <c r="A2973" s="412" t="s">
        <v>371</v>
      </c>
      <c r="B2973" s="413" t="s">
        <v>2418</v>
      </c>
      <c r="C2973" s="412" t="s">
        <v>796</v>
      </c>
      <c r="D2973" s="412" t="s">
        <v>2419</v>
      </c>
      <c r="E2973" s="414" t="s">
        <v>384</v>
      </c>
      <c r="F2973" s="414"/>
      <c r="G2973" s="415" t="s">
        <v>21</v>
      </c>
      <c r="H2973" s="416">
        <v>1.67E-2</v>
      </c>
      <c r="I2973" s="416">
        <v>0</v>
      </c>
      <c r="J2973" s="417">
        <v>562</v>
      </c>
      <c r="K2973" s="417">
        <v>9.3800000000000008</v>
      </c>
    </row>
    <row r="2974" spans="1:11" x14ac:dyDescent="0.25">
      <c r="A2974" s="412" t="s">
        <v>371</v>
      </c>
      <c r="B2974" s="413" t="s">
        <v>2420</v>
      </c>
      <c r="C2974" s="412" t="s">
        <v>796</v>
      </c>
      <c r="D2974" s="412" t="s">
        <v>2421</v>
      </c>
      <c r="E2974" s="414" t="s">
        <v>384</v>
      </c>
      <c r="F2974" s="414"/>
      <c r="G2974" s="415" t="s">
        <v>21</v>
      </c>
      <c r="H2974" s="416">
        <v>4.1700000000000001E-2</v>
      </c>
      <c r="I2974" s="416">
        <v>0</v>
      </c>
      <c r="J2974" s="417">
        <v>504.64</v>
      </c>
      <c r="K2974" s="417">
        <v>21.04</v>
      </c>
    </row>
    <row r="2975" spans="1:11" x14ac:dyDescent="0.25">
      <c r="A2975" s="412" t="s">
        <v>371</v>
      </c>
      <c r="B2975" s="413" t="s">
        <v>2422</v>
      </c>
      <c r="C2975" s="412" t="s">
        <v>796</v>
      </c>
      <c r="D2975" s="412" t="s">
        <v>2423</v>
      </c>
      <c r="E2975" s="414" t="s">
        <v>384</v>
      </c>
      <c r="F2975" s="414"/>
      <c r="G2975" s="415" t="s">
        <v>21</v>
      </c>
      <c r="H2975" s="416">
        <v>4.1700000000000001E-2</v>
      </c>
      <c r="I2975" s="416">
        <v>0</v>
      </c>
      <c r="J2975" s="417">
        <v>150.27000000000001</v>
      </c>
      <c r="K2975" s="417">
        <v>6.26</v>
      </c>
    </row>
    <row r="2976" spans="1:11" x14ac:dyDescent="0.25">
      <c r="A2976" s="412" t="s">
        <v>371</v>
      </c>
      <c r="B2976" s="413" t="s">
        <v>1868</v>
      </c>
      <c r="C2976" s="412" t="s">
        <v>796</v>
      </c>
      <c r="D2976" s="412" t="s">
        <v>1869</v>
      </c>
      <c r="E2976" s="414" t="s">
        <v>384</v>
      </c>
      <c r="F2976" s="414"/>
      <c r="G2976" s="415" t="s">
        <v>21</v>
      </c>
      <c r="H2976" s="416">
        <v>4.1700000000000001E-2</v>
      </c>
      <c r="I2976" s="416">
        <v>0</v>
      </c>
      <c r="J2976" s="417">
        <v>811.71</v>
      </c>
      <c r="K2976" s="417">
        <v>33.840000000000003</v>
      </c>
    </row>
    <row r="2977" spans="1:11" ht="25.5" x14ac:dyDescent="0.25">
      <c r="A2977" s="412" t="s">
        <v>371</v>
      </c>
      <c r="B2977" s="413" t="s">
        <v>121</v>
      </c>
      <c r="C2977" s="412" t="s">
        <v>105</v>
      </c>
      <c r="D2977" s="412" t="s">
        <v>122</v>
      </c>
      <c r="E2977" s="414" t="s">
        <v>101</v>
      </c>
      <c r="F2977" s="414"/>
      <c r="G2977" s="415" t="s">
        <v>38</v>
      </c>
      <c r="H2977" s="416">
        <v>6.25E-2</v>
      </c>
      <c r="I2977" s="416">
        <v>0</v>
      </c>
      <c r="J2977" s="417">
        <v>23.41</v>
      </c>
      <c r="K2977" s="417">
        <v>1.46</v>
      </c>
    </row>
    <row r="2978" spans="1:11" x14ac:dyDescent="0.25">
      <c r="A2978" s="412" t="s">
        <v>371</v>
      </c>
      <c r="B2978" s="413" t="s">
        <v>2424</v>
      </c>
      <c r="C2978" s="412" t="s">
        <v>796</v>
      </c>
      <c r="D2978" s="412" t="s">
        <v>2425</v>
      </c>
      <c r="E2978" s="414" t="s">
        <v>384</v>
      </c>
      <c r="F2978" s="414"/>
      <c r="G2978" s="415" t="s">
        <v>21</v>
      </c>
      <c r="H2978" s="416">
        <v>4.1700000000000001E-2</v>
      </c>
      <c r="I2978" s="416">
        <v>0</v>
      </c>
      <c r="J2978" s="417">
        <v>651.96</v>
      </c>
      <c r="K2978" s="417">
        <v>27.18</v>
      </c>
    </row>
    <row r="2979" spans="1:11" ht="25.5" x14ac:dyDescent="0.25">
      <c r="A2979" s="418"/>
      <c r="B2979" s="418"/>
      <c r="C2979" s="418"/>
      <c r="D2979" s="418"/>
      <c r="E2979" s="418"/>
      <c r="F2979" s="418" t="s">
        <v>373</v>
      </c>
      <c r="G2979" s="419">
        <v>1.46</v>
      </c>
      <c r="H2979" s="418" t="s">
        <v>374</v>
      </c>
      <c r="I2979" s="419">
        <v>0</v>
      </c>
      <c r="J2979" s="418" t="s">
        <v>375</v>
      </c>
      <c r="K2979" s="419">
        <v>1.46</v>
      </c>
    </row>
    <row r="2980" spans="1:11" ht="26.25" thickBot="1" x14ac:dyDescent="0.3">
      <c r="A2980" s="418"/>
      <c r="B2980" s="418"/>
      <c r="C2980" s="418"/>
      <c r="D2980" s="418"/>
      <c r="E2980" s="418"/>
      <c r="F2980" s="418" t="s">
        <v>376</v>
      </c>
      <c r="G2980" s="419">
        <v>0</v>
      </c>
      <c r="H2980" s="420"/>
      <c r="I2980" s="420" t="s">
        <v>377</v>
      </c>
      <c r="J2980" s="418"/>
      <c r="K2980" s="419">
        <v>99.16</v>
      </c>
    </row>
    <row r="2981" spans="1:11" ht="15.75" thickTop="1" x14ac:dyDescent="0.25">
      <c r="A2981" s="421"/>
      <c r="B2981" s="421"/>
      <c r="C2981" s="421"/>
      <c r="D2981" s="421"/>
      <c r="E2981" s="421"/>
      <c r="F2981" s="421"/>
      <c r="G2981" s="421"/>
      <c r="H2981" s="421"/>
      <c r="I2981" s="421"/>
      <c r="J2981" s="421"/>
      <c r="K2981"/>
    </row>
    <row r="2982" spans="1:11" x14ac:dyDescent="0.25">
      <c r="A2982" s="402"/>
      <c r="B2982" s="403" t="s">
        <v>34</v>
      </c>
      <c r="C2982" s="402" t="s">
        <v>103</v>
      </c>
      <c r="D2982" s="402" t="s">
        <v>65</v>
      </c>
      <c r="E2982" s="404" t="s">
        <v>35</v>
      </c>
      <c r="F2982" s="404"/>
      <c r="G2982" s="405" t="s">
        <v>56</v>
      </c>
      <c r="H2982" s="403" t="s">
        <v>61</v>
      </c>
      <c r="I2982" s="403" t="s">
        <v>370</v>
      </c>
      <c r="J2982" s="403" t="s">
        <v>203</v>
      </c>
      <c r="K2982" s="403" t="s">
        <v>57</v>
      </c>
    </row>
    <row r="2983" spans="1:11" ht="38.25" x14ac:dyDescent="0.25">
      <c r="A2983" s="406" t="s">
        <v>37</v>
      </c>
      <c r="B2983" s="407" t="s">
        <v>2224</v>
      </c>
      <c r="C2983" s="406" t="s">
        <v>201</v>
      </c>
      <c r="D2983" s="406" t="s">
        <v>2225</v>
      </c>
      <c r="E2983" s="408" t="s">
        <v>729</v>
      </c>
      <c r="F2983" s="408"/>
      <c r="G2983" s="409" t="s">
        <v>730</v>
      </c>
      <c r="H2983" s="410">
        <v>1</v>
      </c>
      <c r="I2983" s="411"/>
      <c r="J2983" s="411">
        <v>172.36</v>
      </c>
      <c r="K2983" s="411">
        <v>172.36</v>
      </c>
    </row>
    <row r="2984" spans="1:11" ht="38.25" x14ac:dyDescent="0.25">
      <c r="A2984" s="422" t="s">
        <v>728</v>
      </c>
      <c r="B2984" s="423" t="s">
        <v>2426</v>
      </c>
      <c r="C2984" s="422" t="s">
        <v>201</v>
      </c>
      <c r="D2984" s="422" t="s">
        <v>2427</v>
      </c>
      <c r="E2984" s="424" t="s">
        <v>729</v>
      </c>
      <c r="F2984" s="424"/>
      <c r="G2984" s="425" t="s">
        <v>39</v>
      </c>
      <c r="H2984" s="426">
        <v>1</v>
      </c>
      <c r="I2984" s="426">
        <v>0</v>
      </c>
      <c r="J2984" s="427">
        <v>99.64</v>
      </c>
      <c r="K2984" s="427">
        <v>99.64</v>
      </c>
    </row>
    <row r="2985" spans="1:11" ht="38.25" x14ac:dyDescent="0.25">
      <c r="A2985" s="422" t="s">
        <v>728</v>
      </c>
      <c r="B2985" s="423" t="s">
        <v>2428</v>
      </c>
      <c r="C2985" s="422" t="s">
        <v>201</v>
      </c>
      <c r="D2985" s="422" t="s">
        <v>2429</v>
      </c>
      <c r="E2985" s="424" t="s">
        <v>729</v>
      </c>
      <c r="F2985" s="424"/>
      <c r="G2985" s="425" t="s">
        <v>39</v>
      </c>
      <c r="H2985" s="426">
        <v>1</v>
      </c>
      <c r="I2985" s="426">
        <v>0</v>
      </c>
      <c r="J2985" s="427">
        <v>35.119999999999997</v>
      </c>
      <c r="K2985" s="427">
        <v>35.119999999999997</v>
      </c>
    </row>
    <row r="2986" spans="1:11" ht="38.25" x14ac:dyDescent="0.25">
      <c r="A2986" s="422" t="s">
        <v>728</v>
      </c>
      <c r="B2986" s="423" t="s">
        <v>2430</v>
      </c>
      <c r="C2986" s="422" t="s">
        <v>201</v>
      </c>
      <c r="D2986" s="422" t="s">
        <v>2431</v>
      </c>
      <c r="E2986" s="424" t="s">
        <v>729</v>
      </c>
      <c r="F2986" s="424"/>
      <c r="G2986" s="425" t="s">
        <v>39</v>
      </c>
      <c r="H2986" s="426">
        <v>1</v>
      </c>
      <c r="I2986" s="426">
        <v>0</v>
      </c>
      <c r="J2986" s="427">
        <v>14.19</v>
      </c>
      <c r="K2986" s="427">
        <v>14.19</v>
      </c>
    </row>
    <row r="2987" spans="1:11" ht="25.5" x14ac:dyDescent="0.25">
      <c r="A2987" s="412" t="s">
        <v>371</v>
      </c>
      <c r="B2987" s="413" t="s">
        <v>121</v>
      </c>
      <c r="C2987" s="412" t="s">
        <v>105</v>
      </c>
      <c r="D2987" s="412" t="s">
        <v>122</v>
      </c>
      <c r="E2987" s="414" t="s">
        <v>101</v>
      </c>
      <c r="F2987" s="414"/>
      <c r="G2987" s="415" t="s">
        <v>38</v>
      </c>
      <c r="H2987" s="416">
        <v>1</v>
      </c>
      <c r="I2987" s="416">
        <v>0</v>
      </c>
      <c r="J2987" s="417">
        <v>23.41</v>
      </c>
      <c r="K2987" s="417">
        <v>23.41</v>
      </c>
    </row>
    <row r="2988" spans="1:11" ht="25.5" x14ac:dyDescent="0.25">
      <c r="A2988" s="418"/>
      <c r="B2988" s="418"/>
      <c r="C2988" s="418"/>
      <c r="D2988" s="418"/>
      <c r="E2988" s="418"/>
      <c r="F2988" s="418" t="s">
        <v>373</v>
      </c>
      <c r="G2988" s="419">
        <v>23.41</v>
      </c>
      <c r="H2988" s="418" t="s">
        <v>374</v>
      </c>
      <c r="I2988" s="419">
        <v>0</v>
      </c>
      <c r="J2988" s="418" t="s">
        <v>375</v>
      </c>
      <c r="K2988" s="419">
        <v>23.41</v>
      </c>
    </row>
    <row r="2989" spans="1:11" ht="26.25" thickBot="1" x14ac:dyDescent="0.3">
      <c r="A2989" s="418"/>
      <c r="B2989" s="418"/>
      <c r="C2989" s="418"/>
      <c r="D2989" s="418"/>
      <c r="E2989" s="418"/>
      <c r="F2989" s="418" t="s">
        <v>376</v>
      </c>
      <c r="G2989" s="419">
        <v>0</v>
      </c>
      <c r="H2989" s="420"/>
      <c r="I2989" s="420" t="s">
        <v>377</v>
      </c>
      <c r="J2989" s="418"/>
      <c r="K2989" s="419">
        <v>172.36</v>
      </c>
    </row>
    <row r="2990" spans="1:11" ht="15.75" thickTop="1" x14ac:dyDescent="0.25">
      <c r="A2990" s="421"/>
      <c r="B2990" s="421"/>
      <c r="C2990" s="421"/>
      <c r="D2990" s="421"/>
      <c r="E2990" s="421"/>
      <c r="F2990" s="421"/>
      <c r="G2990" s="421"/>
      <c r="H2990" s="421"/>
      <c r="I2990" s="421"/>
      <c r="J2990" s="421"/>
      <c r="K2990"/>
    </row>
    <row r="2991" spans="1:11" x14ac:dyDescent="0.25">
      <c r="A2991" s="402"/>
      <c r="B2991" s="403" t="s">
        <v>34</v>
      </c>
      <c r="C2991" s="402" t="s">
        <v>103</v>
      </c>
      <c r="D2991" s="402" t="s">
        <v>65</v>
      </c>
      <c r="E2991" s="404" t="s">
        <v>35</v>
      </c>
      <c r="F2991" s="404"/>
      <c r="G2991" s="405" t="s">
        <v>56</v>
      </c>
      <c r="H2991" s="403" t="s">
        <v>61</v>
      </c>
      <c r="I2991" s="403" t="s">
        <v>370</v>
      </c>
      <c r="J2991" s="403" t="s">
        <v>203</v>
      </c>
      <c r="K2991" s="403" t="s">
        <v>57</v>
      </c>
    </row>
    <row r="2992" spans="1:11" ht="38.25" x14ac:dyDescent="0.25">
      <c r="A2992" s="406" t="s">
        <v>37</v>
      </c>
      <c r="B2992" s="407" t="s">
        <v>2222</v>
      </c>
      <c r="C2992" s="406" t="s">
        <v>201</v>
      </c>
      <c r="D2992" s="406" t="s">
        <v>2223</v>
      </c>
      <c r="E2992" s="408" t="s">
        <v>729</v>
      </c>
      <c r="F2992" s="408"/>
      <c r="G2992" s="409" t="s">
        <v>731</v>
      </c>
      <c r="H2992" s="410">
        <v>1</v>
      </c>
      <c r="I2992" s="411"/>
      <c r="J2992" s="411">
        <v>344.49</v>
      </c>
      <c r="K2992" s="411">
        <v>344.49</v>
      </c>
    </row>
    <row r="2993" spans="1:11" ht="38.25" x14ac:dyDescent="0.25">
      <c r="A2993" s="422" t="s">
        <v>728</v>
      </c>
      <c r="B2993" s="423" t="s">
        <v>2426</v>
      </c>
      <c r="C2993" s="422" t="s">
        <v>201</v>
      </c>
      <c r="D2993" s="422" t="s">
        <v>2427</v>
      </c>
      <c r="E2993" s="424" t="s">
        <v>729</v>
      </c>
      <c r="F2993" s="424"/>
      <c r="G2993" s="425" t="s">
        <v>39</v>
      </c>
      <c r="H2993" s="426">
        <v>1</v>
      </c>
      <c r="I2993" s="426">
        <v>0</v>
      </c>
      <c r="J2993" s="427">
        <v>99.64</v>
      </c>
      <c r="K2993" s="427">
        <v>99.64</v>
      </c>
    </row>
    <row r="2994" spans="1:11" ht="38.25" x14ac:dyDescent="0.25">
      <c r="A2994" s="422" t="s">
        <v>728</v>
      </c>
      <c r="B2994" s="423" t="s">
        <v>2432</v>
      </c>
      <c r="C2994" s="422" t="s">
        <v>201</v>
      </c>
      <c r="D2994" s="422" t="s">
        <v>2433</v>
      </c>
      <c r="E2994" s="424" t="s">
        <v>729</v>
      </c>
      <c r="F2994" s="424"/>
      <c r="G2994" s="425" t="s">
        <v>39</v>
      </c>
      <c r="H2994" s="426">
        <v>1</v>
      </c>
      <c r="I2994" s="426">
        <v>0</v>
      </c>
      <c r="J2994" s="427">
        <v>11.96</v>
      </c>
      <c r="K2994" s="427">
        <v>11.96</v>
      </c>
    </row>
    <row r="2995" spans="1:11" ht="38.25" x14ac:dyDescent="0.25">
      <c r="A2995" s="422" t="s">
        <v>728</v>
      </c>
      <c r="B2995" s="423" t="s">
        <v>2428</v>
      </c>
      <c r="C2995" s="422" t="s">
        <v>201</v>
      </c>
      <c r="D2995" s="422" t="s">
        <v>2429</v>
      </c>
      <c r="E2995" s="424" t="s">
        <v>729</v>
      </c>
      <c r="F2995" s="424"/>
      <c r="G2995" s="425" t="s">
        <v>39</v>
      </c>
      <c r="H2995" s="426">
        <v>1</v>
      </c>
      <c r="I2995" s="426">
        <v>0</v>
      </c>
      <c r="J2995" s="427">
        <v>35.119999999999997</v>
      </c>
      <c r="K2995" s="427">
        <v>35.119999999999997</v>
      </c>
    </row>
    <row r="2996" spans="1:11" ht="38.25" x14ac:dyDescent="0.25">
      <c r="A2996" s="422" t="s">
        <v>728</v>
      </c>
      <c r="B2996" s="423" t="s">
        <v>2434</v>
      </c>
      <c r="C2996" s="422" t="s">
        <v>201</v>
      </c>
      <c r="D2996" s="422" t="s">
        <v>2435</v>
      </c>
      <c r="E2996" s="424" t="s">
        <v>729</v>
      </c>
      <c r="F2996" s="424"/>
      <c r="G2996" s="425" t="s">
        <v>39</v>
      </c>
      <c r="H2996" s="426">
        <v>1</v>
      </c>
      <c r="I2996" s="426">
        <v>0</v>
      </c>
      <c r="J2996" s="427">
        <v>160.16999999999999</v>
      </c>
      <c r="K2996" s="427">
        <v>160.16999999999999</v>
      </c>
    </row>
    <row r="2997" spans="1:11" ht="38.25" x14ac:dyDescent="0.25">
      <c r="A2997" s="422" t="s">
        <v>728</v>
      </c>
      <c r="B2997" s="423" t="s">
        <v>2430</v>
      </c>
      <c r="C2997" s="422" t="s">
        <v>201</v>
      </c>
      <c r="D2997" s="422" t="s">
        <v>2431</v>
      </c>
      <c r="E2997" s="424" t="s">
        <v>729</v>
      </c>
      <c r="F2997" s="424"/>
      <c r="G2997" s="425" t="s">
        <v>39</v>
      </c>
      <c r="H2997" s="426">
        <v>1</v>
      </c>
      <c r="I2997" s="426">
        <v>0</v>
      </c>
      <c r="J2997" s="427">
        <v>14.19</v>
      </c>
      <c r="K2997" s="427">
        <v>14.19</v>
      </c>
    </row>
    <row r="2998" spans="1:11" ht="25.5" x14ac:dyDescent="0.25">
      <c r="A2998" s="412" t="s">
        <v>371</v>
      </c>
      <c r="B2998" s="413" t="s">
        <v>121</v>
      </c>
      <c r="C2998" s="412" t="s">
        <v>105</v>
      </c>
      <c r="D2998" s="412" t="s">
        <v>122</v>
      </c>
      <c r="E2998" s="414" t="s">
        <v>101</v>
      </c>
      <c r="F2998" s="414"/>
      <c r="G2998" s="415" t="s">
        <v>38</v>
      </c>
      <c r="H2998" s="416">
        <v>1</v>
      </c>
      <c r="I2998" s="416">
        <v>0</v>
      </c>
      <c r="J2998" s="417">
        <v>23.41</v>
      </c>
      <c r="K2998" s="417">
        <v>23.41</v>
      </c>
    </row>
    <row r="2999" spans="1:11" ht="25.5" x14ac:dyDescent="0.25">
      <c r="A2999" s="418"/>
      <c r="B2999" s="418"/>
      <c r="C2999" s="418"/>
      <c r="D2999" s="418"/>
      <c r="E2999" s="418"/>
      <c r="F2999" s="418" t="s">
        <v>373</v>
      </c>
      <c r="G2999" s="419">
        <v>23.41</v>
      </c>
      <c r="H2999" s="418" t="s">
        <v>374</v>
      </c>
      <c r="I2999" s="419">
        <v>0</v>
      </c>
      <c r="J2999" s="418" t="s">
        <v>375</v>
      </c>
      <c r="K2999" s="419">
        <v>23.41</v>
      </c>
    </row>
    <row r="3000" spans="1:11" ht="26.25" thickBot="1" x14ac:dyDescent="0.3">
      <c r="A3000" s="418"/>
      <c r="B3000" s="418"/>
      <c r="C3000" s="418"/>
      <c r="D3000" s="418"/>
      <c r="E3000" s="418"/>
      <c r="F3000" s="418" t="s">
        <v>376</v>
      </c>
      <c r="G3000" s="419">
        <v>0</v>
      </c>
      <c r="H3000" s="420"/>
      <c r="I3000" s="420" t="s">
        <v>377</v>
      </c>
      <c r="J3000" s="418"/>
      <c r="K3000" s="419">
        <v>344.49</v>
      </c>
    </row>
    <row r="3001" spans="1:11" ht="15.75" thickTop="1" x14ac:dyDescent="0.25">
      <c r="A3001" s="421"/>
      <c r="B3001" s="421"/>
      <c r="C3001" s="421"/>
      <c r="D3001" s="421"/>
      <c r="E3001" s="421"/>
      <c r="F3001" s="421"/>
      <c r="G3001" s="421"/>
      <c r="H3001" s="421"/>
      <c r="I3001" s="421"/>
      <c r="J3001" s="421"/>
      <c r="K3001"/>
    </row>
    <row r="3002" spans="1:11" x14ac:dyDescent="0.25">
      <c r="A3002" s="402"/>
      <c r="B3002" s="403" t="s">
        <v>34</v>
      </c>
      <c r="C3002" s="402" t="s">
        <v>103</v>
      </c>
      <c r="D3002" s="402" t="s">
        <v>65</v>
      </c>
      <c r="E3002" s="404" t="s">
        <v>35</v>
      </c>
      <c r="F3002" s="404"/>
      <c r="G3002" s="405" t="s">
        <v>56</v>
      </c>
      <c r="H3002" s="403" t="s">
        <v>61</v>
      </c>
      <c r="I3002" s="403" t="s">
        <v>370</v>
      </c>
      <c r="J3002" s="403" t="s">
        <v>203</v>
      </c>
      <c r="K3002" s="403" t="s">
        <v>57</v>
      </c>
    </row>
    <row r="3003" spans="1:11" ht="38.25" x14ac:dyDescent="0.25">
      <c r="A3003" s="406" t="s">
        <v>37</v>
      </c>
      <c r="B3003" s="407" t="s">
        <v>2426</v>
      </c>
      <c r="C3003" s="406" t="s">
        <v>201</v>
      </c>
      <c r="D3003" s="406" t="s">
        <v>2427</v>
      </c>
      <c r="E3003" s="408" t="s">
        <v>729</v>
      </c>
      <c r="F3003" s="408"/>
      <c r="G3003" s="409" t="s">
        <v>39</v>
      </c>
      <c r="H3003" s="410">
        <v>1</v>
      </c>
      <c r="I3003" s="411"/>
      <c r="J3003" s="411">
        <v>99.64</v>
      </c>
      <c r="K3003" s="411">
        <v>99.64</v>
      </c>
    </row>
    <row r="3004" spans="1:11" ht="25.5" x14ac:dyDescent="0.25">
      <c r="A3004" s="412" t="s">
        <v>371</v>
      </c>
      <c r="B3004" s="413" t="s">
        <v>2436</v>
      </c>
      <c r="C3004" s="412" t="s">
        <v>201</v>
      </c>
      <c r="D3004" s="412" t="s">
        <v>2437</v>
      </c>
      <c r="E3004" s="414" t="s">
        <v>811</v>
      </c>
      <c r="F3004" s="414"/>
      <c r="G3004" s="415" t="s">
        <v>21</v>
      </c>
      <c r="H3004" s="416">
        <v>4.0000000000000003E-5</v>
      </c>
      <c r="I3004" s="416">
        <v>0</v>
      </c>
      <c r="J3004" s="417">
        <v>2491030.2799999998</v>
      </c>
      <c r="K3004" s="417">
        <v>99.64</v>
      </c>
    </row>
    <row r="3005" spans="1:11" ht="25.5" x14ac:dyDescent="0.25">
      <c r="A3005" s="418"/>
      <c r="B3005" s="418"/>
      <c r="C3005" s="418"/>
      <c r="D3005" s="418"/>
      <c r="E3005" s="418"/>
      <c r="F3005" s="418" t="s">
        <v>373</v>
      </c>
      <c r="G3005" s="419">
        <v>0</v>
      </c>
      <c r="H3005" s="418" t="s">
        <v>374</v>
      </c>
      <c r="I3005" s="419">
        <v>0</v>
      </c>
      <c r="J3005" s="418" t="s">
        <v>375</v>
      </c>
      <c r="K3005" s="419">
        <v>0</v>
      </c>
    </row>
    <row r="3006" spans="1:11" ht="26.25" thickBot="1" x14ac:dyDescent="0.3">
      <c r="A3006" s="418"/>
      <c r="B3006" s="418"/>
      <c r="C3006" s="418"/>
      <c r="D3006" s="418"/>
      <c r="E3006" s="418"/>
      <c r="F3006" s="418" t="s">
        <v>376</v>
      </c>
      <c r="G3006" s="419">
        <v>0</v>
      </c>
      <c r="H3006" s="420"/>
      <c r="I3006" s="420" t="s">
        <v>377</v>
      </c>
      <c r="J3006" s="418"/>
      <c r="K3006" s="419">
        <v>99.64</v>
      </c>
    </row>
    <row r="3007" spans="1:11" ht="15.75" thickTop="1" x14ac:dyDescent="0.25">
      <c r="A3007" s="421"/>
      <c r="B3007" s="421"/>
      <c r="C3007" s="421"/>
      <c r="D3007" s="421"/>
      <c r="E3007" s="421"/>
      <c r="F3007" s="421"/>
      <c r="G3007" s="421"/>
      <c r="H3007" s="421"/>
      <c r="I3007" s="421"/>
      <c r="J3007" s="421"/>
      <c r="K3007"/>
    </row>
    <row r="3008" spans="1:11" x14ac:dyDescent="0.25">
      <c r="A3008" s="402"/>
      <c r="B3008" s="403" t="s">
        <v>34</v>
      </c>
      <c r="C3008" s="402" t="s">
        <v>103</v>
      </c>
      <c r="D3008" s="402" t="s">
        <v>65</v>
      </c>
      <c r="E3008" s="404" t="s">
        <v>35</v>
      </c>
      <c r="F3008" s="404"/>
      <c r="G3008" s="405" t="s">
        <v>56</v>
      </c>
      <c r="H3008" s="403" t="s">
        <v>61</v>
      </c>
      <c r="I3008" s="403" t="s">
        <v>370</v>
      </c>
      <c r="J3008" s="403" t="s">
        <v>203</v>
      </c>
      <c r="K3008" s="403" t="s">
        <v>57</v>
      </c>
    </row>
    <row r="3009" spans="1:11" ht="38.25" x14ac:dyDescent="0.25">
      <c r="A3009" s="406" t="s">
        <v>37</v>
      </c>
      <c r="B3009" s="407" t="s">
        <v>2430</v>
      </c>
      <c r="C3009" s="406" t="s">
        <v>201</v>
      </c>
      <c r="D3009" s="406" t="s">
        <v>2431</v>
      </c>
      <c r="E3009" s="408" t="s">
        <v>729</v>
      </c>
      <c r="F3009" s="408"/>
      <c r="G3009" s="409" t="s">
        <v>39</v>
      </c>
      <c r="H3009" s="410">
        <v>1</v>
      </c>
      <c r="I3009" s="411"/>
      <c r="J3009" s="411">
        <v>14.19</v>
      </c>
      <c r="K3009" s="411">
        <v>14.19</v>
      </c>
    </row>
    <row r="3010" spans="1:11" ht="25.5" x14ac:dyDescent="0.25">
      <c r="A3010" s="412" t="s">
        <v>371</v>
      </c>
      <c r="B3010" s="413" t="s">
        <v>2436</v>
      </c>
      <c r="C3010" s="412" t="s">
        <v>201</v>
      </c>
      <c r="D3010" s="412" t="s">
        <v>2437</v>
      </c>
      <c r="E3010" s="414" t="s">
        <v>811</v>
      </c>
      <c r="F3010" s="414"/>
      <c r="G3010" s="415" t="s">
        <v>21</v>
      </c>
      <c r="H3010" s="416">
        <v>5.6999999999999996E-6</v>
      </c>
      <c r="I3010" s="416">
        <v>0</v>
      </c>
      <c r="J3010" s="417">
        <v>2491030.2799999998</v>
      </c>
      <c r="K3010" s="417">
        <v>14.19</v>
      </c>
    </row>
    <row r="3011" spans="1:11" ht="25.5" x14ac:dyDescent="0.25">
      <c r="A3011" s="418"/>
      <c r="B3011" s="418"/>
      <c r="C3011" s="418"/>
      <c r="D3011" s="418"/>
      <c r="E3011" s="418"/>
      <c r="F3011" s="418" t="s">
        <v>373</v>
      </c>
      <c r="G3011" s="419">
        <v>0</v>
      </c>
      <c r="H3011" s="418" t="s">
        <v>374</v>
      </c>
      <c r="I3011" s="419">
        <v>0</v>
      </c>
      <c r="J3011" s="418" t="s">
        <v>375</v>
      </c>
      <c r="K3011" s="419">
        <v>0</v>
      </c>
    </row>
    <row r="3012" spans="1:11" ht="26.25" thickBot="1" x14ac:dyDescent="0.3">
      <c r="A3012" s="418"/>
      <c r="B3012" s="418"/>
      <c r="C3012" s="418"/>
      <c r="D3012" s="418"/>
      <c r="E3012" s="418"/>
      <c r="F3012" s="418" t="s">
        <v>376</v>
      </c>
      <c r="G3012" s="419">
        <v>0</v>
      </c>
      <c r="H3012" s="420"/>
      <c r="I3012" s="420" t="s">
        <v>377</v>
      </c>
      <c r="J3012" s="418"/>
      <c r="K3012" s="419">
        <v>14.19</v>
      </c>
    </row>
    <row r="3013" spans="1:11" ht="15.75" thickTop="1" x14ac:dyDescent="0.25">
      <c r="A3013" s="421"/>
      <c r="B3013" s="421"/>
      <c r="C3013" s="421"/>
      <c r="D3013" s="421"/>
      <c r="E3013" s="421"/>
      <c r="F3013" s="421"/>
      <c r="G3013" s="421"/>
      <c r="H3013" s="421"/>
      <c r="I3013" s="421"/>
      <c r="J3013" s="421"/>
      <c r="K3013"/>
    </row>
    <row r="3014" spans="1:11" x14ac:dyDescent="0.25">
      <c r="A3014" s="402"/>
      <c r="B3014" s="403" t="s">
        <v>34</v>
      </c>
      <c r="C3014" s="402" t="s">
        <v>103</v>
      </c>
      <c r="D3014" s="402" t="s">
        <v>65</v>
      </c>
      <c r="E3014" s="404" t="s">
        <v>35</v>
      </c>
      <c r="F3014" s="404"/>
      <c r="G3014" s="405" t="s">
        <v>56</v>
      </c>
      <c r="H3014" s="403" t="s">
        <v>61</v>
      </c>
      <c r="I3014" s="403" t="s">
        <v>370</v>
      </c>
      <c r="J3014" s="403" t="s">
        <v>203</v>
      </c>
      <c r="K3014" s="403" t="s">
        <v>57</v>
      </c>
    </row>
    <row r="3015" spans="1:11" ht="38.25" x14ac:dyDescent="0.25">
      <c r="A3015" s="406" t="s">
        <v>37</v>
      </c>
      <c r="B3015" s="407" t="s">
        <v>2428</v>
      </c>
      <c r="C3015" s="406" t="s">
        <v>201</v>
      </c>
      <c r="D3015" s="406" t="s">
        <v>2429</v>
      </c>
      <c r="E3015" s="408" t="s">
        <v>729</v>
      </c>
      <c r="F3015" s="408"/>
      <c r="G3015" s="409" t="s">
        <v>39</v>
      </c>
      <c r="H3015" s="410">
        <v>1</v>
      </c>
      <c r="I3015" s="411"/>
      <c r="J3015" s="411">
        <v>35.119999999999997</v>
      </c>
      <c r="K3015" s="411">
        <v>35.119999999999997</v>
      </c>
    </row>
    <row r="3016" spans="1:11" ht="25.5" x14ac:dyDescent="0.25">
      <c r="A3016" s="412" t="s">
        <v>371</v>
      </c>
      <c r="B3016" s="413" t="s">
        <v>2436</v>
      </c>
      <c r="C3016" s="412" t="s">
        <v>201</v>
      </c>
      <c r="D3016" s="412" t="s">
        <v>2437</v>
      </c>
      <c r="E3016" s="414" t="s">
        <v>811</v>
      </c>
      <c r="F3016" s="414"/>
      <c r="G3016" s="415" t="s">
        <v>21</v>
      </c>
      <c r="H3016" s="416">
        <v>1.4100000000000001E-5</v>
      </c>
      <c r="I3016" s="416">
        <v>0</v>
      </c>
      <c r="J3016" s="417">
        <v>2491030.2799999998</v>
      </c>
      <c r="K3016" s="417">
        <v>35.119999999999997</v>
      </c>
    </row>
    <row r="3017" spans="1:11" ht="25.5" x14ac:dyDescent="0.25">
      <c r="A3017" s="418"/>
      <c r="B3017" s="418"/>
      <c r="C3017" s="418"/>
      <c r="D3017" s="418"/>
      <c r="E3017" s="418"/>
      <c r="F3017" s="418" t="s">
        <v>373</v>
      </c>
      <c r="G3017" s="419">
        <v>0</v>
      </c>
      <c r="H3017" s="418" t="s">
        <v>374</v>
      </c>
      <c r="I3017" s="419">
        <v>0</v>
      </c>
      <c r="J3017" s="418" t="s">
        <v>375</v>
      </c>
      <c r="K3017" s="419">
        <v>0</v>
      </c>
    </row>
    <row r="3018" spans="1:11" ht="26.25" thickBot="1" x14ac:dyDescent="0.3">
      <c r="A3018" s="418"/>
      <c r="B3018" s="418"/>
      <c r="C3018" s="418"/>
      <c r="D3018" s="418"/>
      <c r="E3018" s="418"/>
      <c r="F3018" s="418" t="s">
        <v>376</v>
      </c>
      <c r="G3018" s="419">
        <v>0</v>
      </c>
      <c r="H3018" s="420"/>
      <c r="I3018" s="420" t="s">
        <v>377</v>
      </c>
      <c r="J3018" s="418"/>
      <c r="K3018" s="419">
        <v>35.119999999999997</v>
      </c>
    </row>
    <row r="3019" spans="1:11" ht="15.75" thickTop="1" x14ac:dyDescent="0.25">
      <c r="A3019" s="421"/>
      <c r="B3019" s="421"/>
      <c r="C3019" s="421"/>
      <c r="D3019" s="421"/>
      <c r="E3019" s="421"/>
      <c r="F3019" s="421"/>
      <c r="G3019" s="421"/>
      <c r="H3019" s="421"/>
      <c r="I3019" s="421"/>
      <c r="J3019" s="421"/>
      <c r="K3019"/>
    </row>
    <row r="3020" spans="1:11" x14ac:dyDescent="0.25">
      <c r="A3020" s="402"/>
      <c r="B3020" s="403" t="s">
        <v>34</v>
      </c>
      <c r="C3020" s="402" t="s">
        <v>103</v>
      </c>
      <c r="D3020" s="402" t="s">
        <v>65</v>
      </c>
      <c r="E3020" s="404" t="s">
        <v>35</v>
      </c>
      <c r="F3020" s="404"/>
      <c r="G3020" s="405" t="s">
        <v>56</v>
      </c>
      <c r="H3020" s="403" t="s">
        <v>61</v>
      </c>
      <c r="I3020" s="403" t="s">
        <v>370</v>
      </c>
      <c r="J3020" s="403" t="s">
        <v>203</v>
      </c>
      <c r="K3020" s="403" t="s">
        <v>57</v>
      </c>
    </row>
    <row r="3021" spans="1:11" ht="38.25" x14ac:dyDescent="0.25">
      <c r="A3021" s="406" t="s">
        <v>37</v>
      </c>
      <c r="B3021" s="407" t="s">
        <v>2434</v>
      </c>
      <c r="C3021" s="406" t="s">
        <v>201</v>
      </c>
      <c r="D3021" s="406" t="s">
        <v>2435</v>
      </c>
      <c r="E3021" s="408" t="s">
        <v>729</v>
      </c>
      <c r="F3021" s="408"/>
      <c r="G3021" s="409" t="s">
        <v>39</v>
      </c>
      <c r="H3021" s="410">
        <v>1</v>
      </c>
      <c r="I3021" s="411"/>
      <c r="J3021" s="411">
        <v>160.16999999999999</v>
      </c>
      <c r="K3021" s="411">
        <v>160.16999999999999</v>
      </c>
    </row>
    <row r="3022" spans="1:11" ht="25.5" x14ac:dyDescent="0.25">
      <c r="A3022" s="412" t="s">
        <v>371</v>
      </c>
      <c r="B3022" s="413" t="s">
        <v>2436</v>
      </c>
      <c r="C3022" s="412" t="s">
        <v>201</v>
      </c>
      <c r="D3022" s="412" t="s">
        <v>2437</v>
      </c>
      <c r="E3022" s="414" t="s">
        <v>811</v>
      </c>
      <c r="F3022" s="414"/>
      <c r="G3022" s="415" t="s">
        <v>21</v>
      </c>
      <c r="H3022" s="416">
        <v>6.4300000000000004E-5</v>
      </c>
      <c r="I3022" s="416">
        <v>0</v>
      </c>
      <c r="J3022" s="417">
        <v>2491030.2799999998</v>
      </c>
      <c r="K3022" s="417">
        <v>160.16999999999999</v>
      </c>
    </row>
    <row r="3023" spans="1:11" ht="25.5" x14ac:dyDescent="0.25">
      <c r="A3023" s="418"/>
      <c r="B3023" s="418"/>
      <c r="C3023" s="418"/>
      <c r="D3023" s="418"/>
      <c r="E3023" s="418"/>
      <c r="F3023" s="418" t="s">
        <v>373</v>
      </c>
      <c r="G3023" s="419">
        <v>0</v>
      </c>
      <c r="H3023" s="418" t="s">
        <v>374</v>
      </c>
      <c r="I3023" s="419">
        <v>0</v>
      </c>
      <c r="J3023" s="418" t="s">
        <v>375</v>
      </c>
      <c r="K3023" s="419">
        <v>0</v>
      </c>
    </row>
    <row r="3024" spans="1:11" ht="26.25" thickBot="1" x14ac:dyDescent="0.3">
      <c r="A3024" s="418"/>
      <c r="B3024" s="418"/>
      <c r="C3024" s="418"/>
      <c r="D3024" s="418"/>
      <c r="E3024" s="418"/>
      <c r="F3024" s="418" t="s">
        <v>376</v>
      </c>
      <c r="G3024" s="419">
        <v>0</v>
      </c>
      <c r="H3024" s="420"/>
      <c r="I3024" s="420" t="s">
        <v>377</v>
      </c>
      <c r="J3024" s="418"/>
      <c r="K3024" s="419">
        <v>160.16999999999999</v>
      </c>
    </row>
    <row r="3025" spans="1:11" ht="15.75" thickTop="1" x14ac:dyDescent="0.25">
      <c r="A3025" s="421"/>
      <c r="B3025" s="421"/>
      <c r="C3025" s="421"/>
      <c r="D3025" s="421"/>
      <c r="E3025" s="421"/>
      <c r="F3025" s="421"/>
      <c r="G3025" s="421"/>
      <c r="H3025" s="421"/>
      <c r="I3025" s="421"/>
      <c r="J3025" s="421"/>
      <c r="K3025"/>
    </row>
    <row r="3026" spans="1:11" x14ac:dyDescent="0.25">
      <c r="A3026" s="402"/>
      <c r="B3026" s="403" t="s">
        <v>34</v>
      </c>
      <c r="C3026" s="402" t="s">
        <v>103</v>
      </c>
      <c r="D3026" s="402" t="s">
        <v>65</v>
      </c>
      <c r="E3026" s="404" t="s">
        <v>35</v>
      </c>
      <c r="F3026" s="404"/>
      <c r="G3026" s="405" t="s">
        <v>56</v>
      </c>
      <c r="H3026" s="403" t="s">
        <v>61</v>
      </c>
      <c r="I3026" s="403" t="s">
        <v>370</v>
      </c>
      <c r="J3026" s="403" t="s">
        <v>203</v>
      </c>
      <c r="K3026" s="403" t="s">
        <v>57</v>
      </c>
    </row>
    <row r="3027" spans="1:11" ht="38.25" x14ac:dyDescent="0.25">
      <c r="A3027" s="406" t="s">
        <v>37</v>
      </c>
      <c r="B3027" s="407" t="s">
        <v>2432</v>
      </c>
      <c r="C3027" s="406" t="s">
        <v>201</v>
      </c>
      <c r="D3027" s="406" t="s">
        <v>2433</v>
      </c>
      <c r="E3027" s="408" t="s">
        <v>729</v>
      </c>
      <c r="F3027" s="408"/>
      <c r="G3027" s="409" t="s">
        <v>39</v>
      </c>
      <c r="H3027" s="410">
        <v>1</v>
      </c>
      <c r="I3027" s="411"/>
      <c r="J3027" s="411">
        <v>11.96</v>
      </c>
      <c r="K3027" s="411">
        <v>11.96</v>
      </c>
    </row>
    <row r="3028" spans="1:11" ht="25.5" x14ac:dyDescent="0.25">
      <c r="A3028" s="412" t="s">
        <v>371</v>
      </c>
      <c r="B3028" s="413" t="s">
        <v>813</v>
      </c>
      <c r="C3028" s="412" t="s">
        <v>105</v>
      </c>
      <c r="D3028" s="412" t="s">
        <v>814</v>
      </c>
      <c r="E3028" s="414" t="s">
        <v>384</v>
      </c>
      <c r="F3028" s="414"/>
      <c r="G3028" s="415" t="s">
        <v>815</v>
      </c>
      <c r="H3028" s="416">
        <v>13</v>
      </c>
      <c r="I3028" s="416">
        <v>0</v>
      </c>
      <c r="J3028" s="417">
        <v>0.92</v>
      </c>
      <c r="K3028" s="417">
        <v>11.96</v>
      </c>
    </row>
    <row r="3029" spans="1:11" ht="25.5" x14ac:dyDescent="0.25">
      <c r="A3029" s="418"/>
      <c r="B3029" s="418"/>
      <c r="C3029" s="418"/>
      <c r="D3029" s="418"/>
      <c r="E3029" s="418"/>
      <c r="F3029" s="418" t="s">
        <v>373</v>
      </c>
      <c r="G3029" s="419">
        <v>0</v>
      </c>
      <c r="H3029" s="418" t="s">
        <v>374</v>
      </c>
      <c r="I3029" s="419">
        <v>0</v>
      </c>
      <c r="J3029" s="418" t="s">
        <v>375</v>
      </c>
      <c r="K3029" s="419">
        <v>0</v>
      </c>
    </row>
    <row r="3030" spans="1:11" ht="26.25" thickBot="1" x14ac:dyDescent="0.3">
      <c r="A3030" s="418"/>
      <c r="B3030" s="418"/>
      <c r="C3030" s="418"/>
      <c r="D3030" s="418"/>
      <c r="E3030" s="418"/>
      <c r="F3030" s="418" t="s">
        <v>376</v>
      </c>
      <c r="G3030" s="419">
        <v>0</v>
      </c>
      <c r="H3030" s="420"/>
      <c r="I3030" s="420" t="s">
        <v>377</v>
      </c>
      <c r="J3030" s="418"/>
      <c r="K3030" s="419">
        <v>11.96</v>
      </c>
    </row>
    <row r="3031" spans="1:11" ht="15.75" thickTop="1" x14ac:dyDescent="0.25">
      <c r="A3031" s="421"/>
      <c r="B3031" s="421"/>
      <c r="C3031" s="421"/>
      <c r="D3031" s="421"/>
      <c r="E3031" s="421"/>
      <c r="F3031" s="421"/>
      <c r="G3031" s="421"/>
      <c r="H3031" s="421"/>
      <c r="I3031" s="421"/>
      <c r="J3031" s="421"/>
      <c r="K3031"/>
    </row>
  </sheetData>
  <mergeCells count="2425">
    <mergeCell ref="E3028:F3028"/>
    <mergeCell ref="H3030:I3030"/>
    <mergeCell ref="E3021:F3021"/>
    <mergeCell ref="E3022:F3022"/>
    <mergeCell ref="H3024:I3024"/>
    <mergeCell ref="E3026:F3026"/>
    <mergeCell ref="E3027:F3027"/>
    <mergeCell ref="E3014:F3014"/>
    <mergeCell ref="E3015:F3015"/>
    <mergeCell ref="E3016:F3016"/>
    <mergeCell ref="H3018:I3018"/>
    <mergeCell ref="E3020:F3020"/>
    <mergeCell ref="H3006:I3006"/>
    <mergeCell ref="E3008:F3008"/>
    <mergeCell ref="E3009:F3009"/>
    <mergeCell ref="E3010:F3010"/>
    <mergeCell ref="H3012:I3012"/>
    <mergeCell ref="E2998:F2998"/>
    <mergeCell ref="H3000:I3000"/>
    <mergeCell ref="E3002:F3002"/>
    <mergeCell ref="E3003:F3003"/>
    <mergeCell ref="E3004:F3004"/>
    <mergeCell ref="E2993:F2993"/>
    <mergeCell ref="E2994:F2994"/>
    <mergeCell ref="E2995:F2995"/>
    <mergeCell ref="E2996:F2996"/>
    <mergeCell ref="E2997:F2997"/>
    <mergeCell ref="E2986:F2986"/>
    <mergeCell ref="E2987:F2987"/>
    <mergeCell ref="H2989:I2989"/>
    <mergeCell ref="E2991:F2991"/>
    <mergeCell ref="E2992:F2992"/>
    <mergeCell ref="H2980:I2980"/>
    <mergeCell ref="E2982:F2982"/>
    <mergeCell ref="E2983:F2983"/>
    <mergeCell ref="E2984:F2984"/>
    <mergeCell ref="E2985:F2985"/>
    <mergeCell ref="E2974:F2974"/>
    <mergeCell ref="E2975:F2975"/>
    <mergeCell ref="E2976:F2976"/>
    <mergeCell ref="E2977:F2977"/>
    <mergeCell ref="E2978:F2978"/>
    <mergeCell ref="E2967:F2967"/>
    <mergeCell ref="H2969:I2969"/>
    <mergeCell ref="E2971:F2971"/>
    <mergeCell ref="E2972:F2972"/>
    <mergeCell ref="E2973:F2973"/>
    <mergeCell ref="E2962:F2962"/>
    <mergeCell ref="E2963:F2963"/>
    <mergeCell ref="E2964:F2964"/>
    <mergeCell ref="E2965:F2965"/>
    <mergeCell ref="E2966:F2966"/>
    <mergeCell ref="E2955:F2955"/>
    <mergeCell ref="H2957:I2957"/>
    <mergeCell ref="A2959:K2959"/>
    <mergeCell ref="E2960:F2960"/>
    <mergeCell ref="E2961:F2961"/>
    <mergeCell ref="E2950:F2950"/>
    <mergeCell ref="E2951:F2951"/>
    <mergeCell ref="E2952:F2952"/>
    <mergeCell ref="E2953:F2953"/>
    <mergeCell ref="E2954:F2954"/>
    <mergeCell ref="E2943:F2943"/>
    <mergeCell ref="E2944:F2944"/>
    <mergeCell ref="E2945:F2945"/>
    <mergeCell ref="E2946:F2946"/>
    <mergeCell ref="H2948:I2948"/>
    <mergeCell ref="E2936:F2936"/>
    <mergeCell ref="E2937:F2937"/>
    <mergeCell ref="E2938:F2938"/>
    <mergeCell ref="H2940:I2940"/>
    <mergeCell ref="E2942:F2942"/>
    <mergeCell ref="H2930:I2930"/>
    <mergeCell ref="E2932:F2932"/>
    <mergeCell ref="E2933:F2933"/>
    <mergeCell ref="E2934:F2934"/>
    <mergeCell ref="E2935:F2935"/>
    <mergeCell ref="E2924:F2924"/>
    <mergeCell ref="E2925:F2925"/>
    <mergeCell ref="E2926:F2926"/>
    <mergeCell ref="E2927:F2927"/>
    <mergeCell ref="E2928:F2928"/>
    <mergeCell ref="H2918:I2918"/>
    <mergeCell ref="E2920:F2920"/>
    <mergeCell ref="E2921:F2921"/>
    <mergeCell ref="E2922:F2922"/>
    <mergeCell ref="E2923:F2923"/>
    <mergeCell ref="E2910:F2910"/>
    <mergeCell ref="H2912:I2912"/>
    <mergeCell ref="E2914:F2914"/>
    <mergeCell ref="E2915:F2915"/>
    <mergeCell ref="E2916:F2916"/>
    <mergeCell ref="E2905:F2905"/>
    <mergeCell ref="E2906:F2906"/>
    <mergeCell ref="E2907:F2907"/>
    <mergeCell ref="A2908:J2908"/>
    <mergeCell ref="E2909:F2909"/>
    <mergeCell ref="A2898:J2898"/>
    <mergeCell ref="E2899:F2899"/>
    <mergeCell ref="E2900:F2900"/>
    <mergeCell ref="H2902:I2902"/>
    <mergeCell ref="E2904:F2904"/>
    <mergeCell ref="H2892:I2892"/>
    <mergeCell ref="E2894:F2894"/>
    <mergeCell ref="E2895:F2895"/>
    <mergeCell ref="E2896:F2896"/>
    <mergeCell ref="E2897:F2897"/>
    <mergeCell ref="E2886:F2886"/>
    <mergeCell ref="E2887:F2887"/>
    <mergeCell ref="A2888:J2888"/>
    <mergeCell ref="E2889:F2889"/>
    <mergeCell ref="E2890:F2890"/>
    <mergeCell ref="E2879:F2879"/>
    <mergeCell ref="E2880:F2880"/>
    <mergeCell ref="H2882:I2882"/>
    <mergeCell ref="E2884:F2884"/>
    <mergeCell ref="E2885:F2885"/>
    <mergeCell ref="E2874:F2874"/>
    <mergeCell ref="E2875:F2875"/>
    <mergeCell ref="E2876:F2876"/>
    <mergeCell ref="E2877:F2877"/>
    <mergeCell ref="A2878:J2878"/>
    <mergeCell ref="E2867:F2867"/>
    <mergeCell ref="A2868:J2868"/>
    <mergeCell ref="E2869:F2869"/>
    <mergeCell ref="E2870:F2870"/>
    <mergeCell ref="H2872:I2872"/>
    <mergeCell ref="E2860:F2860"/>
    <mergeCell ref="H2862:I2862"/>
    <mergeCell ref="E2864:F2864"/>
    <mergeCell ref="E2865:F2865"/>
    <mergeCell ref="E2866:F2866"/>
    <mergeCell ref="E2855:F2855"/>
    <mergeCell ref="E2856:F2856"/>
    <mergeCell ref="E2857:F2857"/>
    <mergeCell ref="A2858:J2858"/>
    <mergeCell ref="E2859:F2859"/>
    <mergeCell ref="A2848:J2848"/>
    <mergeCell ref="E2849:F2849"/>
    <mergeCell ref="E2850:F2850"/>
    <mergeCell ref="H2852:I2852"/>
    <mergeCell ref="E2854:F2854"/>
    <mergeCell ref="H2842:I2842"/>
    <mergeCell ref="E2844:F2844"/>
    <mergeCell ref="E2845:F2845"/>
    <mergeCell ref="E2846:F2846"/>
    <mergeCell ref="E2847:F2847"/>
    <mergeCell ref="A2837:E2837"/>
    <mergeCell ref="F2837:I2837"/>
    <mergeCell ref="A2838:E2838"/>
    <mergeCell ref="G2839:I2839"/>
    <mergeCell ref="A2840:E2840"/>
    <mergeCell ref="F2840:I2840"/>
    <mergeCell ref="A2834:E2834"/>
    <mergeCell ref="F2834:I2834"/>
    <mergeCell ref="A2835:E2835"/>
    <mergeCell ref="F2835:I2835"/>
    <mergeCell ref="A2836:E2836"/>
    <mergeCell ref="F2836:I2836"/>
    <mergeCell ref="E2828:F2828"/>
    <mergeCell ref="E2829:F2829"/>
    <mergeCell ref="F2830:I2830"/>
    <mergeCell ref="A2833:E2833"/>
    <mergeCell ref="F2833:I2833"/>
    <mergeCell ref="E2821:F2821"/>
    <mergeCell ref="E2822:F2822"/>
    <mergeCell ref="E2823:F2823"/>
    <mergeCell ref="E2824:F2824"/>
    <mergeCell ref="H2826:I2826"/>
    <mergeCell ref="H2815:I2815"/>
    <mergeCell ref="E2817:F2817"/>
    <mergeCell ref="E2818:F2818"/>
    <mergeCell ref="E2819:F2819"/>
    <mergeCell ref="E2820:F2820"/>
    <mergeCell ref="E2809:F2809"/>
    <mergeCell ref="E2810:F2810"/>
    <mergeCell ref="E2811:F2811"/>
    <mergeCell ref="E2812:F2812"/>
    <mergeCell ref="E2813:F2813"/>
    <mergeCell ref="E2802:F2802"/>
    <mergeCell ref="H2804:I2804"/>
    <mergeCell ref="E2806:F2806"/>
    <mergeCell ref="E2807:F2807"/>
    <mergeCell ref="E2808:F2808"/>
    <mergeCell ref="E2797:F2797"/>
    <mergeCell ref="E2798:F2798"/>
    <mergeCell ref="E2799:F2799"/>
    <mergeCell ref="E2800:F2800"/>
    <mergeCell ref="E2801:F2801"/>
    <mergeCell ref="E2790:F2790"/>
    <mergeCell ref="E2791:F2791"/>
    <mergeCell ref="H2793:I2793"/>
    <mergeCell ref="E2795:F2795"/>
    <mergeCell ref="E2796:F2796"/>
    <mergeCell ref="E2785:F2785"/>
    <mergeCell ref="E2786:F2786"/>
    <mergeCell ref="E2787:F2787"/>
    <mergeCell ref="E2788:F2788"/>
    <mergeCell ref="E2789:F2789"/>
    <mergeCell ref="E2778:F2778"/>
    <mergeCell ref="E2779:F2779"/>
    <mergeCell ref="E2780:F2780"/>
    <mergeCell ref="H2782:I2782"/>
    <mergeCell ref="E2784:F2784"/>
    <mergeCell ref="E2771:F2771"/>
    <mergeCell ref="E2772:F2772"/>
    <mergeCell ref="H2774:I2774"/>
    <mergeCell ref="E2776:F2776"/>
    <mergeCell ref="E2777:F2777"/>
    <mergeCell ref="E2764:F2764"/>
    <mergeCell ref="E2765:F2765"/>
    <mergeCell ref="E2766:F2766"/>
    <mergeCell ref="H2768:I2768"/>
    <mergeCell ref="E2770:F2770"/>
    <mergeCell ref="E2757:F2757"/>
    <mergeCell ref="E2758:F2758"/>
    <mergeCell ref="E2759:F2759"/>
    <mergeCell ref="E2760:F2760"/>
    <mergeCell ref="H2762:I2762"/>
    <mergeCell ref="E2752:F2752"/>
    <mergeCell ref="E2753:F2753"/>
    <mergeCell ref="E2754:F2754"/>
    <mergeCell ref="E2755:F2755"/>
    <mergeCell ref="E2756:F2756"/>
    <mergeCell ref="E2745:F2745"/>
    <mergeCell ref="E2746:F2746"/>
    <mergeCell ref="E2747:F2747"/>
    <mergeCell ref="H2749:I2749"/>
    <mergeCell ref="E2751:F2751"/>
    <mergeCell ref="H2739:I2739"/>
    <mergeCell ref="E2741:F2741"/>
    <mergeCell ref="E2742:F2742"/>
    <mergeCell ref="E2743:F2743"/>
    <mergeCell ref="E2744:F2744"/>
    <mergeCell ref="A2734:E2734"/>
    <mergeCell ref="G2735:I2735"/>
    <mergeCell ref="G2736:I2736"/>
    <mergeCell ref="A2737:E2737"/>
    <mergeCell ref="F2737:I2737"/>
    <mergeCell ref="A2731:E2731"/>
    <mergeCell ref="F2731:I2731"/>
    <mergeCell ref="A2732:E2732"/>
    <mergeCell ref="F2732:I2732"/>
    <mergeCell ref="A2733:E2733"/>
    <mergeCell ref="F2733:I2733"/>
    <mergeCell ref="F2726:I2726"/>
    <mergeCell ref="A2729:E2729"/>
    <mergeCell ref="F2729:I2729"/>
    <mergeCell ref="A2730:E2730"/>
    <mergeCell ref="F2730:I2730"/>
    <mergeCell ref="E2719:F2719"/>
    <mergeCell ref="E2720:F2720"/>
    <mergeCell ref="H2722:I2722"/>
    <mergeCell ref="E2724:F2724"/>
    <mergeCell ref="E2725:F2725"/>
    <mergeCell ref="H2713:I2713"/>
    <mergeCell ref="E2715:F2715"/>
    <mergeCell ref="E2716:F2716"/>
    <mergeCell ref="E2717:F2717"/>
    <mergeCell ref="E2718:F2718"/>
    <mergeCell ref="A2707:J2707"/>
    <mergeCell ref="E2708:F2708"/>
    <mergeCell ref="E2709:F2709"/>
    <mergeCell ref="E2710:F2710"/>
    <mergeCell ref="E2711:F2711"/>
    <mergeCell ref="E2702:F2702"/>
    <mergeCell ref="E2703:F2703"/>
    <mergeCell ref="E2704:F2704"/>
    <mergeCell ref="E2705:F2705"/>
    <mergeCell ref="E2706:F2706"/>
    <mergeCell ref="E2695:F2695"/>
    <mergeCell ref="E2696:F2696"/>
    <mergeCell ref="E2697:F2697"/>
    <mergeCell ref="H2699:I2699"/>
    <mergeCell ref="E2701:F2701"/>
    <mergeCell ref="E2688:F2688"/>
    <mergeCell ref="E2689:F2689"/>
    <mergeCell ref="H2691:I2691"/>
    <mergeCell ref="E2693:F2693"/>
    <mergeCell ref="E2694:F2694"/>
    <mergeCell ref="H2682:I2682"/>
    <mergeCell ref="E2684:F2684"/>
    <mergeCell ref="E2685:F2685"/>
    <mergeCell ref="E2686:F2686"/>
    <mergeCell ref="E2687:F2687"/>
    <mergeCell ref="E2676:F2676"/>
    <mergeCell ref="E2677:F2677"/>
    <mergeCell ref="E2678:F2678"/>
    <mergeCell ref="E2679:F2679"/>
    <mergeCell ref="E2680:F2680"/>
    <mergeCell ref="E2669:F2669"/>
    <mergeCell ref="E2670:F2670"/>
    <mergeCell ref="E2671:F2671"/>
    <mergeCell ref="H2673:I2673"/>
    <mergeCell ref="E2675:F2675"/>
    <mergeCell ref="E2662:F2662"/>
    <mergeCell ref="H2664:I2664"/>
    <mergeCell ref="E2666:F2666"/>
    <mergeCell ref="E2667:F2667"/>
    <mergeCell ref="E2668:F2668"/>
    <mergeCell ref="E2657:F2657"/>
    <mergeCell ref="E2658:F2658"/>
    <mergeCell ref="E2659:F2659"/>
    <mergeCell ref="E2660:F2660"/>
    <mergeCell ref="E2661:F2661"/>
    <mergeCell ref="E2650:F2650"/>
    <mergeCell ref="E2651:F2651"/>
    <mergeCell ref="E2652:F2652"/>
    <mergeCell ref="E2653:F2653"/>
    <mergeCell ref="H2655:I2655"/>
    <mergeCell ref="E2643:F2643"/>
    <mergeCell ref="E2644:F2644"/>
    <mergeCell ref="E2645:F2645"/>
    <mergeCell ref="H2647:I2647"/>
    <mergeCell ref="E2649:F2649"/>
    <mergeCell ref="E2638:F2638"/>
    <mergeCell ref="E2639:F2639"/>
    <mergeCell ref="E2640:F2640"/>
    <mergeCell ref="E2641:F2641"/>
    <mergeCell ref="A2642:J2642"/>
    <mergeCell ref="E2631:F2631"/>
    <mergeCell ref="E2632:F2632"/>
    <mergeCell ref="E2633:F2633"/>
    <mergeCell ref="H2635:I2635"/>
    <mergeCell ref="E2637:F2637"/>
    <mergeCell ref="E2624:F2624"/>
    <mergeCell ref="H2626:I2626"/>
    <mergeCell ref="E2628:F2628"/>
    <mergeCell ref="E2629:F2629"/>
    <mergeCell ref="E2630:F2630"/>
    <mergeCell ref="E2619:F2619"/>
    <mergeCell ref="E2620:F2620"/>
    <mergeCell ref="E2621:F2621"/>
    <mergeCell ref="E2622:F2622"/>
    <mergeCell ref="E2623:F2623"/>
    <mergeCell ref="E2614:F2614"/>
    <mergeCell ref="E2615:F2615"/>
    <mergeCell ref="E2616:F2616"/>
    <mergeCell ref="E2617:F2617"/>
    <mergeCell ref="E2618:F2618"/>
    <mergeCell ref="E2609:F2609"/>
    <mergeCell ref="E2610:F2610"/>
    <mergeCell ref="E2611:F2611"/>
    <mergeCell ref="E2612:F2612"/>
    <mergeCell ref="E2613:F2613"/>
    <mergeCell ref="E2602:F2602"/>
    <mergeCell ref="E2603:F2603"/>
    <mergeCell ref="H2605:I2605"/>
    <mergeCell ref="E2607:F2607"/>
    <mergeCell ref="E2608:F2608"/>
    <mergeCell ref="E2597:F2597"/>
    <mergeCell ref="E2598:F2598"/>
    <mergeCell ref="E2599:F2599"/>
    <mergeCell ref="E2600:F2600"/>
    <mergeCell ref="E2601:F2601"/>
    <mergeCell ref="E2590:F2590"/>
    <mergeCell ref="E2591:F2591"/>
    <mergeCell ref="H2593:I2593"/>
    <mergeCell ref="E2595:F2595"/>
    <mergeCell ref="E2596:F2596"/>
    <mergeCell ref="E2585:F2585"/>
    <mergeCell ref="E2586:F2586"/>
    <mergeCell ref="E2587:F2587"/>
    <mergeCell ref="E2588:F2588"/>
    <mergeCell ref="E2589:F2589"/>
    <mergeCell ref="E2578:F2578"/>
    <mergeCell ref="E2579:F2579"/>
    <mergeCell ref="E2580:F2580"/>
    <mergeCell ref="H2582:I2582"/>
    <mergeCell ref="E2584:F2584"/>
    <mergeCell ref="E2571:F2571"/>
    <mergeCell ref="E2572:F2572"/>
    <mergeCell ref="E2573:F2573"/>
    <mergeCell ref="E2574:F2574"/>
    <mergeCell ref="H2576:I2576"/>
    <mergeCell ref="E2564:F2564"/>
    <mergeCell ref="E2565:F2565"/>
    <mergeCell ref="E2566:F2566"/>
    <mergeCell ref="H2568:I2568"/>
    <mergeCell ref="E2570:F2570"/>
    <mergeCell ref="E2557:F2557"/>
    <mergeCell ref="E2558:F2558"/>
    <mergeCell ref="H2560:I2560"/>
    <mergeCell ref="E2562:F2562"/>
    <mergeCell ref="E2563:F2563"/>
    <mergeCell ref="A2552:J2552"/>
    <mergeCell ref="E2553:F2553"/>
    <mergeCell ref="E2554:F2554"/>
    <mergeCell ref="E2555:F2555"/>
    <mergeCell ref="E2556:F2556"/>
    <mergeCell ref="E2547:F2547"/>
    <mergeCell ref="E2548:F2548"/>
    <mergeCell ref="E2549:F2549"/>
    <mergeCell ref="E2550:F2550"/>
    <mergeCell ref="E2551:F2551"/>
    <mergeCell ref="E2540:F2540"/>
    <mergeCell ref="H2542:I2542"/>
    <mergeCell ref="E2544:F2544"/>
    <mergeCell ref="E2545:F2545"/>
    <mergeCell ref="E2546:F2546"/>
    <mergeCell ref="E2535:F2535"/>
    <mergeCell ref="E2536:F2536"/>
    <mergeCell ref="E2537:F2537"/>
    <mergeCell ref="E2538:F2538"/>
    <mergeCell ref="E2539:F2539"/>
    <mergeCell ref="E2528:F2528"/>
    <mergeCell ref="E2529:F2529"/>
    <mergeCell ref="H2531:I2531"/>
    <mergeCell ref="E2533:F2533"/>
    <mergeCell ref="E2534:F2534"/>
    <mergeCell ref="E2523:F2523"/>
    <mergeCell ref="E2524:F2524"/>
    <mergeCell ref="E2525:F2525"/>
    <mergeCell ref="E2526:F2526"/>
    <mergeCell ref="E2527:F2527"/>
    <mergeCell ref="E2516:F2516"/>
    <mergeCell ref="E2517:F2517"/>
    <mergeCell ref="E2518:F2518"/>
    <mergeCell ref="E2519:F2519"/>
    <mergeCell ref="H2521:I2521"/>
    <mergeCell ref="E2511:F2511"/>
    <mergeCell ref="E2512:F2512"/>
    <mergeCell ref="E2513:F2513"/>
    <mergeCell ref="E2514:F2514"/>
    <mergeCell ref="E2515:F2515"/>
    <mergeCell ref="E2506:F2506"/>
    <mergeCell ref="E2507:F2507"/>
    <mergeCell ref="E2508:F2508"/>
    <mergeCell ref="E2509:F2509"/>
    <mergeCell ref="E2510:F2510"/>
    <mergeCell ref="H2500:I2500"/>
    <mergeCell ref="E2502:F2502"/>
    <mergeCell ref="E2503:F2503"/>
    <mergeCell ref="E2504:F2504"/>
    <mergeCell ref="E2505:F2505"/>
    <mergeCell ref="E2494:F2494"/>
    <mergeCell ref="E2495:F2495"/>
    <mergeCell ref="E2496:F2496"/>
    <mergeCell ref="E2497:F2497"/>
    <mergeCell ref="E2498:F2498"/>
    <mergeCell ref="E2489:F2489"/>
    <mergeCell ref="E2490:F2490"/>
    <mergeCell ref="E2491:F2491"/>
    <mergeCell ref="E2492:F2492"/>
    <mergeCell ref="E2493:F2493"/>
    <mergeCell ref="E2482:F2482"/>
    <mergeCell ref="E2483:F2483"/>
    <mergeCell ref="E2484:F2484"/>
    <mergeCell ref="E2485:F2485"/>
    <mergeCell ref="H2487:I2487"/>
    <mergeCell ref="E2477:F2477"/>
    <mergeCell ref="E2478:F2478"/>
    <mergeCell ref="E2479:F2479"/>
    <mergeCell ref="E2480:F2480"/>
    <mergeCell ref="E2481:F2481"/>
    <mergeCell ref="H2469:I2469"/>
    <mergeCell ref="E2471:F2471"/>
    <mergeCell ref="E2472:F2472"/>
    <mergeCell ref="E2473:F2473"/>
    <mergeCell ref="H2475:I2475"/>
    <mergeCell ref="E2463:F2463"/>
    <mergeCell ref="E2464:F2464"/>
    <mergeCell ref="E2465:F2465"/>
    <mergeCell ref="E2466:F2466"/>
    <mergeCell ref="E2467:F2467"/>
    <mergeCell ref="E2456:F2456"/>
    <mergeCell ref="E2457:F2457"/>
    <mergeCell ref="E2458:F2458"/>
    <mergeCell ref="E2459:F2459"/>
    <mergeCell ref="H2461:I2461"/>
    <mergeCell ref="E2449:F2449"/>
    <mergeCell ref="E2450:F2450"/>
    <mergeCell ref="E2451:F2451"/>
    <mergeCell ref="H2453:I2453"/>
    <mergeCell ref="E2455:F2455"/>
    <mergeCell ref="E2442:F2442"/>
    <mergeCell ref="E2443:F2443"/>
    <mergeCell ref="H2445:I2445"/>
    <mergeCell ref="E2447:F2447"/>
    <mergeCell ref="E2448:F2448"/>
    <mergeCell ref="E2435:F2435"/>
    <mergeCell ref="H2437:I2437"/>
    <mergeCell ref="E2439:F2439"/>
    <mergeCell ref="E2440:F2440"/>
    <mergeCell ref="E2441:F2441"/>
    <mergeCell ref="H2429:I2429"/>
    <mergeCell ref="E2431:F2431"/>
    <mergeCell ref="E2432:F2432"/>
    <mergeCell ref="E2433:F2433"/>
    <mergeCell ref="E2434:F2434"/>
    <mergeCell ref="E2423:F2423"/>
    <mergeCell ref="E2424:F2424"/>
    <mergeCell ref="E2425:F2425"/>
    <mergeCell ref="E2426:F2426"/>
    <mergeCell ref="E2427:F2427"/>
    <mergeCell ref="E2416:F2416"/>
    <mergeCell ref="H2418:I2418"/>
    <mergeCell ref="E2420:F2420"/>
    <mergeCell ref="E2421:F2421"/>
    <mergeCell ref="E2422:F2422"/>
    <mergeCell ref="H2410:I2410"/>
    <mergeCell ref="E2412:F2412"/>
    <mergeCell ref="E2413:F2413"/>
    <mergeCell ref="E2414:F2414"/>
    <mergeCell ref="E2415:F2415"/>
    <mergeCell ref="E2404:F2404"/>
    <mergeCell ref="E2405:F2405"/>
    <mergeCell ref="E2406:F2406"/>
    <mergeCell ref="E2407:F2407"/>
    <mergeCell ref="E2408:F2408"/>
    <mergeCell ref="E2397:F2397"/>
    <mergeCell ref="E2398:F2398"/>
    <mergeCell ref="E2399:F2399"/>
    <mergeCell ref="E2400:F2400"/>
    <mergeCell ref="H2402:I2402"/>
    <mergeCell ref="E2390:F2390"/>
    <mergeCell ref="E2391:F2391"/>
    <mergeCell ref="E2392:F2392"/>
    <mergeCell ref="H2394:I2394"/>
    <mergeCell ref="E2396:F2396"/>
    <mergeCell ref="E2383:F2383"/>
    <mergeCell ref="E2384:F2384"/>
    <mergeCell ref="H2386:I2386"/>
    <mergeCell ref="E2388:F2388"/>
    <mergeCell ref="E2389:F2389"/>
    <mergeCell ref="E2376:F2376"/>
    <mergeCell ref="H2378:I2378"/>
    <mergeCell ref="E2380:F2380"/>
    <mergeCell ref="E2381:F2381"/>
    <mergeCell ref="E2382:F2382"/>
    <mergeCell ref="H2370:I2370"/>
    <mergeCell ref="E2372:F2372"/>
    <mergeCell ref="E2373:F2373"/>
    <mergeCell ref="E2374:F2374"/>
    <mergeCell ref="E2375:F2375"/>
    <mergeCell ref="E2364:F2364"/>
    <mergeCell ref="E2365:F2365"/>
    <mergeCell ref="E2366:F2366"/>
    <mergeCell ref="E2367:F2367"/>
    <mergeCell ref="E2368:F2368"/>
    <mergeCell ref="E2357:F2357"/>
    <mergeCell ref="E2358:F2358"/>
    <mergeCell ref="E2359:F2359"/>
    <mergeCell ref="E2360:F2360"/>
    <mergeCell ref="H2362:I2362"/>
    <mergeCell ref="E2350:F2350"/>
    <mergeCell ref="E2351:F2351"/>
    <mergeCell ref="E2352:F2352"/>
    <mergeCell ref="H2354:I2354"/>
    <mergeCell ref="E2356:F2356"/>
    <mergeCell ref="E2343:F2343"/>
    <mergeCell ref="E2344:F2344"/>
    <mergeCell ref="H2346:I2346"/>
    <mergeCell ref="E2348:F2348"/>
    <mergeCell ref="E2349:F2349"/>
    <mergeCell ref="E2336:F2336"/>
    <mergeCell ref="H2338:I2338"/>
    <mergeCell ref="E2340:F2340"/>
    <mergeCell ref="E2341:F2341"/>
    <mergeCell ref="E2342:F2342"/>
    <mergeCell ref="H2330:I2330"/>
    <mergeCell ref="E2332:F2332"/>
    <mergeCell ref="E2333:F2333"/>
    <mergeCell ref="E2334:F2334"/>
    <mergeCell ref="E2335:F2335"/>
    <mergeCell ref="E2324:F2324"/>
    <mergeCell ref="E2325:F2325"/>
    <mergeCell ref="E2326:F2326"/>
    <mergeCell ref="E2327:F2327"/>
    <mergeCell ref="E2328:F2328"/>
    <mergeCell ref="E2317:F2317"/>
    <mergeCell ref="E2318:F2318"/>
    <mergeCell ref="E2319:F2319"/>
    <mergeCell ref="E2320:F2320"/>
    <mergeCell ref="H2322:I2322"/>
    <mergeCell ref="E2310:F2310"/>
    <mergeCell ref="E2311:F2311"/>
    <mergeCell ref="E2312:F2312"/>
    <mergeCell ref="H2314:I2314"/>
    <mergeCell ref="E2316:F2316"/>
    <mergeCell ref="E2303:F2303"/>
    <mergeCell ref="E2304:F2304"/>
    <mergeCell ref="H2306:I2306"/>
    <mergeCell ref="E2308:F2308"/>
    <mergeCell ref="E2309:F2309"/>
    <mergeCell ref="E2296:F2296"/>
    <mergeCell ref="H2298:I2298"/>
    <mergeCell ref="E2300:F2300"/>
    <mergeCell ref="E2301:F2301"/>
    <mergeCell ref="E2302:F2302"/>
    <mergeCell ref="H2290:I2290"/>
    <mergeCell ref="E2292:F2292"/>
    <mergeCell ref="E2293:F2293"/>
    <mergeCell ref="E2294:F2294"/>
    <mergeCell ref="E2295:F2295"/>
    <mergeCell ref="E2284:F2284"/>
    <mergeCell ref="E2285:F2285"/>
    <mergeCell ref="E2286:F2286"/>
    <mergeCell ref="E2287:F2287"/>
    <mergeCell ref="E2288:F2288"/>
    <mergeCell ref="E2277:F2277"/>
    <mergeCell ref="E2278:F2278"/>
    <mergeCell ref="E2279:F2279"/>
    <mergeCell ref="E2280:F2280"/>
    <mergeCell ref="H2282:I2282"/>
    <mergeCell ref="E2270:F2270"/>
    <mergeCell ref="E2271:F2271"/>
    <mergeCell ref="E2272:F2272"/>
    <mergeCell ref="H2274:I2274"/>
    <mergeCell ref="E2276:F2276"/>
    <mergeCell ref="E2263:F2263"/>
    <mergeCell ref="E2264:F2264"/>
    <mergeCell ref="H2266:I2266"/>
    <mergeCell ref="E2268:F2268"/>
    <mergeCell ref="E2269:F2269"/>
    <mergeCell ref="E2256:F2256"/>
    <mergeCell ref="H2258:I2258"/>
    <mergeCell ref="E2260:F2260"/>
    <mergeCell ref="E2261:F2261"/>
    <mergeCell ref="E2262:F2262"/>
    <mergeCell ref="H2250:I2250"/>
    <mergeCell ref="E2252:F2252"/>
    <mergeCell ref="E2253:F2253"/>
    <mergeCell ref="E2254:F2254"/>
    <mergeCell ref="E2255:F2255"/>
    <mergeCell ref="E2244:F2244"/>
    <mergeCell ref="E2245:F2245"/>
    <mergeCell ref="E2246:F2246"/>
    <mergeCell ref="E2247:F2247"/>
    <mergeCell ref="E2248:F2248"/>
    <mergeCell ref="E2237:F2237"/>
    <mergeCell ref="E2238:F2238"/>
    <mergeCell ref="E2239:F2239"/>
    <mergeCell ref="E2240:F2240"/>
    <mergeCell ref="H2242:I2242"/>
    <mergeCell ref="E2230:F2230"/>
    <mergeCell ref="E2231:F2231"/>
    <mergeCell ref="E2232:F2232"/>
    <mergeCell ref="H2234:I2234"/>
    <mergeCell ref="E2236:F2236"/>
    <mergeCell ref="E2223:F2223"/>
    <mergeCell ref="E2224:F2224"/>
    <mergeCell ref="H2226:I2226"/>
    <mergeCell ref="E2228:F2228"/>
    <mergeCell ref="E2229:F2229"/>
    <mergeCell ref="E2216:F2216"/>
    <mergeCell ref="H2218:I2218"/>
    <mergeCell ref="E2220:F2220"/>
    <mergeCell ref="E2221:F2221"/>
    <mergeCell ref="E2222:F2222"/>
    <mergeCell ref="H2210:I2210"/>
    <mergeCell ref="E2212:F2212"/>
    <mergeCell ref="E2213:F2213"/>
    <mergeCell ref="E2214:F2214"/>
    <mergeCell ref="E2215:F2215"/>
    <mergeCell ref="E2204:F2204"/>
    <mergeCell ref="E2205:F2205"/>
    <mergeCell ref="E2206:F2206"/>
    <mergeCell ref="E2207:F2207"/>
    <mergeCell ref="E2208:F2208"/>
    <mergeCell ref="E2197:F2197"/>
    <mergeCell ref="E2198:F2198"/>
    <mergeCell ref="E2199:F2199"/>
    <mergeCell ref="E2200:F2200"/>
    <mergeCell ref="H2202:I2202"/>
    <mergeCell ref="E2190:F2190"/>
    <mergeCell ref="E2191:F2191"/>
    <mergeCell ref="E2192:F2192"/>
    <mergeCell ref="H2194:I2194"/>
    <mergeCell ref="E2196:F2196"/>
    <mergeCell ref="E2183:F2183"/>
    <mergeCell ref="E2184:F2184"/>
    <mergeCell ref="H2186:I2186"/>
    <mergeCell ref="E2188:F2188"/>
    <mergeCell ref="E2189:F2189"/>
    <mergeCell ref="E2178:F2178"/>
    <mergeCell ref="E2179:F2179"/>
    <mergeCell ref="E2180:F2180"/>
    <mergeCell ref="E2181:F2181"/>
    <mergeCell ref="E2182:F2182"/>
    <mergeCell ref="E2171:F2171"/>
    <mergeCell ref="E2172:F2172"/>
    <mergeCell ref="E2173:F2173"/>
    <mergeCell ref="E2174:F2174"/>
    <mergeCell ref="H2176:I2176"/>
    <mergeCell ref="E2164:F2164"/>
    <mergeCell ref="E2165:F2165"/>
    <mergeCell ref="E2166:F2166"/>
    <mergeCell ref="H2168:I2168"/>
    <mergeCell ref="E2170:F2170"/>
    <mergeCell ref="E2157:F2157"/>
    <mergeCell ref="E2158:F2158"/>
    <mergeCell ref="H2160:I2160"/>
    <mergeCell ref="E2162:F2162"/>
    <mergeCell ref="E2163:F2163"/>
    <mergeCell ref="H2151:I2151"/>
    <mergeCell ref="E2153:F2153"/>
    <mergeCell ref="E2154:F2154"/>
    <mergeCell ref="E2155:F2155"/>
    <mergeCell ref="E2156:F2156"/>
    <mergeCell ref="E2145:F2145"/>
    <mergeCell ref="E2146:F2146"/>
    <mergeCell ref="E2147:F2147"/>
    <mergeCell ref="E2148:F2148"/>
    <mergeCell ref="E2149:F2149"/>
    <mergeCell ref="E2138:F2138"/>
    <mergeCell ref="H2140:I2140"/>
    <mergeCell ref="E2142:F2142"/>
    <mergeCell ref="E2143:F2143"/>
    <mergeCell ref="E2144:F2144"/>
    <mergeCell ref="E2133:F2133"/>
    <mergeCell ref="E2134:F2134"/>
    <mergeCell ref="E2135:F2135"/>
    <mergeCell ref="E2136:F2136"/>
    <mergeCell ref="E2137:F2137"/>
    <mergeCell ref="E2126:F2126"/>
    <mergeCell ref="E2127:F2127"/>
    <mergeCell ref="H2129:I2129"/>
    <mergeCell ref="E2131:F2131"/>
    <mergeCell ref="E2132:F2132"/>
    <mergeCell ref="H2120:I2120"/>
    <mergeCell ref="E2122:F2122"/>
    <mergeCell ref="E2123:F2123"/>
    <mergeCell ref="E2124:F2124"/>
    <mergeCell ref="E2125:F2125"/>
    <mergeCell ref="E2114:F2114"/>
    <mergeCell ref="E2115:F2115"/>
    <mergeCell ref="E2116:F2116"/>
    <mergeCell ref="E2117:F2117"/>
    <mergeCell ref="E2118:F2118"/>
    <mergeCell ref="E2107:F2107"/>
    <mergeCell ref="E2108:F2108"/>
    <mergeCell ref="E2109:F2109"/>
    <mergeCell ref="E2110:F2110"/>
    <mergeCell ref="H2112:I2112"/>
    <mergeCell ref="E2100:F2100"/>
    <mergeCell ref="E2101:F2101"/>
    <mergeCell ref="E2102:F2102"/>
    <mergeCell ref="H2104:I2104"/>
    <mergeCell ref="E2106:F2106"/>
    <mergeCell ref="E2093:F2093"/>
    <mergeCell ref="E2094:F2094"/>
    <mergeCell ref="H2096:I2096"/>
    <mergeCell ref="E2098:F2098"/>
    <mergeCell ref="E2099:F2099"/>
    <mergeCell ref="E2086:F2086"/>
    <mergeCell ref="H2088:I2088"/>
    <mergeCell ref="E2090:F2090"/>
    <mergeCell ref="E2091:F2091"/>
    <mergeCell ref="E2092:F2092"/>
    <mergeCell ref="H2080:I2080"/>
    <mergeCell ref="E2082:F2082"/>
    <mergeCell ref="E2083:F2083"/>
    <mergeCell ref="E2084:F2084"/>
    <mergeCell ref="E2085:F2085"/>
    <mergeCell ref="E2074:F2074"/>
    <mergeCell ref="E2075:F2075"/>
    <mergeCell ref="E2076:F2076"/>
    <mergeCell ref="E2077:F2077"/>
    <mergeCell ref="E2078:F2078"/>
    <mergeCell ref="E2067:F2067"/>
    <mergeCell ref="E2068:F2068"/>
    <mergeCell ref="E2069:F2069"/>
    <mergeCell ref="H2071:I2071"/>
    <mergeCell ref="E2073:F2073"/>
    <mergeCell ref="E2060:F2060"/>
    <mergeCell ref="E2061:F2061"/>
    <mergeCell ref="H2063:I2063"/>
    <mergeCell ref="E2065:F2065"/>
    <mergeCell ref="E2066:F2066"/>
    <mergeCell ref="E2053:F2053"/>
    <mergeCell ref="H2055:I2055"/>
    <mergeCell ref="E2057:F2057"/>
    <mergeCell ref="E2058:F2058"/>
    <mergeCell ref="E2059:F2059"/>
    <mergeCell ref="H2047:I2047"/>
    <mergeCell ref="E2049:F2049"/>
    <mergeCell ref="E2050:F2050"/>
    <mergeCell ref="E2051:F2051"/>
    <mergeCell ref="E2052:F2052"/>
    <mergeCell ref="E2041:F2041"/>
    <mergeCell ref="E2042:F2042"/>
    <mergeCell ref="E2043:F2043"/>
    <mergeCell ref="E2044:F2044"/>
    <mergeCell ref="E2045:F2045"/>
    <mergeCell ref="E2034:F2034"/>
    <mergeCell ref="E2035:F2035"/>
    <mergeCell ref="E2036:F2036"/>
    <mergeCell ref="H2038:I2038"/>
    <mergeCell ref="E2040:F2040"/>
    <mergeCell ref="E2027:F2027"/>
    <mergeCell ref="H2029:I2029"/>
    <mergeCell ref="E2031:F2031"/>
    <mergeCell ref="E2032:F2032"/>
    <mergeCell ref="E2033:F2033"/>
    <mergeCell ref="E2022:F2022"/>
    <mergeCell ref="E2023:F2023"/>
    <mergeCell ref="E2024:F2024"/>
    <mergeCell ref="E2025:F2025"/>
    <mergeCell ref="E2026:F2026"/>
    <mergeCell ref="E2015:F2015"/>
    <mergeCell ref="E2016:F2016"/>
    <mergeCell ref="E2017:F2017"/>
    <mergeCell ref="E2018:F2018"/>
    <mergeCell ref="H2020:I2020"/>
    <mergeCell ref="H2009:I2009"/>
    <mergeCell ref="E2011:F2011"/>
    <mergeCell ref="E2012:F2012"/>
    <mergeCell ref="E2013:F2013"/>
    <mergeCell ref="E2014:F2014"/>
    <mergeCell ref="E2003:F2003"/>
    <mergeCell ref="E2004:F2004"/>
    <mergeCell ref="E2005:F2005"/>
    <mergeCell ref="E2006:F2006"/>
    <mergeCell ref="E2007:F2007"/>
    <mergeCell ref="E1996:F1996"/>
    <mergeCell ref="E1997:F1997"/>
    <mergeCell ref="E1998:F1998"/>
    <mergeCell ref="E1999:F1999"/>
    <mergeCell ref="H2001:I2001"/>
    <mergeCell ref="E1989:F1989"/>
    <mergeCell ref="E1990:F1990"/>
    <mergeCell ref="E1991:F1991"/>
    <mergeCell ref="H1993:I1993"/>
    <mergeCell ref="E1995:F1995"/>
    <mergeCell ref="E1982:F1982"/>
    <mergeCell ref="E1983:F1983"/>
    <mergeCell ref="H1985:I1985"/>
    <mergeCell ref="E1987:F1987"/>
    <mergeCell ref="E1988:F1988"/>
    <mergeCell ref="E1975:F1975"/>
    <mergeCell ref="H1977:I1977"/>
    <mergeCell ref="E1979:F1979"/>
    <mergeCell ref="E1980:F1980"/>
    <mergeCell ref="E1981:F1981"/>
    <mergeCell ref="E1968:F1968"/>
    <mergeCell ref="E1969:F1969"/>
    <mergeCell ref="H1971:I1971"/>
    <mergeCell ref="E1973:F1973"/>
    <mergeCell ref="E1974:F1974"/>
    <mergeCell ref="H1962:I1962"/>
    <mergeCell ref="E1964:F1964"/>
    <mergeCell ref="E1965:F1965"/>
    <mergeCell ref="E1966:F1966"/>
    <mergeCell ref="E1967:F1967"/>
    <mergeCell ref="E1956:F1956"/>
    <mergeCell ref="E1957:F1957"/>
    <mergeCell ref="E1958:F1958"/>
    <mergeCell ref="E1959:F1959"/>
    <mergeCell ref="E1960:F1960"/>
    <mergeCell ref="E1949:F1949"/>
    <mergeCell ref="E1950:F1950"/>
    <mergeCell ref="E1951:F1951"/>
    <mergeCell ref="E1952:F1952"/>
    <mergeCell ref="H1954:I1954"/>
    <mergeCell ref="E1942:F1942"/>
    <mergeCell ref="E1943:F1943"/>
    <mergeCell ref="E1944:F1944"/>
    <mergeCell ref="H1946:I1946"/>
    <mergeCell ref="E1948:F1948"/>
    <mergeCell ref="E1935:F1935"/>
    <mergeCell ref="E1936:F1936"/>
    <mergeCell ref="H1938:I1938"/>
    <mergeCell ref="E1940:F1940"/>
    <mergeCell ref="E1941:F1941"/>
    <mergeCell ref="E1928:F1928"/>
    <mergeCell ref="H1930:I1930"/>
    <mergeCell ref="E1932:F1932"/>
    <mergeCell ref="E1933:F1933"/>
    <mergeCell ref="E1934:F1934"/>
    <mergeCell ref="H1922:I1922"/>
    <mergeCell ref="E1924:F1924"/>
    <mergeCell ref="E1925:F1925"/>
    <mergeCell ref="E1926:F1926"/>
    <mergeCell ref="E1927:F1927"/>
    <mergeCell ref="E1916:F1916"/>
    <mergeCell ref="E1917:F1917"/>
    <mergeCell ref="E1918:F1918"/>
    <mergeCell ref="E1919:F1919"/>
    <mergeCell ref="E1920:F1920"/>
    <mergeCell ref="A1909:J1909"/>
    <mergeCell ref="E1910:F1910"/>
    <mergeCell ref="E1911:F1911"/>
    <mergeCell ref="E1912:F1912"/>
    <mergeCell ref="H1914:I1914"/>
    <mergeCell ref="E1904:F1904"/>
    <mergeCell ref="E1905:F1905"/>
    <mergeCell ref="E1906:F1906"/>
    <mergeCell ref="E1907:F1907"/>
    <mergeCell ref="E1908:F1908"/>
    <mergeCell ref="E1897:F1897"/>
    <mergeCell ref="E1898:F1898"/>
    <mergeCell ref="E1899:F1899"/>
    <mergeCell ref="E1900:F1900"/>
    <mergeCell ref="H1902:I1902"/>
    <mergeCell ref="E1892:F1892"/>
    <mergeCell ref="E1893:F1893"/>
    <mergeCell ref="E1894:F1894"/>
    <mergeCell ref="E1895:F1895"/>
    <mergeCell ref="A1896:J1896"/>
    <mergeCell ref="E1885:F1885"/>
    <mergeCell ref="E1886:F1886"/>
    <mergeCell ref="H1888:I1888"/>
    <mergeCell ref="E1890:F1890"/>
    <mergeCell ref="E1891:F1891"/>
    <mergeCell ref="E1878:F1878"/>
    <mergeCell ref="H1880:I1880"/>
    <mergeCell ref="E1882:F1882"/>
    <mergeCell ref="E1883:F1883"/>
    <mergeCell ref="E1884:F1884"/>
    <mergeCell ref="H1872:I1872"/>
    <mergeCell ref="E1874:F1874"/>
    <mergeCell ref="E1875:F1875"/>
    <mergeCell ref="E1876:F1876"/>
    <mergeCell ref="E1877:F1877"/>
    <mergeCell ref="E1866:F1866"/>
    <mergeCell ref="E1867:F1867"/>
    <mergeCell ref="E1868:F1868"/>
    <mergeCell ref="E1869:F1869"/>
    <mergeCell ref="E1870:F1870"/>
    <mergeCell ref="E1861:F1861"/>
    <mergeCell ref="E1862:F1862"/>
    <mergeCell ref="E1863:F1863"/>
    <mergeCell ref="E1864:F1864"/>
    <mergeCell ref="E1865:F1865"/>
    <mergeCell ref="E1856:F1856"/>
    <mergeCell ref="E1857:F1857"/>
    <mergeCell ref="E1858:F1858"/>
    <mergeCell ref="E1859:F1859"/>
    <mergeCell ref="E1860:F1860"/>
    <mergeCell ref="H1850:I1850"/>
    <mergeCell ref="E1852:F1852"/>
    <mergeCell ref="E1853:F1853"/>
    <mergeCell ref="E1854:F1854"/>
    <mergeCell ref="E1855:F1855"/>
    <mergeCell ref="E1844:F1844"/>
    <mergeCell ref="E1845:F1845"/>
    <mergeCell ref="E1846:F1846"/>
    <mergeCell ref="E1847:F1847"/>
    <mergeCell ref="E1848:F1848"/>
    <mergeCell ref="E1839:F1839"/>
    <mergeCell ref="E1840:F1840"/>
    <mergeCell ref="E1841:F1841"/>
    <mergeCell ref="E1842:F1842"/>
    <mergeCell ref="E1843:F1843"/>
    <mergeCell ref="E1832:F1832"/>
    <mergeCell ref="E1833:F1833"/>
    <mergeCell ref="E1834:F1834"/>
    <mergeCell ref="E1835:F1835"/>
    <mergeCell ref="H1837:I1837"/>
    <mergeCell ref="E1825:F1825"/>
    <mergeCell ref="E1826:F1826"/>
    <mergeCell ref="E1827:F1827"/>
    <mergeCell ref="H1829:I1829"/>
    <mergeCell ref="E1831:F1831"/>
    <mergeCell ref="E1818:F1818"/>
    <mergeCell ref="E1819:F1819"/>
    <mergeCell ref="H1821:I1821"/>
    <mergeCell ref="E1823:F1823"/>
    <mergeCell ref="E1824:F1824"/>
    <mergeCell ref="E1811:F1811"/>
    <mergeCell ref="H1813:I1813"/>
    <mergeCell ref="E1815:F1815"/>
    <mergeCell ref="E1816:F1816"/>
    <mergeCell ref="E1817:F1817"/>
    <mergeCell ref="H1805:I1805"/>
    <mergeCell ref="E1807:F1807"/>
    <mergeCell ref="E1808:F1808"/>
    <mergeCell ref="E1809:F1809"/>
    <mergeCell ref="E1810:F1810"/>
    <mergeCell ref="E1799:F1799"/>
    <mergeCell ref="E1800:F1800"/>
    <mergeCell ref="E1801:F1801"/>
    <mergeCell ref="E1802:F1802"/>
    <mergeCell ref="E1803:F1803"/>
    <mergeCell ref="E1792:F1792"/>
    <mergeCell ref="E1793:F1793"/>
    <mergeCell ref="E1794:F1794"/>
    <mergeCell ref="E1795:F1795"/>
    <mergeCell ref="H1797:I1797"/>
    <mergeCell ref="E1785:F1785"/>
    <mergeCell ref="E1786:F1786"/>
    <mergeCell ref="E1787:F1787"/>
    <mergeCell ref="H1789:I1789"/>
    <mergeCell ref="E1791:F1791"/>
    <mergeCell ref="E1778:F1778"/>
    <mergeCell ref="E1779:F1779"/>
    <mergeCell ref="H1781:I1781"/>
    <mergeCell ref="E1783:F1783"/>
    <mergeCell ref="E1784:F1784"/>
    <mergeCell ref="E1771:F1771"/>
    <mergeCell ref="H1773:I1773"/>
    <mergeCell ref="E1775:F1775"/>
    <mergeCell ref="E1776:F1776"/>
    <mergeCell ref="E1777:F1777"/>
    <mergeCell ref="H1765:I1765"/>
    <mergeCell ref="E1767:F1767"/>
    <mergeCell ref="E1768:F1768"/>
    <mergeCell ref="E1769:F1769"/>
    <mergeCell ref="E1770:F1770"/>
    <mergeCell ref="E1759:F1759"/>
    <mergeCell ref="E1760:F1760"/>
    <mergeCell ref="E1761:F1761"/>
    <mergeCell ref="E1762:F1762"/>
    <mergeCell ref="E1763:F1763"/>
    <mergeCell ref="E1752:F1752"/>
    <mergeCell ref="E1753:F1753"/>
    <mergeCell ref="E1754:F1754"/>
    <mergeCell ref="E1755:F1755"/>
    <mergeCell ref="H1757:I1757"/>
    <mergeCell ref="E1745:F1745"/>
    <mergeCell ref="E1746:F1746"/>
    <mergeCell ref="E1747:F1747"/>
    <mergeCell ref="H1749:I1749"/>
    <mergeCell ref="E1751:F1751"/>
    <mergeCell ref="E1738:F1738"/>
    <mergeCell ref="E1739:F1739"/>
    <mergeCell ref="H1741:I1741"/>
    <mergeCell ref="E1743:F1743"/>
    <mergeCell ref="E1744:F1744"/>
    <mergeCell ref="E1731:F1731"/>
    <mergeCell ref="H1733:I1733"/>
    <mergeCell ref="E1735:F1735"/>
    <mergeCell ref="E1736:F1736"/>
    <mergeCell ref="E1737:F1737"/>
    <mergeCell ref="H1725:I1725"/>
    <mergeCell ref="E1727:F1727"/>
    <mergeCell ref="E1728:F1728"/>
    <mergeCell ref="E1729:F1729"/>
    <mergeCell ref="E1730:F1730"/>
    <mergeCell ref="E1719:F1719"/>
    <mergeCell ref="E1720:F1720"/>
    <mergeCell ref="E1721:F1721"/>
    <mergeCell ref="E1722:F1722"/>
    <mergeCell ref="E1723:F1723"/>
    <mergeCell ref="E1712:F1712"/>
    <mergeCell ref="E1713:F1713"/>
    <mergeCell ref="E1714:F1714"/>
    <mergeCell ref="E1715:F1715"/>
    <mergeCell ref="H1717:I1717"/>
    <mergeCell ref="E1705:F1705"/>
    <mergeCell ref="E1706:F1706"/>
    <mergeCell ref="E1707:F1707"/>
    <mergeCell ref="H1709:I1709"/>
    <mergeCell ref="E1711:F1711"/>
    <mergeCell ref="E1698:F1698"/>
    <mergeCell ref="E1699:F1699"/>
    <mergeCell ref="H1701:I1701"/>
    <mergeCell ref="E1703:F1703"/>
    <mergeCell ref="E1704:F1704"/>
    <mergeCell ref="E1691:F1691"/>
    <mergeCell ref="H1693:I1693"/>
    <mergeCell ref="E1695:F1695"/>
    <mergeCell ref="E1696:F1696"/>
    <mergeCell ref="E1697:F1697"/>
    <mergeCell ref="E1686:F1686"/>
    <mergeCell ref="E1687:F1687"/>
    <mergeCell ref="E1688:F1688"/>
    <mergeCell ref="E1689:F1689"/>
    <mergeCell ref="E1690:F1690"/>
    <mergeCell ref="E1679:F1679"/>
    <mergeCell ref="E1680:F1680"/>
    <mergeCell ref="E1681:F1681"/>
    <mergeCell ref="E1682:F1682"/>
    <mergeCell ref="H1684:I1684"/>
    <mergeCell ref="E1672:F1672"/>
    <mergeCell ref="E1673:F1673"/>
    <mergeCell ref="E1674:F1674"/>
    <mergeCell ref="H1676:I1676"/>
    <mergeCell ref="E1678:F1678"/>
    <mergeCell ref="E1665:F1665"/>
    <mergeCell ref="E1666:F1666"/>
    <mergeCell ref="H1668:I1668"/>
    <mergeCell ref="E1670:F1670"/>
    <mergeCell ref="E1671:F1671"/>
    <mergeCell ref="E1658:F1658"/>
    <mergeCell ref="H1660:I1660"/>
    <mergeCell ref="E1662:F1662"/>
    <mergeCell ref="E1663:F1663"/>
    <mergeCell ref="E1664:F1664"/>
    <mergeCell ref="H1652:I1652"/>
    <mergeCell ref="E1654:F1654"/>
    <mergeCell ref="E1655:F1655"/>
    <mergeCell ref="E1656:F1656"/>
    <mergeCell ref="E1657:F1657"/>
    <mergeCell ref="E1646:F1646"/>
    <mergeCell ref="E1647:F1647"/>
    <mergeCell ref="E1648:F1648"/>
    <mergeCell ref="E1649:F1649"/>
    <mergeCell ref="E1650:F1650"/>
    <mergeCell ref="E1639:F1639"/>
    <mergeCell ref="E1640:F1640"/>
    <mergeCell ref="E1641:F1641"/>
    <mergeCell ref="E1642:F1642"/>
    <mergeCell ref="H1644:I1644"/>
    <mergeCell ref="E1632:F1632"/>
    <mergeCell ref="E1633:F1633"/>
    <mergeCell ref="E1634:F1634"/>
    <mergeCell ref="H1636:I1636"/>
    <mergeCell ref="E1638:F1638"/>
    <mergeCell ref="E1625:F1625"/>
    <mergeCell ref="E1626:F1626"/>
    <mergeCell ref="H1628:I1628"/>
    <mergeCell ref="E1630:F1630"/>
    <mergeCell ref="E1631:F1631"/>
    <mergeCell ref="E1620:F1620"/>
    <mergeCell ref="E1621:F1621"/>
    <mergeCell ref="A1622:J1622"/>
    <mergeCell ref="E1623:F1623"/>
    <mergeCell ref="E1624:F1624"/>
    <mergeCell ref="H1614:I1614"/>
    <mergeCell ref="E1616:F1616"/>
    <mergeCell ref="E1617:F1617"/>
    <mergeCell ref="E1618:F1618"/>
    <mergeCell ref="E1619:F1619"/>
    <mergeCell ref="E1608:F1608"/>
    <mergeCell ref="E1609:F1609"/>
    <mergeCell ref="E1610:F1610"/>
    <mergeCell ref="E1611:F1611"/>
    <mergeCell ref="E1612:F1612"/>
    <mergeCell ref="E1601:F1601"/>
    <mergeCell ref="E1602:F1602"/>
    <mergeCell ref="E1603:F1603"/>
    <mergeCell ref="E1604:F1604"/>
    <mergeCell ref="H1606:I1606"/>
    <mergeCell ref="E1594:F1594"/>
    <mergeCell ref="E1595:F1595"/>
    <mergeCell ref="E1596:F1596"/>
    <mergeCell ref="H1598:I1598"/>
    <mergeCell ref="E1600:F1600"/>
    <mergeCell ref="E1587:F1587"/>
    <mergeCell ref="E1588:F1588"/>
    <mergeCell ref="H1590:I1590"/>
    <mergeCell ref="E1592:F1592"/>
    <mergeCell ref="E1593:F1593"/>
    <mergeCell ref="E1580:F1580"/>
    <mergeCell ref="H1582:I1582"/>
    <mergeCell ref="E1584:F1584"/>
    <mergeCell ref="E1585:F1585"/>
    <mergeCell ref="E1586:F1586"/>
    <mergeCell ref="H1574:I1574"/>
    <mergeCell ref="E1576:F1576"/>
    <mergeCell ref="E1577:F1577"/>
    <mergeCell ref="E1578:F1578"/>
    <mergeCell ref="E1579:F1579"/>
    <mergeCell ref="E1568:F1568"/>
    <mergeCell ref="E1569:F1569"/>
    <mergeCell ref="E1570:F1570"/>
    <mergeCell ref="E1571:F1571"/>
    <mergeCell ref="E1572:F1572"/>
    <mergeCell ref="E1561:F1561"/>
    <mergeCell ref="E1562:F1562"/>
    <mergeCell ref="E1563:F1563"/>
    <mergeCell ref="E1564:F1564"/>
    <mergeCell ref="H1566:I1566"/>
    <mergeCell ref="E1554:F1554"/>
    <mergeCell ref="E1555:F1555"/>
    <mergeCell ref="E1556:F1556"/>
    <mergeCell ref="H1558:I1558"/>
    <mergeCell ref="E1560:F1560"/>
    <mergeCell ref="E1547:F1547"/>
    <mergeCell ref="E1548:F1548"/>
    <mergeCell ref="H1550:I1550"/>
    <mergeCell ref="E1552:F1552"/>
    <mergeCell ref="E1553:F1553"/>
    <mergeCell ref="E1540:F1540"/>
    <mergeCell ref="H1542:I1542"/>
    <mergeCell ref="E1544:F1544"/>
    <mergeCell ref="E1545:F1545"/>
    <mergeCell ref="E1546:F1546"/>
    <mergeCell ref="H1534:I1534"/>
    <mergeCell ref="E1536:F1536"/>
    <mergeCell ref="E1537:F1537"/>
    <mergeCell ref="E1538:F1538"/>
    <mergeCell ref="E1539:F1539"/>
    <mergeCell ref="E1528:F1528"/>
    <mergeCell ref="E1529:F1529"/>
    <mergeCell ref="E1530:F1530"/>
    <mergeCell ref="E1531:F1531"/>
    <mergeCell ref="E1532:F1532"/>
    <mergeCell ref="E1521:F1521"/>
    <mergeCell ref="E1522:F1522"/>
    <mergeCell ref="E1523:F1523"/>
    <mergeCell ref="E1524:F1524"/>
    <mergeCell ref="H1526:I1526"/>
    <mergeCell ref="E1514:F1514"/>
    <mergeCell ref="E1515:F1515"/>
    <mergeCell ref="E1516:F1516"/>
    <mergeCell ref="H1518:I1518"/>
    <mergeCell ref="E1520:F1520"/>
    <mergeCell ref="E1507:F1507"/>
    <mergeCell ref="E1508:F1508"/>
    <mergeCell ref="H1510:I1510"/>
    <mergeCell ref="E1512:F1512"/>
    <mergeCell ref="E1513:F1513"/>
    <mergeCell ref="E1500:F1500"/>
    <mergeCell ref="H1502:I1502"/>
    <mergeCell ref="E1504:F1504"/>
    <mergeCell ref="E1505:F1505"/>
    <mergeCell ref="E1506:F1506"/>
    <mergeCell ref="H1494:I1494"/>
    <mergeCell ref="E1496:F1496"/>
    <mergeCell ref="E1497:F1497"/>
    <mergeCell ref="E1498:F1498"/>
    <mergeCell ref="E1499:F1499"/>
    <mergeCell ref="E1488:F1488"/>
    <mergeCell ref="E1489:F1489"/>
    <mergeCell ref="E1490:F1490"/>
    <mergeCell ref="E1491:F1491"/>
    <mergeCell ref="E1492:F1492"/>
    <mergeCell ref="E1481:F1481"/>
    <mergeCell ref="E1482:F1482"/>
    <mergeCell ref="H1484:I1484"/>
    <mergeCell ref="E1486:F1486"/>
    <mergeCell ref="E1487:F1487"/>
    <mergeCell ref="H1475:I1475"/>
    <mergeCell ref="E1477:F1477"/>
    <mergeCell ref="E1478:F1478"/>
    <mergeCell ref="E1479:F1479"/>
    <mergeCell ref="E1480:F1480"/>
    <mergeCell ref="E1469:F1469"/>
    <mergeCell ref="E1470:F1470"/>
    <mergeCell ref="E1471:F1471"/>
    <mergeCell ref="E1472:F1472"/>
    <mergeCell ref="E1473:F1473"/>
    <mergeCell ref="E1462:F1462"/>
    <mergeCell ref="E1463:F1463"/>
    <mergeCell ref="E1464:F1464"/>
    <mergeCell ref="H1466:I1466"/>
    <mergeCell ref="E1468:F1468"/>
    <mergeCell ref="E1455:F1455"/>
    <mergeCell ref="H1457:I1457"/>
    <mergeCell ref="E1459:F1459"/>
    <mergeCell ref="E1460:F1460"/>
    <mergeCell ref="E1461:F1461"/>
    <mergeCell ref="H1449:I1449"/>
    <mergeCell ref="E1451:F1451"/>
    <mergeCell ref="E1452:F1452"/>
    <mergeCell ref="E1453:F1453"/>
    <mergeCell ref="E1454:F1454"/>
    <mergeCell ref="E1443:F1443"/>
    <mergeCell ref="E1444:F1444"/>
    <mergeCell ref="E1445:F1445"/>
    <mergeCell ref="E1446:F1446"/>
    <mergeCell ref="E1447:F1447"/>
    <mergeCell ref="E1436:F1436"/>
    <mergeCell ref="E1437:F1437"/>
    <mergeCell ref="E1438:F1438"/>
    <mergeCell ref="E1439:F1439"/>
    <mergeCell ref="H1441:I1441"/>
    <mergeCell ref="E1429:F1429"/>
    <mergeCell ref="E1430:F1430"/>
    <mergeCell ref="E1431:F1431"/>
    <mergeCell ref="H1433:I1433"/>
    <mergeCell ref="E1435:F1435"/>
    <mergeCell ref="E1422:F1422"/>
    <mergeCell ref="H1424:I1424"/>
    <mergeCell ref="E1426:F1426"/>
    <mergeCell ref="E1427:F1427"/>
    <mergeCell ref="E1428:F1428"/>
    <mergeCell ref="E1417:F1417"/>
    <mergeCell ref="E1418:F1418"/>
    <mergeCell ref="E1419:F1419"/>
    <mergeCell ref="E1420:F1420"/>
    <mergeCell ref="E1421:F1421"/>
    <mergeCell ref="E1410:F1410"/>
    <mergeCell ref="E1411:F1411"/>
    <mergeCell ref="E1412:F1412"/>
    <mergeCell ref="E1413:F1413"/>
    <mergeCell ref="H1415:I1415"/>
    <mergeCell ref="E1403:F1403"/>
    <mergeCell ref="E1404:F1404"/>
    <mergeCell ref="E1405:F1405"/>
    <mergeCell ref="H1407:I1407"/>
    <mergeCell ref="E1409:F1409"/>
    <mergeCell ref="E1396:F1396"/>
    <mergeCell ref="H1398:I1398"/>
    <mergeCell ref="E1400:F1400"/>
    <mergeCell ref="E1401:F1401"/>
    <mergeCell ref="E1402:F1402"/>
    <mergeCell ref="E1391:F1391"/>
    <mergeCell ref="E1392:F1392"/>
    <mergeCell ref="E1393:F1393"/>
    <mergeCell ref="E1394:F1394"/>
    <mergeCell ref="E1395:F1395"/>
    <mergeCell ref="E1384:F1384"/>
    <mergeCell ref="E1385:F1385"/>
    <mergeCell ref="E1386:F1386"/>
    <mergeCell ref="E1387:F1387"/>
    <mergeCell ref="H1389:I1389"/>
    <mergeCell ref="E1377:F1377"/>
    <mergeCell ref="E1378:F1378"/>
    <mergeCell ref="H1380:I1380"/>
    <mergeCell ref="E1382:F1382"/>
    <mergeCell ref="E1383:F1383"/>
    <mergeCell ref="H1371:I1371"/>
    <mergeCell ref="E1373:F1373"/>
    <mergeCell ref="E1374:F1374"/>
    <mergeCell ref="E1375:F1375"/>
    <mergeCell ref="E1376:F1376"/>
    <mergeCell ref="E1365:F1365"/>
    <mergeCell ref="E1366:F1366"/>
    <mergeCell ref="E1367:F1367"/>
    <mergeCell ref="E1368:F1368"/>
    <mergeCell ref="E1369:F1369"/>
    <mergeCell ref="E1358:F1358"/>
    <mergeCell ref="E1359:F1359"/>
    <mergeCell ref="E1360:F1360"/>
    <mergeCell ref="E1361:F1361"/>
    <mergeCell ref="H1363:I1363"/>
    <mergeCell ref="E1351:F1351"/>
    <mergeCell ref="E1352:F1352"/>
    <mergeCell ref="E1353:F1353"/>
    <mergeCell ref="H1355:I1355"/>
    <mergeCell ref="E1357:F1357"/>
    <mergeCell ref="E1344:F1344"/>
    <mergeCell ref="E1345:F1345"/>
    <mergeCell ref="H1347:I1347"/>
    <mergeCell ref="E1349:F1349"/>
    <mergeCell ref="E1350:F1350"/>
    <mergeCell ref="E1337:F1337"/>
    <mergeCell ref="H1339:I1339"/>
    <mergeCell ref="E1341:F1341"/>
    <mergeCell ref="E1342:F1342"/>
    <mergeCell ref="E1343:F1343"/>
    <mergeCell ref="H1331:I1331"/>
    <mergeCell ref="E1333:F1333"/>
    <mergeCell ref="E1334:F1334"/>
    <mergeCell ref="E1335:F1335"/>
    <mergeCell ref="E1336:F1336"/>
    <mergeCell ref="E1325:F1325"/>
    <mergeCell ref="E1326:F1326"/>
    <mergeCell ref="E1327:F1327"/>
    <mergeCell ref="E1328:F1328"/>
    <mergeCell ref="E1329:F1329"/>
    <mergeCell ref="E1318:F1318"/>
    <mergeCell ref="H1320:I1320"/>
    <mergeCell ref="E1322:F1322"/>
    <mergeCell ref="E1323:F1323"/>
    <mergeCell ref="E1324:F1324"/>
    <mergeCell ref="E1313:F1313"/>
    <mergeCell ref="E1314:F1314"/>
    <mergeCell ref="E1315:F1315"/>
    <mergeCell ref="E1316:F1316"/>
    <mergeCell ref="E1317:F1317"/>
    <mergeCell ref="E1306:F1306"/>
    <mergeCell ref="E1307:F1307"/>
    <mergeCell ref="E1308:F1308"/>
    <mergeCell ref="H1310:I1310"/>
    <mergeCell ref="E1312:F1312"/>
    <mergeCell ref="H1300:I1300"/>
    <mergeCell ref="E1302:F1302"/>
    <mergeCell ref="E1303:F1303"/>
    <mergeCell ref="E1304:F1304"/>
    <mergeCell ref="E1305:F1305"/>
    <mergeCell ref="E1294:F1294"/>
    <mergeCell ref="E1295:F1295"/>
    <mergeCell ref="E1296:F1296"/>
    <mergeCell ref="E1297:F1297"/>
    <mergeCell ref="E1298:F1298"/>
    <mergeCell ref="E1287:F1287"/>
    <mergeCell ref="E1288:F1288"/>
    <mergeCell ref="E1289:F1289"/>
    <mergeCell ref="H1291:I1291"/>
    <mergeCell ref="E1293:F1293"/>
    <mergeCell ref="E1280:F1280"/>
    <mergeCell ref="E1281:F1281"/>
    <mergeCell ref="H1283:I1283"/>
    <mergeCell ref="E1285:F1285"/>
    <mergeCell ref="E1286:F1286"/>
    <mergeCell ref="H1274:I1274"/>
    <mergeCell ref="E1276:F1276"/>
    <mergeCell ref="E1277:F1277"/>
    <mergeCell ref="E1278:F1278"/>
    <mergeCell ref="E1279:F1279"/>
    <mergeCell ref="E1268:F1268"/>
    <mergeCell ref="E1269:F1269"/>
    <mergeCell ref="E1270:F1270"/>
    <mergeCell ref="E1271:F1271"/>
    <mergeCell ref="E1272:F1272"/>
    <mergeCell ref="E1261:F1261"/>
    <mergeCell ref="E1262:F1262"/>
    <mergeCell ref="H1264:I1264"/>
    <mergeCell ref="E1266:F1266"/>
    <mergeCell ref="E1267:F1267"/>
    <mergeCell ref="H1255:I1255"/>
    <mergeCell ref="E1257:F1257"/>
    <mergeCell ref="E1258:F1258"/>
    <mergeCell ref="E1259:F1259"/>
    <mergeCell ref="E1260:F1260"/>
    <mergeCell ref="E1249:F1249"/>
    <mergeCell ref="E1250:F1250"/>
    <mergeCell ref="E1251:F1251"/>
    <mergeCell ref="E1252:F1252"/>
    <mergeCell ref="E1253:F1253"/>
    <mergeCell ref="E1242:F1242"/>
    <mergeCell ref="E1243:F1243"/>
    <mergeCell ref="E1244:F1244"/>
    <mergeCell ref="H1246:I1246"/>
    <mergeCell ref="E1248:F1248"/>
    <mergeCell ref="E1235:F1235"/>
    <mergeCell ref="E1236:F1236"/>
    <mergeCell ref="E1237:F1237"/>
    <mergeCell ref="H1239:I1239"/>
    <mergeCell ref="E1241:F1241"/>
    <mergeCell ref="E1230:F1230"/>
    <mergeCell ref="E1231:F1231"/>
    <mergeCell ref="E1232:F1232"/>
    <mergeCell ref="E1233:F1233"/>
    <mergeCell ref="E1234:F1234"/>
    <mergeCell ref="E1223:F1223"/>
    <mergeCell ref="E1224:F1224"/>
    <mergeCell ref="H1226:I1226"/>
    <mergeCell ref="E1228:F1228"/>
    <mergeCell ref="E1229:F1229"/>
    <mergeCell ref="E1218:F1218"/>
    <mergeCell ref="E1219:F1219"/>
    <mergeCell ref="E1220:F1220"/>
    <mergeCell ref="E1221:F1221"/>
    <mergeCell ref="E1222:F1222"/>
    <mergeCell ref="E1211:F1211"/>
    <mergeCell ref="E1212:F1212"/>
    <mergeCell ref="H1214:I1214"/>
    <mergeCell ref="E1216:F1216"/>
    <mergeCell ref="E1217:F1217"/>
    <mergeCell ref="E1206:F1206"/>
    <mergeCell ref="E1207:F1207"/>
    <mergeCell ref="E1208:F1208"/>
    <mergeCell ref="E1209:F1209"/>
    <mergeCell ref="E1210:F1210"/>
    <mergeCell ref="E1199:F1199"/>
    <mergeCell ref="E1200:F1200"/>
    <mergeCell ref="E1201:F1201"/>
    <mergeCell ref="H1203:I1203"/>
    <mergeCell ref="E1205:F1205"/>
    <mergeCell ref="E1194:F1194"/>
    <mergeCell ref="E1195:F1195"/>
    <mergeCell ref="E1196:F1196"/>
    <mergeCell ref="E1197:F1197"/>
    <mergeCell ref="E1198:F1198"/>
    <mergeCell ref="E1187:F1187"/>
    <mergeCell ref="E1188:F1188"/>
    <mergeCell ref="H1190:I1190"/>
    <mergeCell ref="E1192:F1192"/>
    <mergeCell ref="E1193:F1193"/>
    <mergeCell ref="E1182:F1182"/>
    <mergeCell ref="E1183:F1183"/>
    <mergeCell ref="E1184:F1184"/>
    <mergeCell ref="E1185:F1185"/>
    <mergeCell ref="E1186:F1186"/>
    <mergeCell ref="E1175:F1175"/>
    <mergeCell ref="E1176:F1176"/>
    <mergeCell ref="E1177:F1177"/>
    <mergeCell ref="E1178:F1178"/>
    <mergeCell ref="H1180:I1180"/>
    <mergeCell ref="E1170:F1170"/>
    <mergeCell ref="E1171:F1171"/>
    <mergeCell ref="E1172:F1172"/>
    <mergeCell ref="E1173:F1173"/>
    <mergeCell ref="E1174:F1174"/>
    <mergeCell ref="E1163:F1163"/>
    <mergeCell ref="E1164:F1164"/>
    <mergeCell ref="E1165:F1165"/>
    <mergeCell ref="E1166:F1166"/>
    <mergeCell ref="H1168:I1168"/>
    <mergeCell ref="E1158:F1158"/>
    <mergeCell ref="E1159:F1159"/>
    <mergeCell ref="E1160:F1160"/>
    <mergeCell ref="E1161:F1161"/>
    <mergeCell ref="E1162:F1162"/>
    <mergeCell ref="E1151:F1151"/>
    <mergeCell ref="E1152:F1152"/>
    <mergeCell ref="E1153:F1153"/>
    <mergeCell ref="E1154:F1154"/>
    <mergeCell ref="H1156:I1156"/>
    <mergeCell ref="E1146:F1146"/>
    <mergeCell ref="E1147:F1147"/>
    <mergeCell ref="E1148:F1148"/>
    <mergeCell ref="E1149:F1149"/>
    <mergeCell ref="E1150:F1150"/>
    <mergeCell ref="E1139:F1139"/>
    <mergeCell ref="E1140:F1140"/>
    <mergeCell ref="E1141:F1141"/>
    <mergeCell ref="H1143:I1143"/>
    <mergeCell ref="E1145:F1145"/>
    <mergeCell ref="H1133:I1133"/>
    <mergeCell ref="E1135:F1135"/>
    <mergeCell ref="E1136:F1136"/>
    <mergeCell ref="E1137:F1137"/>
    <mergeCell ref="E1138:F1138"/>
    <mergeCell ref="E1127:F1127"/>
    <mergeCell ref="E1128:F1128"/>
    <mergeCell ref="E1129:F1129"/>
    <mergeCell ref="E1130:F1130"/>
    <mergeCell ref="E1131:F1131"/>
    <mergeCell ref="E1120:F1120"/>
    <mergeCell ref="E1121:F1121"/>
    <mergeCell ref="H1123:I1123"/>
    <mergeCell ref="E1125:F1125"/>
    <mergeCell ref="E1126:F1126"/>
    <mergeCell ref="H1114:I1114"/>
    <mergeCell ref="E1116:F1116"/>
    <mergeCell ref="E1117:F1117"/>
    <mergeCell ref="E1118:F1118"/>
    <mergeCell ref="E1119:F1119"/>
    <mergeCell ref="E1108:F1108"/>
    <mergeCell ref="E1109:F1109"/>
    <mergeCell ref="E1110:F1110"/>
    <mergeCell ref="E1111:F1111"/>
    <mergeCell ref="E1112:F1112"/>
    <mergeCell ref="E1101:F1101"/>
    <mergeCell ref="E1102:F1102"/>
    <mergeCell ref="E1103:F1103"/>
    <mergeCell ref="H1105:I1105"/>
    <mergeCell ref="E1107:F1107"/>
    <mergeCell ref="E1096:F1096"/>
    <mergeCell ref="E1097:F1097"/>
    <mergeCell ref="E1098:F1098"/>
    <mergeCell ref="E1099:F1099"/>
    <mergeCell ref="E1100:F1100"/>
    <mergeCell ref="E1091:F1091"/>
    <mergeCell ref="E1092:F1092"/>
    <mergeCell ref="E1093:F1093"/>
    <mergeCell ref="E1094:F1094"/>
    <mergeCell ref="E1095:F1095"/>
    <mergeCell ref="E1084:F1084"/>
    <mergeCell ref="E1085:F1085"/>
    <mergeCell ref="E1086:F1086"/>
    <mergeCell ref="E1087:F1087"/>
    <mergeCell ref="H1089:I1089"/>
    <mergeCell ref="H1078:I1078"/>
    <mergeCell ref="E1080:F1080"/>
    <mergeCell ref="E1081:F1081"/>
    <mergeCell ref="E1082:F1082"/>
    <mergeCell ref="E1083:F1083"/>
    <mergeCell ref="E1072:F1072"/>
    <mergeCell ref="E1073:F1073"/>
    <mergeCell ref="E1074:F1074"/>
    <mergeCell ref="E1075:F1075"/>
    <mergeCell ref="E1076:F1076"/>
    <mergeCell ref="E1065:F1065"/>
    <mergeCell ref="E1066:F1066"/>
    <mergeCell ref="E1067:F1067"/>
    <mergeCell ref="E1068:F1068"/>
    <mergeCell ref="H1070:I1070"/>
    <mergeCell ref="E1058:F1058"/>
    <mergeCell ref="E1059:F1059"/>
    <mergeCell ref="E1060:F1060"/>
    <mergeCell ref="E1061:F1061"/>
    <mergeCell ref="H1063:I1063"/>
    <mergeCell ref="E1051:F1051"/>
    <mergeCell ref="E1052:F1052"/>
    <mergeCell ref="H1054:I1054"/>
    <mergeCell ref="E1056:F1056"/>
    <mergeCell ref="E1057:F1057"/>
    <mergeCell ref="E1046:F1046"/>
    <mergeCell ref="E1047:F1047"/>
    <mergeCell ref="E1048:F1048"/>
    <mergeCell ref="E1049:F1049"/>
    <mergeCell ref="E1050:F1050"/>
    <mergeCell ref="H1038:I1038"/>
    <mergeCell ref="E1040:F1040"/>
    <mergeCell ref="E1041:F1041"/>
    <mergeCell ref="E1042:F1042"/>
    <mergeCell ref="H1044:I1044"/>
    <mergeCell ref="E1032:F1032"/>
    <mergeCell ref="E1033:F1033"/>
    <mergeCell ref="E1034:F1034"/>
    <mergeCell ref="E1035:F1035"/>
    <mergeCell ref="E1036:F1036"/>
    <mergeCell ref="E1025:F1025"/>
    <mergeCell ref="E1026:F1026"/>
    <mergeCell ref="H1028:I1028"/>
    <mergeCell ref="E1030:F1030"/>
    <mergeCell ref="E1031:F1031"/>
    <mergeCell ref="E1018:F1018"/>
    <mergeCell ref="E1019:F1019"/>
    <mergeCell ref="E1020:F1020"/>
    <mergeCell ref="H1022:I1022"/>
    <mergeCell ref="E1024:F1024"/>
    <mergeCell ref="H1010:I1010"/>
    <mergeCell ref="E1012:F1012"/>
    <mergeCell ref="E1013:F1013"/>
    <mergeCell ref="E1014:F1014"/>
    <mergeCell ref="H1016:I1016"/>
    <mergeCell ref="E1002:F1002"/>
    <mergeCell ref="H1004:I1004"/>
    <mergeCell ref="E1006:F1006"/>
    <mergeCell ref="E1007:F1007"/>
    <mergeCell ref="E1008:F1008"/>
    <mergeCell ref="E995:F995"/>
    <mergeCell ref="E996:F996"/>
    <mergeCell ref="H998:I998"/>
    <mergeCell ref="E1000:F1000"/>
    <mergeCell ref="E1001:F1001"/>
    <mergeCell ref="E988:F988"/>
    <mergeCell ref="H990:I990"/>
    <mergeCell ref="E992:F992"/>
    <mergeCell ref="E993:F993"/>
    <mergeCell ref="E994:F994"/>
    <mergeCell ref="H982:I982"/>
    <mergeCell ref="E984:F984"/>
    <mergeCell ref="E985:F985"/>
    <mergeCell ref="E986:F986"/>
    <mergeCell ref="E987:F987"/>
    <mergeCell ref="H975:I975"/>
    <mergeCell ref="E977:F977"/>
    <mergeCell ref="E978:F978"/>
    <mergeCell ref="E979:F979"/>
    <mergeCell ref="E980:F980"/>
    <mergeCell ref="H968:I968"/>
    <mergeCell ref="E970:F970"/>
    <mergeCell ref="E971:F971"/>
    <mergeCell ref="E972:F972"/>
    <mergeCell ref="E973:F973"/>
    <mergeCell ref="H961:I961"/>
    <mergeCell ref="E963:F963"/>
    <mergeCell ref="E964:F964"/>
    <mergeCell ref="E965:F965"/>
    <mergeCell ref="E966:F966"/>
    <mergeCell ref="E955:F955"/>
    <mergeCell ref="E956:F956"/>
    <mergeCell ref="A957:J957"/>
    <mergeCell ref="E958:F958"/>
    <mergeCell ref="E959:F959"/>
    <mergeCell ref="E948:F948"/>
    <mergeCell ref="E949:F949"/>
    <mergeCell ref="H951:I951"/>
    <mergeCell ref="E953:F953"/>
    <mergeCell ref="E954:F954"/>
    <mergeCell ref="E943:F943"/>
    <mergeCell ref="E944:F944"/>
    <mergeCell ref="E945:F945"/>
    <mergeCell ref="E946:F946"/>
    <mergeCell ref="E947:F947"/>
    <mergeCell ref="E938:F938"/>
    <mergeCell ref="E939:F939"/>
    <mergeCell ref="E940:F940"/>
    <mergeCell ref="E941:F941"/>
    <mergeCell ref="E942:F942"/>
    <mergeCell ref="H932:I932"/>
    <mergeCell ref="E934:F934"/>
    <mergeCell ref="E935:F935"/>
    <mergeCell ref="E936:F936"/>
    <mergeCell ref="E937:F937"/>
    <mergeCell ref="E926:F926"/>
    <mergeCell ref="E927:F927"/>
    <mergeCell ref="E928:F928"/>
    <mergeCell ref="E929:F929"/>
    <mergeCell ref="E930:F930"/>
    <mergeCell ref="E921:F921"/>
    <mergeCell ref="E922:F922"/>
    <mergeCell ref="E923:F923"/>
    <mergeCell ref="E924:F924"/>
    <mergeCell ref="E925:F925"/>
    <mergeCell ref="E916:F916"/>
    <mergeCell ref="E917:F917"/>
    <mergeCell ref="E918:F918"/>
    <mergeCell ref="E919:F919"/>
    <mergeCell ref="E920:F920"/>
    <mergeCell ref="E909:F909"/>
    <mergeCell ref="E910:F910"/>
    <mergeCell ref="E911:F911"/>
    <mergeCell ref="H913:I913"/>
    <mergeCell ref="E915:F915"/>
    <mergeCell ref="E904:F904"/>
    <mergeCell ref="E905:F905"/>
    <mergeCell ref="E906:F906"/>
    <mergeCell ref="E907:F907"/>
    <mergeCell ref="E908:F908"/>
    <mergeCell ref="E899:F899"/>
    <mergeCell ref="E900:F900"/>
    <mergeCell ref="E901:F901"/>
    <mergeCell ref="E902:F902"/>
    <mergeCell ref="E903:F903"/>
    <mergeCell ref="E894:F894"/>
    <mergeCell ref="E895:F895"/>
    <mergeCell ref="E896:F896"/>
    <mergeCell ref="E897:F897"/>
    <mergeCell ref="E898:F898"/>
    <mergeCell ref="E887:F887"/>
    <mergeCell ref="H889:I889"/>
    <mergeCell ref="E891:F891"/>
    <mergeCell ref="E892:F892"/>
    <mergeCell ref="E893:F893"/>
    <mergeCell ref="E882:F882"/>
    <mergeCell ref="E883:F883"/>
    <mergeCell ref="E884:F884"/>
    <mergeCell ref="E885:F885"/>
    <mergeCell ref="E886:F886"/>
    <mergeCell ref="E875:F875"/>
    <mergeCell ref="E876:F876"/>
    <mergeCell ref="E877:F877"/>
    <mergeCell ref="H879:I879"/>
    <mergeCell ref="E881:F881"/>
    <mergeCell ref="H869:I869"/>
    <mergeCell ref="E871:F871"/>
    <mergeCell ref="E872:F872"/>
    <mergeCell ref="E873:F873"/>
    <mergeCell ref="E874:F874"/>
    <mergeCell ref="E863:F863"/>
    <mergeCell ref="E864:F864"/>
    <mergeCell ref="E865:F865"/>
    <mergeCell ref="E866:F866"/>
    <mergeCell ref="E867:F867"/>
    <mergeCell ref="E858:F858"/>
    <mergeCell ref="E859:F859"/>
    <mergeCell ref="E860:F860"/>
    <mergeCell ref="E861:F861"/>
    <mergeCell ref="E862:F862"/>
    <mergeCell ref="E851:F851"/>
    <mergeCell ref="E852:F852"/>
    <mergeCell ref="H854:I854"/>
    <mergeCell ref="E856:F856"/>
    <mergeCell ref="E857:F857"/>
    <mergeCell ref="E846:F846"/>
    <mergeCell ref="E847:F847"/>
    <mergeCell ref="E848:F848"/>
    <mergeCell ref="E849:F849"/>
    <mergeCell ref="E850:F850"/>
    <mergeCell ref="E841:F841"/>
    <mergeCell ref="E842:F842"/>
    <mergeCell ref="E843:F843"/>
    <mergeCell ref="E844:F844"/>
    <mergeCell ref="E845:F845"/>
    <mergeCell ref="E834:F834"/>
    <mergeCell ref="E835:F835"/>
    <mergeCell ref="E836:F836"/>
    <mergeCell ref="E837:F837"/>
    <mergeCell ref="H839:I839"/>
    <mergeCell ref="E829:F829"/>
    <mergeCell ref="E830:F830"/>
    <mergeCell ref="E831:F831"/>
    <mergeCell ref="E832:F832"/>
    <mergeCell ref="E833:F833"/>
    <mergeCell ref="E822:F822"/>
    <mergeCell ref="E823:F823"/>
    <mergeCell ref="E824:F824"/>
    <mergeCell ref="E825:F825"/>
    <mergeCell ref="H827:I827"/>
    <mergeCell ref="H816:I816"/>
    <mergeCell ref="E818:F818"/>
    <mergeCell ref="E819:F819"/>
    <mergeCell ref="E820:F820"/>
    <mergeCell ref="E821:F821"/>
    <mergeCell ref="E810:F810"/>
    <mergeCell ref="E811:F811"/>
    <mergeCell ref="E812:F812"/>
    <mergeCell ref="E813:F813"/>
    <mergeCell ref="E814:F814"/>
    <mergeCell ref="E803:F803"/>
    <mergeCell ref="E804:F804"/>
    <mergeCell ref="H806:I806"/>
    <mergeCell ref="E808:F808"/>
    <mergeCell ref="E809:F809"/>
    <mergeCell ref="E796:F796"/>
    <mergeCell ref="E797:F797"/>
    <mergeCell ref="H799:I799"/>
    <mergeCell ref="E801:F801"/>
    <mergeCell ref="E802:F802"/>
    <mergeCell ref="E791:F791"/>
    <mergeCell ref="E792:F792"/>
    <mergeCell ref="E793:F793"/>
    <mergeCell ref="E794:F794"/>
    <mergeCell ref="E795:F795"/>
    <mergeCell ref="E786:F786"/>
    <mergeCell ref="E787:F787"/>
    <mergeCell ref="E788:F788"/>
    <mergeCell ref="E789:F789"/>
    <mergeCell ref="E790:F790"/>
    <mergeCell ref="E781:F781"/>
    <mergeCell ref="E782:F782"/>
    <mergeCell ref="E783:F783"/>
    <mergeCell ref="E784:F784"/>
    <mergeCell ref="E785:F785"/>
    <mergeCell ref="E774:F774"/>
    <mergeCell ref="E775:F775"/>
    <mergeCell ref="E776:F776"/>
    <mergeCell ref="H778:I778"/>
    <mergeCell ref="E780:F780"/>
    <mergeCell ref="E769:F769"/>
    <mergeCell ref="E770:F770"/>
    <mergeCell ref="E771:F771"/>
    <mergeCell ref="E772:F772"/>
    <mergeCell ref="E773:F773"/>
    <mergeCell ref="E762:F762"/>
    <mergeCell ref="E763:F763"/>
    <mergeCell ref="E764:F764"/>
    <mergeCell ref="E765:F765"/>
    <mergeCell ref="H767:I767"/>
    <mergeCell ref="E757:F757"/>
    <mergeCell ref="E758:F758"/>
    <mergeCell ref="E759:F759"/>
    <mergeCell ref="E760:F760"/>
    <mergeCell ref="E761:F761"/>
    <mergeCell ref="H751:I751"/>
    <mergeCell ref="E753:F753"/>
    <mergeCell ref="E754:F754"/>
    <mergeCell ref="E755:F755"/>
    <mergeCell ref="E756:F756"/>
    <mergeCell ref="E745:F745"/>
    <mergeCell ref="E746:F746"/>
    <mergeCell ref="E747:F747"/>
    <mergeCell ref="E748:F748"/>
    <mergeCell ref="E749:F749"/>
    <mergeCell ref="E738:F738"/>
    <mergeCell ref="H740:I740"/>
    <mergeCell ref="E742:F742"/>
    <mergeCell ref="E743:F743"/>
    <mergeCell ref="E744:F744"/>
    <mergeCell ref="E733:F733"/>
    <mergeCell ref="E734:F734"/>
    <mergeCell ref="E735:F735"/>
    <mergeCell ref="E736:F736"/>
    <mergeCell ref="E737:F737"/>
    <mergeCell ref="E726:F726"/>
    <mergeCell ref="E727:F727"/>
    <mergeCell ref="H729:I729"/>
    <mergeCell ref="E731:F731"/>
    <mergeCell ref="E732:F732"/>
    <mergeCell ref="E721:F721"/>
    <mergeCell ref="E722:F722"/>
    <mergeCell ref="E723:F723"/>
    <mergeCell ref="E724:F724"/>
    <mergeCell ref="E725:F725"/>
    <mergeCell ref="E716:F716"/>
    <mergeCell ref="E717:F717"/>
    <mergeCell ref="E718:F718"/>
    <mergeCell ref="E719:F719"/>
    <mergeCell ref="E720:F720"/>
    <mergeCell ref="E709:F709"/>
    <mergeCell ref="E710:F710"/>
    <mergeCell ref="H712:I712"/>
    <mergeCell ref="E714:F714"/>
    <mergeCell ref="E715:F715"/>
    <mergeCell ref="E702:F702"/>
    <mergeCell ref="E703:F703"/>
    <mergeCell ref="E704:F704"/>
    <mergeCell ref="H706:I706"/>
    <mergeCell ref="E708:F708"/>
    <mergeCell ref="E695:F695"/>
    <mergeCell ref="E696:F696"/>
    <mergeCell ref="H698:I698"/>
    <mergeCell ref="E700:F700"/>
    <mergeCell ref="E701:F701"/>
    <mergeCell ref="E688:F688"/>
    <mergeCell ref="E689:F689"/>
    <mergeCell ref="E690:F690"/>
    <mergeCell ref="H692:I692"/>
    <mergeCell ref="E694:F694"/>
    <mergeCell ref="E681:F681"/>
    <mergeCell ref="H683:I683"/>
    <mergeCell ref="E685:F685"/>
    <mergeCell ref="E686:F686"/>
    <mergeCell ref="E687:F687"/>
    <mergeCell ref="E676:F676"/>
    <mergeCell ref="E677:F677"/>
    <mergeCell ref="E678:F678"/>
    <mergeCell ref="E679:F679"/>
    <mergeCell ref="E680:F680"/>
    <mergeCell ref="E669:F669"/>
    <mergeCell ref="E670:F670"/>
    <mergeCell ref="E671:F671"/>
    <mergeCell ref="E672:F672"/>
    <mergeCell ref="H674:I674"/>
    <mergeCell ref="E662:F662"/>
    <mergeCell ref="E663:F663"/>
    <mergeCell ref="H665:I665"/>
    <mergeCell ref="E667:F667"/>
    <mergeCell ref="E668:F668"/>
    <mergeCell ref="H656:I656"/>
    <mergeCell ref="E658:F658"/>
    <mergeCell ref="E659:F659"/>
    <mergeCell ref="E660:F660"/>
    <mergeCell ref="E661:F661"/>
    <mergeCell ref="E650:F650"/>
    <mergeCell ref="E651:F651"/>
    <mergeCell ref="E652:F652"/>
    <mergeCell ref="E653:F653"/>
    <mergeCell ref="E654:F654"/>
    <mergeCell ref="E643:F643"/>
    <mergeCell ref="E644:F644"/>
    <mergeCell ref="E645:F645"/>
    <mergeCell ref="H647:I647"/>
    <mergeCell ref="E649:F649"/>
    <mergeCell ref="E636:F636"/>
    <mergeCell ref="H638:I638"/>
    <mergeCell ref="E640:F640"/>
    <mergeCell ref="E641:F641"/>
    <mergeCell ref="E642:F642"/>
    <mergeCell ref="E631:F631"/>
    <mergeCell ref="E632:F632"/>
    <mergeCell ref="E633:F633"/>
    <mergeCell ref="E634:F634"/>
    <mergeCell ref="E635:F635"/>
    <mergeCell ref="E624:F624"/>
    <mergeCell ref="E625:F625"/>
    <mergeCell ref="E626:F626"/>
    <mergeCell ref="E627:F627"/>
    <mergeCell ref="H629:I629"/>
    <mergeCell ref="E617:F617"/>
    <mergeCell ref="E618:F618"/>
    <mergeCell ref="E619:F619"/>
    <mergeCell ref="E620:F620"/>
    <mergeCell ref="H622:I622"/>
    <mergeCell ref="E612:F612"/>
    <mergeCell ref="E613:F613"/>
    <mergeCell ref="E614:F614"/>
    <mergeCell ref="E615:F615"/>
    <mergeCell ref="E616:F616"/>
    <mergeCell ref="E605:F605"/>
    <mergeCell ref="H607:I607"/>
    <mergeCell ref="E609:F609"/>
    <mergeCell ref="E610:F610"/>
    <mergeCell ref="E611:F611"/>
    <mergeCell ref="E600:F600"/>
    <mergeCell ref="E601:F601"/>
    <mergeCell ref="E602:F602"/>
    <mergeCell ref="E603:F603"/>
    <mergeCell ref="E604:F604"/>
    <mergeCell ref="E593:F593"/>
    <mergeCell ref="E594:F594"/>
    <mergeCell ref="H596:I596"/>
    <mergeCell ref="E598:F598"/>
    <mergeCell ref="E599:F599"/>
    <mergeCell ref="E586:F586"/>
    <mergeCell ref="H588:I588"/>
    <mergeCell ref="E590:F590"/>
    <mergeCell ref="E591:F591"/>
    <mergeCell ref="E592:F592"/>
    <mergeCell ref="E579:F579"/>
    <mergeCell ref="E580:F580"/>
    <mergeCell ref="H582:I582"/>
    <mergeCell ref="E584:F584"/>
    <mergeCell ref="E585:F585"/>
    <mergeCell ref="H573:I573"/>
    <mergeCell ref="E575:F575"/>
    <mergeCell ref="E576:F576"/>
    <mergeCell ref="E577:F577"/>
    <mergeCell ref="E578:F578"/>
    <mergeCell ref="E567:F567"/>
    <mergeCell ref="E568:F568"/>
    <mergeCell ref="E569:F569"/>
    <mergeCell ref="E570:F570"/>
    <mergeCell ref="E571:F571"/>
    <mergeCell ref="E560:F560"/>
    <mergeCell ref="E561:F561"/>
    <mergeCell ref="E562:F562"/>
    <mergeCell ref="H564:I564"/>
    <mergeCell ref="E566:F566"/>
    <mergeCell ref="E553:F553"/>
    <mergeCell ref="H555:I555"/>
    <mergeCell ref="E557:F557"/>
    <mergeCell ref="E558:F558"/>
    <mergeCell ref="E559:F559"/>
    <mergeCell ref="E546:F546"/>
    <mergeCell ref="E547:F547"/>
    <mergeCell ref="H549:I549"/>
    <mergeCell ref="E551:F551"/>
    <mergeCell ref="E552:F552"/>
    <mergeCell ref="E541:F541"/>
    <mergeCell ref="E542:F542"/>
    <mergeCell ref="E543:F543"/>
    <mergeCell ref="E544:F544"/>
    <mergeCell ref="E545:F545"/>
    <mergeCell ref="E534:F534"/>
    <mergeCell ref="E535:F535"/>
    <mergeCell ref="E536:F536"/>
    <mergeCell ref="E537:F537"/>
    <mergeCell ref="H539:I539"/>
    <mergeCell ref="H528:I528"/>
    <mergeCell ref="E530:F530"/>
    <mergeCell ref="E531:F531"/>
    <mergeCell ref="E532:F532"/>
    <mergeCell ref="E533:F533"/>
    <mergeCell ref="E520:F520"/>
    <mergeCell ref="H522:I522"/>
    <mergeCell ref="E524:F524"/>
    <mergeCell ref="E525:F525"/>
    <mergeCell ref="E526:F526"/>
    <mergeCell ref="E513:F513"/>
    <mergeCell ref="E514:F514"/>
    <mergeCell ref="H516:I516"/>
    <mergeCell ref="E518:F518"/>
    <mergeCell ref="E519:F519"/>
    <mergeCell ref="H507:I507"/>
    <mergeCell ref="E509:F509"/>
    <mergeCell ref="E510:F510"/>
    <mergeCell ref="E511:F511"/>
    <mergeCell ref="E512:F512"/>
    <mergeCell ref="E501:F501"/>
    <mergeCell ref="E502:F502"/>
    <mergeCell ref="E503:F503"/>
    <mergeCell ref="E504:F504"/>
    <mergeCell ref="E505:F505"/>
    <mergeCell ref="E494:F494"/>
    <mergeCell ref="E495:F495"/>
    <mergeCell ref="E496:F496"/>
    <mergeCell ref="H498:I498"/>
    <mergeCell ref="E500:F500"/>
    <mergeCell ref="E487:F487"/>
    <mergeCell ref="E488:F488"/>
    <mergeCell ref="E489:F489"/>
    <mergeCell ref="E490:F490"/>
    <mergeCell ref="H492:I492"/>
    <mergeCell ref="E480:F480"/>
    <mergeCell ref="E481:F481"/>
    <mergeCell ref="E482:F482"/>
    <mergeCell ref="H484:I484"/>
    <mergeCell ref="E486:F486"/>
    <mergeCell ref="E473:F473"/>
    <mergeCell ref="E474:F474"/>
    <mergeCell ref="E475:F475"/>
    <mergeCell ref="E476:F476"/>
    <mergeCell ref="H478:I478"/>
    <mergeCell ref="E466:F466"/>
    <mergeCell ref="E467:F467"/>
    <mergeCell ref="E468:F468"/>
    <mergeCell ref="E469:F469"/>
    <mergeCell ref="H471:I471"/>
    <mergeCell ref="E461:F461"/>
    <mergeCell ref="E462:F462"/>
    <mergeCell ref="E463:F463"/>
    <mergeCell ref="E464:F464"/>
    <mergeCell ref="E465:F465"/>
    <mergeCell ref="E454:F454"/>
    <mergeCell ref="E455:F455"/>
    <mergeCell ref="E456:F456"/>
    <mergeCell ref="E457:F457"/>
    <mergeCell ref="H459:I459"/>
    <mergeCell ref="E447:F447"/>
    <mergeCell ref="E448:F448"/>
    <mergeCell ref="E449:F449"/>
    <mergeCell ref="H451:I451"/>
    <mergeCell ref="E453:F453"/>
    <mergeCell ref="H439:I439"/>
    <mergeCell ref="E441:F441"/>
    <mergeCell ref="E442:F442"/>
    <mergeCell ref="E443:F443"/>
    <mergeCell ref="H445:I445"/>
    <mergeCell ref="E431:F431"/>
    <mergeCell ref="H433:I433"/>
    <mergeCell ref="E435:F435"/>
    <mergeCell ref="E436:F436"/>
    <mergeCell ref="E437:F437"/>
    <mergeCell ref="E424:F424"/>
    <mergeCell ref="H426:I426"/>
    <mergeCell ref="E428:F428"/>
    <mergeCell ref="E429:F429"/>
    <mergeCell ref="E430:F430"/>
    <mergeCell ref="E417:F417"/>
    <mergeCell ref="H419:I419"/>
    <mergeCell ref="E421:F421"/>
    <mergeCell ref="E422:F422"/>
    <mergeCell ref="E423:F423"/>
    <mergeCell ref="E410:F410"/>
    <mergeCell ref="H412:I412"/>
    <mergeCell ref="E414:F414"/>
    <mergeCell ref="E415:F415"/>
    <mergeCell ref="E416:F416"/>
    <mergeCell ref="E403:F403"/>
    <mergeCell ref="H405:I405"/>
    <mergeCell ref="E407:F407"/>
    <mergeCell ref="E408:F408"/>
    <mergeCell ref="E409:F409"/>
    <mergeCell ref="E396:F396"/>
    <mergeCell ref="H398:I398"/>
    <mergeCell ref="E400:F400"/>
    <mergeCell ref="E401:F401"/>
    <mergeCell ref="E402:F402"/>
    <mergeCell ref="E389:F389"/>
    <mergeCell ref="H391:I391"/>
    <mergeCell ref="E393:F393"/>
    <mergeCell ref="E394:F394"/>
    <mergeCell ref="E395:F395"/>
    <mergeCell ref="E384:F384"/>
    <mergeCell ref="E385:F385"/>
    <mergeCell ref="E386:F386"/>
    <mergeCell ref="E387:F387"/>
    <mergeCell ref="E388:F388"/>
    <mergeCell ref="H378:I378"/>
    <mergeCell ref="E380:F380"/>
    <mergeCell ref="E381:F381"/>
    <mergeCell ref="E382:F382"/>
    <mergeCell ref="E383:F383"/>
    <mergeCell ref="E372:F372"/>
    <mergeCell ref="E373:F373"/>
    <mergeCell ref="E374:F374"/>
    <mergeCell ref="E375:F375"/>
    <mergeCell ref="E376:F376"/>
    <mergeCell ref="H364:I364"/>
    <mergeCell ref="E366:F366"/>
    <mergeCell ref="E367:F367"/>
    <mergeCell ref="E368:F368"/>
    <mergeCell ref="H370:I370"/>
    <mergeCell ref="E356:F356"/>
    <mergeCell ref="H358:I358"/>
    <mergeCell ref="E360:F360"/>
    <mergeCell ref="E361:F361"/>
    <mergeCell ref="E362:F362"/>
    <mergeCell ref="E349:F349"/>
    <mergeCell ref="E350:F350"/>
    <mergeCell ref="H352:I352"/>
    <mergeCell ref="E354:F354"/>
    <mergeCell ref="E355:F355"/>
    <mergeCell ref="E344:F344"/>
    <mergeCell ref="E345:F345"/>
    <mergeCell ref="E346:F346"/>
    <mergeCell ref="E347:F347"/>
    <mergeCell ref="E348:F348"/>
    <mergeCell ref="E339:F339"/>
    <mergeCell ref="E340:F340"/>
    <mergeCell ref="E341:F341"/>
    <mergeCell ref="E342:F342"/>
    <mergeCell ref="E343:F343"/>
    <mergeCell ref="E332:F332"/>
    <mergeCell ref="E333:F333"/>
    <mergeCell ref="E334:F334"/>
    <mergeCell ref="E335:F335"/>
    <mergeCell ref="H337:I337"/>
    <mergeCell ref="E327:F327"/>
    <mergeCell ref="E328:F328"/>
    <mergeCell ref="E329:F329"/>
    <mergeCell ref="E330:F330"/>
    <mergeCell ref="E331:F331"/>
    <mergeCell ref="E322:F322"/>
    <mergeCell ref="E323:F323"/>
    <mergeCell ref="E324:F324"/>
    <mergeCell ref="E325:F325"/>
    <mergeCell ref="E326:F326"/>
    <mergeCell ref="E317:F317"/>
    <mergeCell ref="E318:F318"/>
    <mergeCell ref="E319:F319"/>
    <mergeCell ref="E320:F320"/>
    <mergeCell ref="E321:F321"/>
    <mergeCell ref="E310:F310"/>
    <mergeCell ref="E311:F311"/>
    <mergeCell ref="H313:I313"/>
    <mergeCell ref="E315:F315"/>
    <mergeCell ref="E316:F316"/>
    <mergeCell ref="E305:F305"/>
    <mergeCell ref="E306:F306"/>
    <mergeCell ref="E307:F307"/>
    <mergeCell ref="E308:F308"/>
    <mergeCell ref="E309:F309"/>
    <mergeCell ref="E300:F300"/>
    <mergeCell ref="E301:F301"/>
    <mergeCell ref="E302:F302"/>
    <mergeCell ref="E303:F303"/>
    <mergeCell ref="E304:F304"/>
    <mergeCell ref="E295:F295"/>
    <mergeCell ref="E296:F296"/>
    <mergeCell ref="E297:F297"/>
    <mergeCell ref="E298:F298"/>
    <mergeCell ref="E299:F299"/>
    <mergeCell ref="E290:F290"/>
    <mergeCell ref="E291:F291"/>
    <mergeCell ref="E292:F292"/>
    <mergeCell ref="E293:F293"/>
    <mergeCell ref="E294:F294"/>
    <mergeCell ref="E285:F285"/>
    <mergeCell ref="E286:F286"/>
    <mergeCell ref="E287:F287"/>
    <mergeCell ref="E288:F288"/>
    <mergeCell ref="E289:F289"/>
    <mergeCell ref="E280:F280"/>
    <mergeCell ref="E281:F281"/>
    <mergeCell ref="E282:F282"/>
    <mergeCell ref="E283:F283"/>
    <mergeCell ref="E284:F284"/>
    <mergeCell ref="E275:F275"/>
    <mergeCell ref="E276:F276"/>
    <mergeCell ref="E277:F277"/>
    <mergeCell ref="E278:F278"/>
    <mergeCell ref="E279:F279"/>
    <mergeCell ref="E268:F268"/>
    <mergeCell ref="E269:F269"/>
    <mergeCell ref="H271:I271"/>
    <mergeCell ref="E273:F273"/>
    <mergeCell ref="E274:F274"/>
    <mergeCell ref="E263:F263"/>
    <mergeCell ref="E264:F264"/>
    <mergeCell ref="E265:F265"/>
    <mergeCell ref="E266:F266"/>
    <mergeCell ref="E267:F267"/>
    <mergeCell ref="E258:F258"/>
    <mergeCell ref="E259:F259"/>
    <mergeCell ref="E260:F260"/>
    <mergeCell ref="E261:F261"/>
    <mergeCell ref="E262:F262"/>
    <mergeCell ref="E253:F253"/>
    <mergeCell ref="E254:F254"/>
    <mergeCell ref="E255:F255"/>
    <mergeCell ref="E256:F256"/>
    <mergeCell ref="E257:F257"/>
    <mergeCell ref="E248:F248"/>
    <mergeCell ref="E249:F249"/>
    <mergeCell ref="E250:F250"/>
    <mergeCell ref="E251:F251"/>
    <mergeCell ref="E252:F252"/>
    <mergeCell ref="E243:F243"/>
    <mergeCell ref="E244:F244"/>
    <mergeCell ref="E245:F245"/>
    <mergeCell ref="E246:F246"/>
    <mergeCell ref="E247:F247"/>
    <mergeCell ref="E238:F238"/>
    <mergeCell ref="E239:F239"/>
    <mergeCell ref="E240:F240"/>
    <mergeCell ref="E241:F241"/>
    <mergeCell ref="E242:F242"/>
    <mergeCell ref="E233:F233"/>
    <mergeCell ref="E234:F234"/>
    <mergeCell ref="E235:F235"/>
    <mergeCell ref="E236:F236"/>
    <mergeCell ref="E237:F237"/>
    <mergeCell ref="E228:F228"/>
    <mergeCell ref="E229:F229"/>
    <mergeCell ref="E230:F230"/>
    <mergeCell ref="E231:F231"/>
    <mergeCell ref="E232:F232"/>
    <mergeCell ref="E221:F221"/>
    <mergeCell ref="H223:I223"/>
    <mergeCell ref="E225:F225"/>
    <mergeCell ref="E226:F226"/>
    <mergeCell ref="E227:F227"/>
    <mergeCell ref="E216:F216"/>
    <mergeCell ref="E217:F217"/>
    <mergeCell ref="E218:F218"/>
    <mergeCell ref="E219:F219"/>
    <mergeCell ref="E220:F220"/>
    <mergeCell ref="E211:F211"/>
    <mergeCell ref="E212:F212"/>
    <mergeCell ref="E213:F213"/>
    <mergeCell ref="E214:F214"/>
    <mergeCell ref="E215:F215"/>
    <mergeCell ref="E206:F206"/>
    <mergeCell ref="E207:F207"/>
    <mergeCell ref="E208:F208"/>
    <mergeCell ref="E209:F209"/>
    <mergeCell ref="E210:F210"/>
    <mergeCell ref="E201:F201"/>
    <mergeCell ref="E202:F202"/>
    <mergeCell ref="E203:F203"/>
    <mergeCell ref="E204:F204"/>
    <mergeCell ref="E205:F205"/>
    <mergeCell ref="E196:F196"/>
    <mergeCell ref="E197:F197"/>
    <mergeCell ref="E198:F198"/>
    <mergeCell ref="E199:F199"/>
    <mergeCell ref="E200:F200"/>
    <mergeCell ref="E191:F191"/>
    <mergeCell ref="E192:F192"/>
    <mergeCell ref="E193:F193"/>
    <mergeCell ref="E194:F194"/>
    <mergeCell ref="E195:F195"/>
    <mergeCell ref="E186:F186"/>
    <mergeCell ref="E187:F187"/>
    <mergeCell ref="E188:F188"/>
    <mergeCell ref="E189:F189"/>
    <mergeCell ref="E190:F190"/>
    <mergeCell ref="H180:I180"/>
    <mergeCell ref="E182:F182"/>
    <mergeCell ref="E183:F183"/>
    <mergeCell ref="E184:F184"/>
    <mergeCell ref="E185:F185"/>
    <mergeCell ref="E174:F174"/>
    <mergeCell ref="E175:F175"/>
    <mergeCell ref="E176:F176"/>
    <mergeCell ref="E177:F177"/>
    <mergeCell ref="E178:F178"/>
    <mergeCell ref="E169:F169"/>
    <mergeCell ref="E170:F170"/>
    <mergeCell ref="E171:F171"/>
    <mergeCell ref="E172:F172"/>
    <mergeCell ref="E173:F173"/>
    <mergeCell ref="E164:F164"/>
    <mergeCell ref="E165:F165"/>
    <mergeCell ref="E166:F166"/>
    <mergeCell ref="E167:F167"/>
    <mergeCell ref="E168:F168"/>
    <mergeCell ref="E159:F159"/>
    <mergeCell ref="E160:F160"/>
    <mergeCell ref="E161:F161"/>
    <mergeCell ref="E162:F162"/>
    <mergeCell ref="E163:F163"/>
    <mergeCell ref="E154:F154"/>
    <mergeCell ref="E155:F155"/>
    <mergeCell ref="E156:F156"/>
    <mergeCell ref="E157:F157"/>
    <mergeCell ref="E158:F158"/>
    <mergeCell ref="E149:F149"/>
    <mergeCell ref="E150:F150"/>
    <mergeCell ref="E151:F151"/>
    <mergeCell ref="E152:F152"/>
    <mergeCell ref="E153:F153"/>
    <mergeCell ref="E144:F144"/>
    <mergeCell ref="E145:F145"/>
    <mergeCell ref="E146:F146"/>
    <mergeCell ref="E147:F147"/>
    <mergeCell ref="E148:F148"/>
    <mergeCell ref="E139:F139"/>
    <mergeCell ref="E140:F140"/>
    <mergeCell ref="E141:F141"/>
    <mergeCell ref="E142:F142"/>
    <mergeCell ref="E143:F143"/>
    <mergeCell ref="E134:F134"/>
    <mergeCell ref="E135:F135"/>
    <mergeCell ref="E136:F136"/>
    <mergeCell ref="E137:F137"/>
    <mergeCell ref="E138:F138"/>
    <mergeCell ref="E129:F129"/>
    <mergeCell ref="E130:F130"/>
    <mergeCell ref="E131:F131"/>
    <mergeCell ref="E132:F132"/>
    <mergeCell ref="E133:F133"/>
    <mergeCell ref="E124:F124"/>
    <mergeCell ref="E125:F125"/>
    <mergeCell ref="E126:F126"/>
    <mergeCell ref="E127:F127"/>
    <mergeCell ref="E128:F128"/>
    <mergeCell ref="E119:F119"/>
    <mergeCell ref="E120:F120"/>
    <mergeCell ref="E121:F121"/>
    <mergeCell ref="E122:F122"/>
    <mergeCell ref="E123:F123"/>
    <mergeCell ref="E114:F114"/>
    <mergeCell ref="E115:F115"/>
    <mergeCell ref="E116:F116"/>
    <mergeCell ref="E117:F117"/>
    <mergeCell ref="E118:F118"/>
    <mergeCell ref="E109:F109"/>
    <mergeCell ref="E110:F110"/>
    <mergeCell ref="E111:F111"/>
    <mergeCell ref="E112:F112"/>
    <mergeCell ref="E113:F113"/>
    <mergeCell ref="E104:F104"/>
    <mergeCell ref="E105:F105"/>
    <mergeCell ref="E106:F106"/>
    <mergeCell ref="E107:F107"/>
    <mergeCell ref="E108:F108"/>
    <mergeCell ref="E99:F99"/>
    <mergeCell ref="E100:F100"/>
    <mergeCell ref="E101:F101"/>
    <mergeCell ref="E102:F102"/>
    <mergeCell ref="E103:F103"/>
    <mergeCell ref="E94:F94"/>
    <mergeCell ref="E95:F95"/>
    <mergeCell ref="E96:F96"/>
    <mergeCell ref="E97:F97"/>
    <mergeCell ref="E98:F98"/>
    <mergeCell ref="E89:F89"/>
    <mergeCell ref="E90:F90"/>
    <mergeCell ref="E91:F91"/>
    <mergeCell ref="E92:F92"/>
    <mergeCell ref="E93:F93"/>
    <mergeCell ref="E84:F84"/>
    <mergeCell ref="E85:F85"/>
    <mergeCell ref="E86:F86"/>
    <mergeCell ref="E87:F87"/>
    <mergeCell ref="E88:F88"/>
    <mergeCell ref="E79:F79"/>
    <mergeCell ref="E80:F80"/>
    <mergeCell ref="E81:F81"/>
    <mergeCell ref="E82:F82"/>
    <mergeCell ref="E83:F83"/>
    <mergeCell ref="E74:F74"/>
    <mergeCell ref="E75:F75"/>
    <mergeCell ref="E76:F76"/>
    <mergeCell ref="E77:F77"/>
    <mergeCell ref="E78:F78"/>
    <mergeCell ref="E69:F69"/>
    <mergeCell ref="E70:F70"/>
    <mergeCell ref="E71:F71"/>
    <mergeCell ref="E72:F72"/>
    <mergeCell ref="E73:F73"/>
    <mergeCell ref="E64:F64"/>
    <mergeCell ref="E65:F65"/>
    <mergeCell ref="E66:F66"/>
    <mergeCell ref="E67:F67"/>
    <mergeCell ref="E68:F68"/>
    <mergeCell ref="E59:F59"/>
    <mergeCell ref="E60:F60"/>
    <mergeCell ref="E61:F61"/>
    <mergeCell ref="E62:F62"/>
    <mergeCell ref="E63:F63"/>
    <mergeCell ref="E54:F54"/>
    <mergeCell ref="E55:F55"/>
    <mergeCell ref="E56:F56"/>
    <mergeCell ref="E57:F57"/>
    <mergeCell ref="E58:F58"/>
    <mergeCell ref="E47:F47"/>
    <mergeCell ref="H49:I49"/>
    <mergeCell ref="E51:F51"/>
    <mergeCell ref="E52:F52"/>
    <mergeCell ref="E53:F53"/>
    <mergeCell ref="E40:F40"/>
    <mergeCell ref="E41:F41"/>
    <mergeCell ref="H43:I43"/>
    <mergeCell ref="E45:F45"/>
    <mergeCell ref="E46:F46"/>
    <mergeCell ref="E33:F33"/>
    <mergeCell ref="E34:F34"/>
    <mergeCell ref="E35:F35"/>
    <mergeCell ref="H37:I37"/>
    <mergeCell ref="E39:F39"/>
    <mergeCell ref="H25:I25"/>
    <mergeCell ref="E27:F27"/>
    <mergeCell ref="E28:F28"/>
    <mergeCell ref="E29:F29"/>
    <mergeCell ref="H31:I31"/>
    <mergeCell ref="E17:F17"/>
    <mergeCell ref="H19:I19"/>
    <mergeCell ref="E21:F21"/>
    <mergeCell ref="E22:F22"/>
    <mergeCell ref="E23:F23"/>
    <mergeCell ref="E10:F10"/>
    <mergeCell ref="E11:F11"/>
    <mergeCell ref="H13:I13"/>
    <mergeCell ref="E15:F15"/>
    <mergeCell ref="E16:F16"/>
    <mergeCell ref="B3:E3"/>
    <mergeCell ref="A8:K8"/>
    <mergeCell ref="A1:K1"/>
    <mergeCell ref="B5:E6"/>
    <mergeCell ref="E9:F9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0" orientation="landscape" horizontalDpi="1200" verticalDpi="1200" r:id="rId1"/>
  <headerFooter>
    <oddHeader>&amp;L&amp;G</oddHeader>
    <oddFooter>&amp;L&amp;"Arial Narrow,Normal"&amp;10&amp;A
&amp;F&amp;R&amp;"Arial Narrow,Normal"&amp;10Página &amp;P de 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2FEB5-FF47-416A-B1FF-B467C43580FC}">
  <dimension ref="A1:AE67"/>
  <sheetViews>
    <sheetView showGridLines="0" tabSelected="1" view="pageBreakPreview" zoomScaleNormal="85" zoomScaleSheetLayoutView="100" workbookViewId="0">
      <selection activeCell="O14" sqref="O14"/>
    </sheetView>
  </sheetViews>
  <sheetFormatPr defaultRowHeight="12.75" x14ac:dyDescent="0.25"/>
  <cols>
    <col min="1" max="1" width="1.7109375" style="42" customWidth="1"/>
    <col min="2" max="2" width="9.85546875" style="42" customWidth="1"/>
    <col min="3" max="3" width="53.85546875" style="42" customWidth="1"/>
    <col min="4" max="4" width="16.140625" style="42" customWidth="1"/>
    <col min="5" max="28" width="3.7109375" style="42" customWidth="1"/>
    <col min="29" max="29" width="1.7109375" style="42" customWidth="1"/>
    <col min="30" max="16384" width="9.140625" style="42"/>
  </cols>
  <sheetData>
    <row r="1" spans="1:31" s="10" customFormat="1" ht="9.9499999999999993" customHeight="1" x14ac:dyDescent="0.25">
      <c r="A1" s="27"/>
      <c r="B1" s="235" t="s">
        <v>903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  <c r="Y1" s="235"/>
      <c r="Z1" s="235"/>
      <c r="AA1" s="235"/>
      <c r="AB1" s="235"/>
      <c r="AC1" s="27"/>
      <c r="AD1" s="27"/>
      <c r="AE1" s="27"/>
    </row>
    <row r="2" spans="1:31" s="10" customFormat="1" ht="9.9499999999999993" customHeight="1" x14ac:dyDescent="0.25">
      <c r="A2" s="27"/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35"/>
      <c r="Y2" s="235"/>
      <c r="Z2" s="235"/>
      <c r="AA2" s="235"/>
      <c r="AB2" s="235"/>
      <c r="AC2" s="27"/>
      <c r="AD2" s="27"/>
      <c r="AE2" s="27"/>
    </row>
    <row r="3" spans="1:31" s="10" customFormat="1" ht="9.9499999999999993" customHeight="1" x14ac:dyDescent="0.25">
      <c r="A3" s="27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  <c r="W3" s="235"/>
      <c r="X3" s="235"/>
      <c r="Y3" s="235"/>
      <c r="Z3" s="235"/>
      <c r="AA3" s="235"/>
      <c r="AB3" s="235"/>
      <c r="AC3" s="27"/>
      <c r="AD3" s="27"/>
      <c r="AE3" s="27"/>
    </row>
    <row r="4" spans="1:31" s="10" customFormat="1" ht="9.9499999999999993" customHeight="1" x14ac:dyDescent="0.25">
      <c r="A4" s="27"/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  <c r="V4" s="235"/>
      <c r="W4" s="235"/>
      <c r="X4" s="235"/>
      <c r="Y4" s="235"/>
      <c r="Z4" s="235"/>
      <c r="AA4" s="235"/>
      <c r="AB4" s="235"/>
      <c r="AC4" s="27"/>
      <c r="AD4" s="27"/>
      <c r="AE4" s="27"/>
    </row>
    <row r="5" spans="1:31" s="10" customFormat="1" ht="9.9499999999999993" customHeight="1" x14ac:dyDescent="0.25">
      <c r="A5" s="27"/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5"/>
      <c r="U5" s="235"/>
      <c r="V5" s="235"/>
      <c r="W5" s="235"/>
      <c r="X5" s="235"/>
      <c r="Y5" s="235"/>
      <c r="Z5" s="235"/>
      <c r="AA5" s="235"/>
      <c r="AB5" s="235"/>
      <c r="AC5" s="27"/>
      <c r="AD5" s="27"/>
      <c r="AE5" s="27"/>
    </row>
    <row r="6" spans="1:31" s="10" customFormat="1" ht="9.9499999999999993" customHeight="1" x14ac:dyDescent="0.25">
      <c r="A6" s="27"/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7"/>
      <c r="AD6" s="27"/>
      <c r="AE6" s="27"/>
    </row>
    <row r="7" spans="1:31" s="10" customFormat="1" x14ac:dyDescent="0.25">
      <c r="A7" s="27"/>
      <c r="B7" s="27"/>
      <c r="C7" s="27"/>
      <c r="D7" s="57"/>
      <c r="E7" s="58"/>
      <c r="F7" s="58"/>
      <c r="G7" s="58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</row>
    <row r="8" spans="1:31" s="5" customFormat="1" ht="20.100000000000001" customHeight="1" x14ac:dyDescent="0.25">
      <c r="B8" s="1" t="s">
        <v>16</v>
      </c>
      <c r="C8" s="306" t="str">
        <f>'COMPOSIÇÕES (ONE)'!B3</f>
        <v>REFORMA / AMPLIAÇÃO - TERMINAL DE PASSAGEIROS DE ITUMBIARA</v>
      </c>
      <c r="D8" s="306"/>
      <c r="E8" s="306"/>
      <c r="F8" s="306"/>
      <c r="G8" s="306"/>
      <c r="H8" s="306"/>
      <c r="I8" s="306"/>
      <c r="J8" s="306"/>
      <c r="K8" s="306"/>
      <c r="L8" s="306"/>
      <c r="M8" s="306"/>
      <c r="N8" s="306"/>
      <c r="O8" s="306"/>
      <c r="P8" s="306"/>
      <c r="Q8" s="306"/>
      <c r="R8" s="306"/>
      <c r="S8" s="306"/>
      <c r="T8" s="306"/>
      <c r="U8" s="306"/>
      <c r="V8" s="306"/>
      <c r="X8" s="140"/>
      <c r="Y8" s="16" t="s">
        <v>53</v>
      </c>
      <c r="Z8" s="175" t="str">
        <f>'COMPOSIÇÕES (ONE)'!G3</f>
        <v>27/06/2025</v>
      </c>
    </row>
    <row r="9" spans="1:31" s="5" customFormat="1" ht="20.100000000000001" customHeight="1" x14ac:dyDescent="0.25">
      <c r="B9" s="1" t="s">
        <v>18</v>
      </c>
      <c r="C9" s="6" t="str">
        <f>'COMPOSIÇÕES (ONE)'!B4</f>
        <v>AVENIDA ITUMBIARA, N. 1391, RESIDENCIAL JARDIM PRIMAVERA, ITUMBIARA - GO</v>
      </c>
      <c r="D9" s="19"/>
      <c r="G9" s="18"/>
      <c r="X9" s="140"/>
      <c r="Y9" s="22" t="s">
        <v>17</v>
      </c>
      <c r="Z9" s="175" t="str">
        <f>'COMPOSIÇÕES (ONE)'!G4</f>
        <v>00</v>
      </c>
    </row>
    <row r="10" spans="1:31" s="5" customFormat="1" ht="15" customHeight="1" thickBot="1" x14ac:dyDescent="0.3">
      <c r="D10" s="19"/>
      <c r="G10" s="18"/>
      <c r="H10" s="16"/>
      <c r="I10" s="23"/>
      <c r="M10" s="23"/>
      <c r="Q10" s="23"/>
      <c r="X10" s="140"/>
    </row>
    <row r="11" spans="1:31" s="41" customFormat="1" ht="20.100000000000001" customHeight="1" thickBot="1" x14ac:dyDescent="0.3">
      <c r="B11" s="280" t="s">
        <v>20</v>
      </c>
      <c r="C11" s="283" t="s">
        <v>42</v>
      </c>
      <c r="D11" s="286" t="s">
        <v>43</v>
      </c>
      <c r="E11" s="289" t="s">
        <v>44</v>
      </c>
      <c r="F11" s="290"/>
      <c r="G11" s="290"/>
      <c r="H11" s="290"/>
      <c r="I11" s="290"/>
      <c r="J11" s="290"/>
      <c r="K11" s="290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  <c r="X11" s="290"/>
      <c r="Y11" s="290"/>
      <c r="Z11" s="290"/>
      <c r="AA11" s="290"/>
      <c r="AB11" s="291"/>
    </row>
    <row r="12" spans="1:31" s="41" customFormat="1" ht="18" customHeight="1" x14ac:dyDescent="0.25">
      <c r="B12" s="281"/>
      <c r="C12" s="284"/>
      <c r="D12" s="287"/>
      <c r="E12" s="296" t="s">
        <v>45</v>
      </c>
      <c r="F12" s="297"/>
      <c r="G12" s="297"/>
      <c r="H12" s="298"/>
      <c r="I12" s="302" t="s">
        <v>46</v>
      </c>
      <c r="J12" s="297"/>
      <c r="K12" s="297"/>
      <c r="L12" s="298"/>
      <c r="M12" s="302" t="s">
        <v>47</v>
      </c>
      <c r="N12" s="297"/>
      <c r="O12" s="297"/>
      <c r="P12" s="298"/>
      <c r="Q12" s="302" t="s">
        <v>48</v>
      </c>
      <c r="R12" s="297"/>
      <c r="S12" s="297"/>
      <c r="T12" s="298"/>
      <c r="U12" s="302" t="s">
        <v>2438</v>
      </c>
      <c r="V12" s="297"/>
      <c r="W12" s="297"/>
      <c r="X12" s="298"/>
      <c r="Y12" s="302" t="s">
        <v>2439</v>
      </c>
      <c r="Z12" s="297"/>
      <c r="AA12" s="297"/>
      <c r="AB12" s="304"/>
    </row>
    <row r="13" spans="1:31" s="41" customFormat="1" ht="18" customHeight="1" thickBot="1" x14ac:dyDescent="0.3">
      <c r="B13" s="282"/>
      <c r="C13" s="285"/>
      <c r="D13" s="288"/>
      <c r="E13" s="299"/>
      <c r="F13" s="300"/>
      <c r="G13" s="300"/>
      <c r="H13" s="301"/>
      <c r="I13" s="303"/>
      <c r="J13" s="300"/>
      <c r="K13" s="300"/>
      <c r="L13" s="301"/>
      <c r="M13" s="303"/>
      <c r="N13" s="300"/>
      <c r="O13" s="300"/>
      <c r="P13" s="301"/>
      <c r="Q13" s="303"/>
      <c r="R13" s="300"/>
      <c r="S13" s="300"/>
      <c r="T13" s="301"/>
      <c r="U13" s="303"/>
      <c r="V13" s="300"/>
      <c r="W13" s="300"/>
      <c r="X13" s="301"/>
      <c r="Y13" s="303"/>
      <c r="Z13" s="300"/>
      <c r="AA13" s="300"/>
      <c r="AB13" s="305"/>
    </row>
    <row r="14" spans="1:31" ht="18" customHeight="1" x14ac:dyDescent="0.25">
      <c r="B14" s="260" t="str">
        <f>'ORÇAMENTO RESUMO (SD)'!B9</f>
        <v xml:space="preserve"> 1 </v>
      </c>
      <c r="C14" s="263" t="str">
        <f>'ORÇAMENTO RESUMO (SD)'!E9</f>
        <v>ADMINISTRAÇÃO LOCAL</v>
      </c>
      <c r="D14" s="168">
        <f>'ORÇAMENTO RESUMO (SD)'!K9</f>
        <v>341358.57999999996</v>
      </c>
      <c r="E14" s="292">
        <f t="shared" ref="E14" si="0">E16*$D14</f>
        <v>7378.3161806897706</v>
      </c>
      <c r="F14" s="277"/>
      <c r="G14" s="277"/>
      <c r="H14" s="278"/>
      <c r="I14" s="276">
        <f t="shared" ref="I14" si="1">I16*$D14</f>
        <v>37568.041305684586</v>
      </c>
      <c r="J14" s="277"/>
      <c r="K14" s="277"/>
      <c r="L14" s="278"/>
      <c r="M14" s="276">
        <f t="shared" ref="M14" si="2">M16*$D14</f>
        <v>79426.844541145634</v>
      </c>
      <c r="N14" s="277"/>
      <c r="O14" s="277"/>
      <c r="P14" s="278"/>
      <c r="Q14" s="276">
        <f t="shared" ref="Q14" si="3">Q16*$D14</f>
        <v>68431.644962143095</v>
      </c>
      <c r="R14" s="277"/>
      <c r="S14" s="277"/>
      <c r="T14" s="278"/>
      <c r="U14" s="276">
        <f t="shared" ref="U14" si="4">U16*$D14</f>
        <v>106344.79986560834</v>
      </c>
      <c r="V14" s="277"/>
      <c r="W14" s="277"/>
      <c r="X14" s="278"/>
      <c r="Y14" s="276">
        <f t="shared" ref="Y14" si="5">Y16*$D14</f>
        <v>42208.933144728588</v>
      </c>
      <c r="Z14" s="277"/>
      <c r="AA14" s="277"/>
      <c r="AB14" s="279"/>
      <c r="AC14" s="41"/>
      <c r="AD14" s="43"/>
      <c r="AE14" s="43"/>
    </row>
    <row r="15" spans="1:31" ht="8.1" customHeight="1" x14ac:dyDescent="0.25">
      <c r="B15" s="260"/>
      <c r="C15" s="263"/>
      <c r="D15" s="168"/>
      <c r="E15" s="174"/>
      <c r="F15" s="44"/>
      <c r="G15" s="44"/>
      <c r="H15" s="45"/>
      <c r="I15" s="55"/>
      <c r="J15" s="44"/>
      <c r="K15" s="44"/>
      <c r="L15" s="45"/>
      <c r="M15" s="55"/>
      <c r="N15" s="44"/>
      <c r="O15" s="44"/>
      <c r="P15" s="45"/>
      <c r="Q15" s="55"/>
      <c r="R15" s="44"/>
      <c r="S15" s="44"/>
      <c r="T15" s="45"/>
      <c r="U15" s="55"/>
      <c r="V15" s="44"/>
      <c r="W15" s="44"/>
      <c r="X15" s="45"/>
      <c r="Y15" s="55"/>
      <c r="Z15" s="44"/>
      <c r="AA15" s="44"/>
      <c r="AB15" s="56"/>
    </row>
    <row r="16" spans="1:31" ht="18" customHeight="1" x14ac:dyDescent="0.25">
      <c r="B16" s="275"/>
      <c r="C16" s="264"/>
      <c r="D16" s="169">
        <f>D14/$D$62</f>
        <v>8.8110019166280321E-2</v>
      </c>
      <c r="E16" s="293">
        <f>+SUM(E20,E23,E26,E29,E32,E35,E38,E41,E44,E47,E50,E53,E56,E59)/($D$62-$D$14-$D$17)</f>
        <v>2.1614561967915884E-2</v>
      </c>
      <c r="F16" s="294"/>
      <c r="G16" s="294"/>
      <c r="H16" s="295"/>
      <c r="I16" s="270">
        <f t="shared" ref="I16:AB16" si="6">+SUM(I20,I23,I26,I29,I32,I35,I38,I41,I44,I47,I50,I53,I56,I59)/($D$62-$D$14-$D$17)</f>
        <v>0.11005448085026774</v>
      </c>
      <c r="J16" s="271"/>
      <c r="K16" s="271"/>
      <c r="L16" s="272"/>
      <c r="M16" s="270">
        <f t="shared" ref="M16:AB16" si="7">+SUM(M20,M23,M26,M29,M32,M35,M38,M41,M44,M47,M50,M53,M56,M59)/($D$62-$D$14-$D$17)</f>
        <v>0.23267862357860067</v>
      </c>
      <c r="N16" s="271"/>
      <c r="O16" s="271"/>
      <c r="P16" s="272"/>
      <c r="Q16" s="270">
        <f t="shared" ref="Q16:AB16" si="8">+SUM(Q20,Q23,Q26,Q29,Q32,Q35,Q38,Q41,Q44,Q47,Q50,Q53,Q56,Q59)/($D$62-$D$14-$D$17)</f>
        <v>0.20046850722821469</v>
      </c>
      <c r="R16" s="271"/>
      <c r="S16" s="271"/>
      <c r="T16" s="272"/>
      <c r="U16" s="270">
        <f t="shared" ref="U16:AB16" si="9">+SUM(U20,U23,U26,U29,U32,U35,U38,U41,U44,U47,U50,U53,U56,U59)/($D$62-$D$14-$D$17)</f>
        <v>0.31153398829350754</v>
      </c>
      <c r="V16" s="271"/>
      <c r="W16" s="271"/>
      <c r="X16" s="272"/>
      <c r="Y16" s="270">
        <f t="shared" ref="Y16:AB16" si="10">+SUM(Y20,Y23,Y26,Y29,Y32,Y35,Y38,Y41,Y44,Y47,Y50,Y53,Y56,Y59)/($D$62-$D$14-$D$17)</f>
        <v>0.12364983808149364</v>
      </c>
      <c r="Z16" s="271"/>
      <c r="AA16" s="271"/>
      <c r="AB16" s="273"/>
    </row>
    <row r="17" spans="2:31" ht="18" customHeight="1" x14ac:dyDescent="0.25">
      <c r="B17" s="260" t="str">
        <f>'ORÇAMENTO RESUMO (SD)'!B10</f>
        <v xml:space="preserve"> 2 </v>
      </c>
      <c r="C17" s="262" t="str">
        <f>'ORÇAMENTO RESUMO (SD)'!E10</f>
        <v>CANTEIRO</v>
      </c>
      <c r="D17" s="168">
        <f>'ORÇAMENTO RESUMO (SD)'!K10</f>
        <v>155871.29999999999</v>
      </c>
      <c r="E17" s="265">
        <f>E19*$D17</f>
        <v>3369.089872869607</v>
      </c>
      <c r="F17" s="266"/>
      <c r="G17" s="266"/>
      <c r="H17" s="267"/>
      <c r="I17" s="268">
        <f t="shared" ref="I17" si="11">I19*$D17</f>
        <v>17154.335000956336</v>
      </c>
      <c r="J17" s="266"/>
      <c r="K17" s="266"/>
      <c r="L17" s="267"/>
      <c r="M17" s="268">
        <f t="shared" ref="M17" si="12">M19*$D17</f>
        <v>36267.919539407136</v>
      </c>
      <c r="N17" s="266"/>
      <c r="O17" s="266"/>
      <c r="P17" s="267"/>
      <c r="Q17" s="268">
        <f t="shared" ref="Q17" si="13">Q19*$D17</f>
        <v>31247.286830721219</v>
      </c>
      <c r="R17" s="266"/>
      <c r="S17" s="266"/>
      <c r="T17" s="267"/>
      <c r="U17" s="268">
        <f t="shared" ref="U17" si="14">U19*$D17</f>
        <v>48559.207749493798</v>
      </c>
      <c r="V17" s="266"/>
      <c r="W17" s="266"/>
      <c r="X17" s="267"/>
      <c r="Y17" s="268">
        <f t="shared" ref="Y17" si="15">Y19*$D17</f>
        <v>19273.461006551919</v>
      </c>
      <c r="Z17" s="266"/>
      <c r="AA17" s="266"/>
      <c r="AB17" s="269"/>
      <c r="AD17" s="43"/>
      <c r="AE17" s="43"/>
    </row>
    <row r="18" spans="2:31" ht="8.1" customHeight="1" x14ac:dyDescent="0.25">
      <c r="B18" s="260"/>
      <c r="C18" s="263"/>
      <c r="D18" s="168"/>
      <c r="E18" s="174"/>
      <c r="F18" s="44"/>
      <c r="G18" s="44"/>
      <c r="H18" s="45"/>
      <c r="I18" s="55"/>
      <c r="J18" s="44"/>
      <c r="K18" s="44"/>
      <c r="L18" s="45"/>
      <c r="M18" s="55"/>
      <c r="N18" s="44"/>
      <c r="O18" s="44"/>
      <c r="P18" s="45"/>
      <c r="Q18" s="55"/>
      <c r="R18" s="44"/>
      <c r="S18" s="44"/>
      <c r="T18" s="45"/>
      <c r="U18" s="55"/>
      <c r="V18" s="44"/>
      <c r="W18" s="44"/>
      <c r="X18" s="45"/>
      <c r="Y18" s="55"/>
      <c r="Z18" s="44"/>
      <c r="AA18" s="44"/>
      <c r="AB18" s="56"/>
    </row>
    <row r="19" spans="2:31" ht="18" customHeight="1" x14ac:dyDescent="0.25">
      <c r="B19" s="275"/>
      <c r="C19" s="264"/>
      <c r="D19" s="169">
        <f>D17/$D$62</f>
        <v>4.0232834430214207E-2</v>
      </c>
      <c r="E19" s="274">
        <f>E16</f>
        <v>2.1614561967915884E-2</v>
      </c>
      <c r="F19" s="271"/>
      <c r="G19" s="271"/>
      <c r="H19" s="272"/>
      <c r="I19" s="270">
        <f t="shared" ref="I19" si="16">I16</f>
        <v>0.11005448085026774</v>
      </c>
      <c r="J19" s="271"/>
      <c r="K19" s="271"/>
      <c r="L19" s="272"/>
      <c r="M19" s="270">
        <f t="shared" ref="M19" si="17">M16</f>
        <v>0.23267862357860067</v>
      </c>
      <c r="N19" s="271"/>
      <c r="O19" s="271"/>
      <c r="P19" s="272"/>
      <c r="Q19" s="270">
        <f t="shared" ref="Q19" si="18">Q16</f>
        <v>0.20046850722821469</v>
      </c>
      <c r="R19" s="271"/>
      <c r="S19" s="271"/>
      <c r="T19" s="272"/>
      <c r="U19" s="270">
        <f t="shared" ref="U19" si="19">U16</f>
        <v>0.31153398829350754</v>
      </c>
      <c r="V19" s="271"/>
      <c r="W19" s="271"/>
      <c r="X19" s="272"/>
      <c r="Y19" s="270">
        <f t="shared" ref="Y19" si="20">Y16</f>
        <v>0.12364983808149364</v>
      </c>
      <c r="Z19" s="271"/>
      <c r="AA19" s="271"/>
      <c r="AB19" s="273"/>
    </row>
    <row r="20" spans="2:31" ht="18" customHeight="1" x14ac:dyDescent="0.25">
      <c r="B20" s="260" t="str">
        <f>'ORÇAMENTO RESUMO (SD)'!B11</f>
        <v xml:space="preserve"> 3</v>
      </c>
      <c r="C20" s="262" t="str">
        <f>'ORÇAMENTO RESUMO (SD)'!E11</f>
        <v>SERVIÇOS PRELIMINARES</v>
      </c>
      <c r="D20" s="168">
        <f>'ORÇAMENTO RESUMO (SD)'!K11</f>
        <v>25647.089999999997</v>
      </c>
      <c r="E20" s="265">
        <f t="shared" ref="E20:E56" si="21">E22*$D20</f>
        <v>25647.089999999997</v>
      </c>
      <c r="F20" s="266"/>
      <c r="G20" s="266"/>
      <c r="H20" s="267"/>
      <c r="I20" s="268">
        <f t="shared" ref="I20:I56" si="22">I22*$D20</f>
        <v>0</v>
      </c>
      <c r="J20" s="266"/>
      <c r="K20" s="266"/>
      <c r="L20" s="267"/>
      <c r="M20" s="268">
        <f t="shared" ref="M20:M56" si="23">M22*$D20</f>
        <v>0</v>
      </c>
      <c r="N20" s="266"/>
      <c r="O20" s="266"/>
      <c r="P20" s="267"/>
      <c r="Q20" s="268">
        <f t="shared" ref="Q20:Q56" si="24">Q22*$D20</f>
        <v>0</v>
      </c>
      <c r="R20" s="266"/>
      <c r="S20" s="266"/>
      <c r="T20" s="267"/>
      <c r="U20" s="268">
        <f t="shared" ref="U20:U56" si="25">U22*$D20</f>
        <v>0</v>
      </c>
      <c r="V20" s="266"/>
      <c r="W20" s="266"/>
      <c r="X20" s="267"/>
      <c r="Y20" s="268">
        <f t="shared" ref="Y20:Y56" si="26">Y22*$D20</f>
        <v>0</v>
      </c>
      <c r="Z20" s="266"/>
      <c r="AA20" s="266"/>
      <c r="AB20" s="269"/>
      <c r="AD20" s="43"/>
      <c r="AE20" s="43"/>
    </row>
    <row r="21" spans="2:31" ht="8.1" customHeight="1" x14ac:dyDescent="0.25">
      <c r="B21" s="260"/>
      <c r="C21" s="263"/>
      <c r="D21" s="168"/>
      <c r="E21" s="174"/>
      <c r="F21" s="44"/>
      <c r="G21" s="44"/>
      <c r="H21" s="45"/>
      <c r="I21" s="437"/>
      <c r="J21" s="435"/>
      <c r="K21" s="435"/>
      <c r="L21" s="436"/>
      <c r="M21" s="437"/>
      <c r="N21" s="435"/>
      <c r="O21" s="435"/>
      <c r="P21" s="436"/>
      <c r="Q21" s="437"/>
      <c r="R21" s="435"/>
      <c r="S21" s="435"/>
      <c r="T21" s="436"/>
      <c r="U21" s="437"/>
      <c r="V21" s="435"/>
      <c r="W21" s="435"/>
      <c r="X21" s="436"/>
      <c r="Y21" s="437"/>
      <c r="Z21" s="435"/>
      <c r="AA21" s="435"/>
      <c r="AB21" s="438"/>
    </row>
    <row r="22" spans="2:31" ht="18" customHeight="1" x14ac:dyDescent="0.25">
      <c r="B22" s="275"/>
      <c r="C22" s="264"/>
      <c r="D22" s="169">
        <f>D20/$D$62</f>
        <v>6.6199173650749203E-3</v>
      </c>
      <c r="E22" s="274">
        <v>1</v>
      </c>
      <c r="F22" s="271"/>
      <c r="G22" s="271"/>
      <c r="H22" s="272"/>
      <c r="I22" s="270"/>
      <c r="J22" s="271"/>
      <c r="K22" s="271"/>
      <c r="L22" s="272"/>
      <c r="M22" s="270"/>
      <c r="N22" s="271"/>
      <c r="O22" s="271"/>
      <c r="P22" s="272"/>
      <c r="Q22" s="270"/>
      <c r="R22" s="271"/>
      <c r="S22" s="271"/>
      <c r="T22" s="272"/>
      <c r="U22" s="270"/>
      <c r="V22" s="271"/>
      <c r="W22" s="271"/>
      <c r="X22" s="272"/>
      <c r="Y22" s="270"/>
      <c r="Z22" s="271"/>
      <c r="AA22" s="271"/>
      <c r="AB22" s="273"/>
    </row>
    <row r="23" spans="2:31" ht="18" customHeight="1" x14ac:dyDescent="0.25">
      <c r="B23" s="260" t="str">
        <f>'ORÇAMENTO RESUMO (SD)'!B12</f>
        <v xml:space="preserve"> 4</v>
      </c>
      <c r="C23" s="262" t="str">
        <f>'ORÇAMENTO RESUMO (SD)'!E12</f>
        <v>FUNDAÇÕES</v>
      </c>
      <c r="D23" s="168">
        <f>'ORÇAMENTO RESUMO (SD)'!K12</f>
        <v>157817.71</v>
      </c>
      <c r="E23" s="265">
        <f t="shared" si="21"/>
        <v>47345.312999999995</v>
      </c>
      <c r="F23" s="266"/>
      <c r="G23" s="266"/>
      <c r="H23" s="267"/>
      <c r="I23" s="268">
        <f t="shared" si="22"/>
        <v>110472.39699999998</v>
      </c>
      <c r="J23" s="266"/>
      <c r="K23" s="266"/>
      <c r="L23" s="267"/>
      <c r="M23" s="268">
        <f t="shared" si="23"/>
        <v>0</v>
      </c>
      <c r="N23" s="266"/>
      <c r="O23" s="266"/>
      <c r="P23" s="267"/>
      <c r="Q23" s="268">
        <f t="shared" si="24"/>
        <v>0</v>
      </c>
      <c r="R23" s="266"/>
      <c r="S23" s="266"/>
      <c r="T23" s="267"/>
      <c r="U23" s="268">
        <f t="shared" si="25"/>
        <v>0</v>
      </c>
      <c r="V23" s="266"/>
      <c r="W23" s="266"/>
      <c r="X23" s="267"/>
      <c r="Y23" s="268">
        <f t="shared" si="26"/>
        <v>0</v>
      </c>
      <c r="Z23" s="266"/>
      <c r="AA23" s="266"/>
      <c r="AB23" s="269"/>
      <c r="AD23" s="43"/>
      <c r="AE23" s="43"/>
    </row>
    <row r="24" spans="2:31" ht="8.1" customHeight="1" x14ac:dyDescent="0.25">
      <c r="B24" s="260"/>
      <c r="C24" s="263"/>
      <c r="D24" s="168"/>
      <c r="E24" s="177"/>
      <c r="F24" s="435"/>
      <c r="G24" s="44"/>
      <c r="H24" s="45"/>
      <c r="I24" s="55"/>
      <c r="J24" s="44"/>
      <c r="K24" s="44"/>
      <c r="L24" s="45"/>
      <c r="M24" s="437"/>
      <c r="N24" s="435"/>
      <c r="O24" s="435"/>
      <c r="P24" s="436"/>
      <c r="Q24" s="437"/>
      <c r="R24" s="435"/>
      <c r="S24" s="435"/>
      <c r="T24" s="436"/>
      <c r="U24" s="437"/>
      <c r="V24" s="435"/>
      <c r="W24" s="435"/>
      <c r="X24" s="436"/>
      <c r="Y24" s="437"/>
      <c r="Z24" s="435"/>
      <c r="AA24" s="435"/>
      <c r="AB24" s="438"/>
    </row>
    <row r="25" spans="2:31" ht="18" customHeight="1" x14ac:dyDescent="0.25">
      <c r="B25" s="275"/>
      <c r="C25" s="264"/>
      <c r="D25" s="169">
        <f>D23/$D$62</f>
        <v>4.0735233468801257E-2</v>
      </c>
      <c r="E25" s="274">
        <v>0.3</v>
      </c>
      <c r="F25" s="271"/>
      <c r="G25" s="271"/>
      <c r="H25" s="272"/>
      <c r="I25" s="270">
        <v>0.7</v>
      </c>
      <c r="J25" s="271"/>
      <c r="K25" s="271"/>
      <c r="L25" s="272"/>
      <c r="M25" s="270"/>
      <c r="N25" s="271"/>
      <c r="O25" s="271"/>
      <c r="P25" s="272"/>
      <c r="Q25" s="270"/>
      <c r="R25" s="271"/>
      <c r="S25" s="271"/>
      <c r="T25" s="272"/>
      <c r="U25" s="270"/>
      <c r="V25" s="271"/>
      <c r="W25" s="271"/>
      <c r="X25" s="272"/>
      <c r="Y25" s="270"/>
      <c r="Z25" s="271"/>
      <c r="AA25" s="271"/>
      <c r="AB25" s="273"/>
    </row>
    <row r="26" spans="2:31" ht="18" customHeight="1" x14ac:dyDescent="0.25">
      <c r="B26" s="260" t="str">
        <f>'ORÇAMENTO RESUMO (SD)'!B13</f>
        <v xml:space="preserve"> 5</v>
      </c>
      <c r="C26" s="262" t="str">
        <f>'ORÇAMENTO RESUMO (SD)'!E13</f>
        <v>SUPERESTRUTURA</v>
      </c>
      <c r="D26" s="168">
        <f>'ORÇAMENTO RESUMO (SD)'!K13</f>
        <v>244056.67000000004</v>
      </c>
      <c r="E26" s="265">
        <f t="shared" si="21"/>
        <v>0</v>
      </c>
      <c r="F26" s="266"/>
      <c r="G26" s="266"/>
      <c r="H26" s="267"/>
      <c r="I26" s="268">
        <f t="shared" si="22"/>
        <v>61014.16750000001</v>
      </c>
      <c r="J26" s="266"/>
      <c r="K26" s="266"/>
      <c r="L26" s="267"/>
      <c r="M26" s="268">
        <f t="shared" si="23"/>
        <v>122028.33500000002</v>
      </c>
      <c r="N26" s="266"/>
      <c r="O26" s="266"/>
      <c r="P26" s="267"/>
      <c r="Q26" s="268">
        <f t="shared" si="24"/>
        <v>61014.16750000001</v>
      </c>
      <c r="R26" s="266"/>
      <c r="S26" s="266"/>
      <c r="T26" s="267"/>
      <c r="U26" s="268">
        <f t="shared" si="25"/>
        <v>0</v>
      </c>
      <c r="V26" s="266"/>
      <c r="W26" s="266"/>
      <c r="X26" s="267"/>
      <c r="Y26" s="268">
        <f t="shared" si="26"/>
        <v>0</v>
      </c>
      <c r="Z26" s="266"/>
      <c r="AA26" s="266"/>
      <c r="AB26" s="269"/>
      <c r="AD26" s="43"/>
      <c r="AE26" s="43"/>
    </row>
    <row r="27" spans="2:31" ht="8.1" customHeight="1" x14ac:dyDescent="0.25">
      <c r="B27" s="260"/>
      <c r="C27" s="263"/>
      <c r="D27" s="168"/>
      <c r="E27" s="177"/>
      <c r="F27" s="435"/>
      <c r="G27" s="435"/>
      <c r="H27" s="436"/>
      <c r="I27" s="437"/>
      <c r="J27" s="435"/>
      <c r="K27" s="44"/>
      <c r="L27" s="45"/>
      <c r="M27" s="55"/>
      <c r="N27" s="44"/>
      <c r="O27" s="44"/>
      <c r="P27" s="45"/>
      <c r="Q27" s="55"/>
      <c r="R27" s="44"/>
      <c r="S27" s="435"/>
      <c r="T27" s="436"/>
      <c r="U27" s="437"/>
      <c r="V27" s="435"/>
      <c r="W27" s="435"/>
      <c r="X27" s="436"/>
      <c r="Y27" s="437"/>
      <c r="Z27" s="435"/>
      <c r="AA27" s="435"/>
      <c r="AB27" s="438"/>
    </row>
    <row r="28" spans="2:31" ht="18" customHeight="1" x14ac:dyDescent="0.25">
      <c r="B28" s="275"/>
      <c r="C28" s="264"/>
      <c r="D28" s="169">
        <f>D26/$D$62</f>
        <v>6.2994865608354003E-2</v>
      </c>
      <c r="E28" s="274"/>
      <c r="F28" s="271"/>
      <c r="G28" s="271"/>
      <c r="H28" s="272"/>
      <c r="I28" s="270">
        <v>0.25</v>
      </c>
      <c r="J28" s="271"/>
      <c r="K28" s="271"/>
      <c r="L28" s="272"/>
      <c r="M28" s="270">
        <v>0.5</v>
      </c>
      <c r="N28" s="271"/>
      <c r="O28" s="271"/>
      <c r="P28" s="272"/>
      <c r="Q28" s="270">
        <v>0.25</v>
      </c>
      <c r="R28" s="271"/>
      <c r="S28" s="271"/>
      <c r="T28" s="272"/>
      <c r="U28" s="270"/>
      <c r="V28" s="271"/>
      <c r="W28" s="271"/>
      <c r="X28" s="272"/>
      <c r="Y28" s="270"/>
      <c r="Z28" s="271"/>
      <c r="AA28" s="271"/>
      <c r="AB28" s="273"/>
    </row>
    <row r="29" spans="2:31" ht="18" customHeight="1" x14ac:dyDescent="0.25">
      <c r="B29" s="260" t="str">
        <f>'ORÇAMENTO RESUMO (SD)'!B14</f>
        <v xml:space="preserve"> 6</v>
      </c>
      <c r="C29" s="262" t="str">
        <f>'ORÇAMENTO RESUMO (SD)'!E14</f>
        <v>PAREDES E PAINÉIS</v>
      </c>
      <c r="D29" s="168">
        <f>'ORÇAMENTO RESUMO (SD)'!K14</f>
        <v>154031.78</v>
      </c>
      <c r="E29" s="265">
        <f t="shared" si="21"/>
        <v>0</v>
      </c>
      <c r="F29" s="266"/>
      <c r="G29" s="266"/>
      <c r="H29" s="267"/>
      <c r="I29" s="268">
        <f t="shared" si="22"/>
        <v>0</v>
      </c>
      <c r="J29" s="266"/>
      <c r="K29" s="266"/>
      <c r="L29" s="267"/>
      <c r="M29" s="268">
        <f t="shared" si="23"/>
        <v>46209.534</v>
      </c>
      <c r="N29" s="266"/>
      <c r="O29" s="266"/>
      <c r="P29" s="267"/>
      <c r="Q29" s="268">
        <f t="shared" si="24"/>
        <v>107822.246</v>
      </c>
      <c r="R29" s="266"/>
      <c r="S29" s="266"/>
      <c r="T29" s="267"/>
      <c r="U29" s="268">
        <f t="shared" si="25"/>
        <v>0</v>
      </c>
      <c r="V29" s="266"/>
      <c r="W29" s="266"/>
      <c r="X29" s="267"/>
      <c r="Y29" s="268">
        <f t="shared" si="26"/>
        <v>0</v>
      </c>
      <c r="Z29" s="266"/>
      <c r="AA29" s="266"/>
      <c r="AB29" s="269"/>
      <c r="AD29" s="43"/>
      <c r="AE29" s="43"/>
    </row>
    <row r="30" spans="2:31" ht="8.1" customHeight="1" x14ac:dyDescent="0.25">
      <c r="B30" s="260"/>
      <c r="C30" s="263"/>
      <c r="D30" s="168"/>
      <c r="E30" s="177"/>
      <c r="F30" s="435"/>
      <c r="G30" s="435"/>
      <c r="H30" s="436"/>
      <c r="I30" s="437"/>
      <c r="J30" s="435"/>
      <c r="K30" s="435"/>
      <c r="L30" s="436"/>
      <c r="M30" s="437"/>
      <c r="N30" s="435"/>
      <c r="O30" s="44"/>
      <c r="P30" s="45"/>
      <c r="Q30" s="55"/>
      <c r="R30" s="44"/>
      <c r="S30" s="44"/>
      <c r="T30" s="45"/>
      <c r="U30" s="437"/>
      <c r="V30" s="435"/>
      <c r="W30" s="435"/>
      <c r="X30" s="436"/>
      <c r="Y30" s="437"/>
      <c r="Z30" s="435"/>
      <c r="AA30" s="435"/>
      <c r="AB30" s="438"/>
    </row>
    <row r="31" spans="2:31" ht="18" customHeight="1" x14ac:dyDescent="0.25">
      <c r="B31" s="275"/>
      <c r="C31" s="264"/>
      <c r="D31" s="169">
        <f>D29/$D$62</f>
        <v>3.9758025382037494E-2</v>
      </c>
      <c r="E31" s="274"/>
      <c r="F31" s="271"/>
      <c r="G31" s="271"/>
      <c r="H31" s="272"/>
      <c r="I31" s="270"/>
      <c r="J31" s="271"/>
      <c r="K31" s="271"/>
      <c r="L31" s="272"/>
      <c r="M31" s="270">
        <v>0.3</v>
      </c>
      <c r="N31" s="271"/>
      <c r="O31" s="271"/>
      <c r="P31" s="272"/>
      <c r="Q31" s="270">
        <v>0.7</v>
      </c>
      <c r="R31" s="271"/>
      <c r="S31" s="271"/>
      <c r="T31" s="272"/>
      <c r="U31" s="270"/>
      <c r="V31" s="271"/>
      <c r="W31" s="271"/>
      <c r="X31" s="272"/>
      <c r="Y31" s="270"/>
      <c r="Z31" s="271"/>
      <c r="AA31" s="271"/>
      <c r="AB31" s="273"/>
    </row>
    <row r="32" spans="2:31" ht="18" customHeight="1" x14ac:dyDescent="0.25">
      <c r="B32" s="259" t="str">
        <f>'ORÇAMENTO RESUMO (SD)'!B15</f>
        <v xml:space="preserve"> 7</v>
      </c>
      <c r="C32" s="262" t="str">
        <f>'ORÇAMENTO RESUMO (SD)'!E15</f>
        <v>ESQUADRIAS</v>
      </c>
      <c r="D32" s="168">
        <f>'ORÇAMENTO RESUMO (SD)'!K15</f>
        <v>603242.7799999998</v>
      </c>
      <c r="E32" s="265">
        <f t="shared" si="21"/>
        <v>0</v>
      </c>
      <c r="F32" s="266"/>
      <c r="G32" s="266"/>
      <c r="H32" s="267"/>
      <c r="I32" s="268">
        <f t="shared" si="22"/>
        <v>0</v>
      </c>
      <c r="J32" s="266"/>
      <c r="K32" s="266"/>
      <c r="L32" s="267"/>
      <c r="M32" s="268">
        <f t="shared" si="23"/>
        <v>0</v>
      </c>
      <c r="N32" s="266"/>
      <c r="O32" s="266"/>
      <c r="P32" s="267"/>
      <c r="Q32" s="268">
        <f t="shared" si="24"/>
        <v>241297.11199999994</v>
      </c>
      <c r="R32" s="266"/>
      <c r="S32" s="266"/>
      <c r="T32" s="267"/>
      <c r="U32" s="268">
        <f t="shared" si="25"/>
        <v>361945.66799999989</v>
      </c>
      <c r="V32" s="266"/>
      <c r="W32" s="266"/>
      <c r="X32" s="267"/>
      <c r="Y32" s="268">
        <f t="shared" si="26"/>
        <v>0</v>
      </c>
      <c r="Z32" s="266"/>
      <c r="AA32" s="266"/>
      <c r="AB32" s="269"/>
    </row>
    <row r="33" spans="2:28" ht="9.9499999999999993" customHeight="1" x14ac:dyDescent="0.25">
      <c r="B33" s="260"/>
      <c r="C33" s="263"/>
      <c r="D33" s="168"/>
      <c r="E33" s="177"/>
      <c r="F33" s="435"/>
      <c r="G33" s="435"/>
      <c r="H33" s="436"/>
      <c r="I33" s="437"/>
      <c r="J33" s="435"/>
      <c r="K33" s="435"/>
      <c r="L33" s="436"/>
      <c r="M33" s="437"/>
      <c r="N33" s="435"/>
      <c r="O33" s="435"/>
      <c r="P33" s="436"/>
      <c r="Q33" s="437"/>
      <c r="R33" s="435"/>
      <c r="S33" s="44"/>
      <c r="T33" s="45"/>
      <c r="U33" s="55"/>
      <c r="V33" s="44"/>
      <c r="W33" s="44"/>
      <c r="X33" s="45"/>
      <c r="Y33" s="437"/>
      <c r="Z33" s="435"/>
      <c r="AA33" s="435"/>
      <c r="AB33" s="438"/>
    </row>
    <row r="34" spans="2:28" ht="18" customHeight="1" x14ac:dyDescent="0.25">
      <c r="B34" s="261"/>
      <c r="C34" s="264"/>
      <c r="D34" s="169">
        <f>D32/$D$62</f>
        <v>0.15570645069978969</v>
      </c>
      <c r="E34" s="274"/>
      <c r="F34" s="271"/>
      <c r="G34" s="271"/>
      <c r="H34" s="272"/>
      <c r="I34" s="270"/>
      <c r="J34" s="271"/>
      <c r="K34" s="271"/>
      <c r="L34" s="272"/>
      <c r="M34" s="270"/>
      <c r="N34" s="271"/>
      <c r="O34" s="271"/>
      <c r="P34" s="272"/>
      <c r="Q34" s="270">
        <v>0.4</v>
      </c>
      <c r="R34" s="271"/>
      <c r="S34" s="271"/>
      <c r="T34" s="272"/>
      <c r="U34" s="270">
        <v>0.6</v>
      </c>
      <c r="V34" s="271"/>
      <c r="W34" s="271"/>
      <c r="X34" s="272"/>
      <c r="Y34" s="270"/>
      <c r="Z34" s="271"/>
      <c r="AA34" s="271"/>
      <c r="AB34" s="273"/>
    </row>
    <row r="35" spans="2:28" ht="18" customHeight="1" x14ac:dyDescent="0.25">
      <c r="B35" s="259" t="str">
        <f>'ORÇAMENTO RESUMO (SD)'!B16</f>
        <v xml:space="preserve"> 8</v>
      </c>
      <c r="C35" s="262" t="str">
        <f>'ORÇAMENTO RESUMO (SD)'!E16</f>
        <v>IMPERMEABILIZAÇÕES</v>
      </c>
      <c r="D35" s="168">
        <f>'ORÇAMENTO RESUMO (SD)'!K16</f>
        <v>11480.35</v>
      </c>
      <c r="E35" s="265">
        <f t="shared" si="21"/>
        <v>0</v>
      </c>
      <c r="F35" s="266"/>
      <c r="G35" s="266"/>
      <c r="H35" s="267"/>
      <c r="I35" s="268">
        <f t="shared" si="22"/>
        <v>11480.35</v>
      </c>
      <c r="J35" s="266"/>
      <c r="K35" s="266"/>
      <c r="L35" s="267"/>
      <c r="M35" s="268">
        <f t="shared" si="23"/>
        <v>0</v>
      </c>
      <c r="N35" s="266"/>
      <c r="O35" s="266"/>
      <c r="P35" s="267"/>
      <c r="Q35" s="268">
        <f t="shared" si="24"/>
        <v>0</v>
      </c>
      <c r="R35" s="266"/>
      <c r="S35" s="266"/>
      <c r="T35" s="267"/>
      <c r="U35" s="268">
        <f t="shared" si="25"/>
        <v>0</v>
      </c>
      <c r="V35" s="266"/>
      <c r="W35" s="266"/>
      <c r="X35" s="267"/>
      <c r="Y35" s="268">
        <f t="shared" si="26"/>
        <v>0</v>
      </c>
      <c r="Z35" s="266"/>
      <c r="AA35" s="266"/>
      <c r="AB35" s="269"/>
    </row>
    <row r="36" spans="2:28" ht="9.9499999999999993" customHeight="1" x14ac:dyDescent="0.25">
      <c r="B36" s="260"/>
      <c r="C36" s="263"/>
      <c r="D36" s="168"/>
      <c r="E36" s="177"/>
      <c r="F36" s="435"/>
      <c r="G36" s="435"/>
      <c r="H36" s="436"/>
      <c r="I36" s="437"/>
      <c r="J36" s="435"/>
      <c r="K36" s="44"/>
      <c r="L36" s="45"/>
      <c r="M36" s="437"/>
      <c r="N36" s="435"/>
      <c r="O36" s="435"/>
      <c r="P36" s="436"/>
      <c r="Q36" s="437"/>
      <c r="R36" s="435"/>
      <c r="S36" s="435"/>
      <c r="T36" s="436"/>
      <c r="U36" s="437"/>
      <c r="V36" s="435"/>
      <c r="W36" s="435"/>
      <c r="X36" s="436"/>
      <c r="Y36" s="437"/>
      <c r="Z36" s="435"/>
      <c r="AA36" s="435"/>
      <c r="AB36" s="438"/>
    </row>
    <row r="37" spans="2:28" ht="18" customHeight="1" x14ac:dyDescent="0.25">
      <c r="B37" s="261"/>
      <c r="C37" s="264"/>
      <c r="D37" s="169">
        <f>D35/$D$62</f>
        <v>2.9632589241952159E-3</v>
      </c>
      <c r="E37" s="274"/>
      <c r="F37" s="271"/>
      <c r="G37" s="271"/>
      <c r="H37" s="272"/>
      <c r="I37" s="270">
        <v>1</v>
      </c>
      <c r="J37" s="271"/>
      <c r="K37" s="271"/>
      <c r="L37" s="272"/>
      <c r="M37" s="270"/>
      <c r="N37" s="271"/>
      <c r="O37" s="271"/>
      <c r="P37" s="272"/>
      <c r="Q37" s="270"/>
      <c r="R37" s="271"/>
      <c r="S37" s="271"/>
      <c r="T37" s="272"/>
      <c r="U37" s="270"/>
      <c r="V37" s="271"/>
      <c r="W37" s="271"/>
      <c r="X37" s="272"/>
      <c r="Y37" s="270"/>
      <c r="Z37" s="271"/>
      <c r="AA37" s="271"/>
      <c r="AB37" s="273"/>
    </row>
    <row r="38" spans="2:28" ht="18" customHeight="1" x14ac:dyDescent="0.25">
      <c r="B38" s="259" t="str">
        <f>'ORÇAMENTO RESUMO (SD)'!B17</f>
        <v xml:space="preserve"> 9</v>
      </c>
      <c r="C38" s="262" t="str">
        <f>'ORÇAMENTO RESUMO (SD)'!E17</f>
        <v>COBERTURA</v>
      </c>
      <c r="D38" s="168">
        <f>'ORÇAMENTO RESUMO (SD)'!K17</f>
        <v>428830.93</v>
      </c>
      <c r="E38" s="265">
        <f t="shared" si="21"/>
        <v>0</v>
      </c>
      <c r="F38" s="266"/>
      <c r="G38" s="266"/>
      <c r="H38" s="267"/>
      <c r="I38" s="268">
        <f t="shared" si="22"/>
        <v>0</v>
      </c>
      <c r="J38" s="266"/>
      <c r="K38" s="266"/>
      <c r="L38" s="267"/>
      <c r="M38" s="268">
        <f t="shared" si="23"/>
        <v>428830.93</v>
      </c>
      <c r="N38" s="266"/>
      <c r="O38" s="266"/>
      <c r="P38" s="267"/>
      <c r="Q38" s="268">
        <f t="shared" si="24"/>
        <v>0</v>
      </c>
      <c r="R38" s="266"/>
      <c r="S38" s="266"/>
      <c r="T38" s="267"/>
      <c r="U38" s="268">
        <f t="shared" si="25"/>
        <v>0</v>
      </c>
      <c r="V38" s="266"/>
      <c r="W38" s="266"/>
      <c r="X38" s="267"/>
      <c r="Y38" s="268">
        <f t="shared" si="26"/>
        <v>0</v>
      </c>
      <c r="Z38" s="266"/>
      <c r="AA38" s="266"/>
      <c r="AB38" s="269"/>
    </row>
    <row r="39" spans="2:28" ht="9.9499999999999993" customHeight="1" x14ac:dyDescent="0.25">
      <c r="B39" s="260"/>
      <c r="C39" s="263"/>
      <c r="D39" s="168"/>
      <c r="E39" s="177"/>
      <c r="F39" s="435"/>
      <c r="G39" s="435"/>
      <c r="H39" s="436"/>
      <c r="I39" s="437"/>
      <c r="J39" s="435"/>
      <c r="K39" s="435"/>
      <c r="L39" s="436"/>
      <c r="M39" s="55"/>
      <c r="N39" s="44"/>
      <c r="O39" s="44"/>
      <c r="P39" s="45"/>
      <c r="Q39" s="437"/>
      <c r="R39" s="435"/>
      <c r="S39" s="435"/>
      <c r="T39" s="436"/>
      <c r="U39" s="437"/>
      <c r="V39" s="435"/>
      <c r="W39" s="435"/>
      <c r="X39" s="436"/>
      <c r="Y39" s="437"/>
      <c r="Z39" s="435"/>
      <c r="AA39" s="435"/>
      <c r="AB39" s="438"/>
    </row>
    <row r="40" spans="2:28" ht="18" customHeight="1" x14ac:dyDescent="0.25">
      <c r="B40" s="261"/>
      <c r="C40" s="264"/>
      <c r="D40" s="169">
        <f>D38/$D$62</f>
        <v>0.11068800866641119</v>
      </c>
      <c r="E40" s="274"/>
      <c r="F40" s="271"/>
      <c r="G40" s="271"/>
      <c r="H40" s="272"/>
      <c r="I40" s="270"/>
      <c r="J40" s="271"/>
      <c r="K40" s="271"/>
      <c r="L40" s="272"/>
      <c r="M40" s="270">
        <v>1</v>
      </c>
      <c r="N40" s="271"/>
      <c r="O40" s="271"/>
      <c r="P40" s="272"/>
      <c r="Q40" s="270"/>
      <c r="R40" s="271"/>
      <c r="S40" s="271"/>
      <c r="T40" s="272"/>
      <c r="U40" s="270"/>
      <c r="V40" s="271"/>
      <c r="W40" s="271"/>
      <c r="X40" s="272"/>
      <c r="Y40" s="270"/>
      <c r="Z40" s="271"/>
      <c r="AA40" s="271"/>
      <c r="AB40" s="273"/>
    </row>
    <row r="41" spans="2:28" ht="18" customHeight="1" x14ac:dyDescent="0.25">
      <c r="B41" s="259" t="str">
        <f>'ORÇAMENTO RESUMO (SD)'!B18</f>
        <v xml:space="preserve"> 10</v>
      </c>
      <c r="C41" s="262" t="str">
        <f>'ORÇAMENTO RESUMO (SD)'!E18</f>
        <v>FORROS</v>
      </c>
      <c r="D41" s="168">
        <f>'ORÇAMENTO RESUMO (SD)'!K18</f>
        <v>83983.650000000009</v>
      </c>
      <c r="E41" s="265">
        <f t="shared" si="21"/>
        <v>0</v>
      </c>
      <c r="F41" s="266"/>
      <c r="G41" s="266"/>
      <c r="H41" s="267"/>
      <c r="I41" s="268">
        <f t="shared" si="22"/>
        <v>0</v>
      </c>
      <c r="J41" s="266"/>
      <c r="K41" s="266"/>
      <c r="L41" s="267"/>
      <c r="M41" s="268">
        <f t="shared" si="23"/>
        <v>0</v>
      </c>
      <c r="N41" s="266"/>
      <c r="O41" s="266"/>
      <c r="P41" s="267"/>
      <c r="Q41" s="268">
        <f t="shared" si="24"/>
        <v>33593.460000000006</v>
      </c>
      <c r="R41" s="266"/>
      <c r="S41" s="266"/>
      <c r="T41" s="267"/>
      <c r="U41" s="268">
        <f t="shared" si="25"/>
        <v>50390.19</v>
      </c>
      <c r="V41" s="266"/>
      <c r="W41" s="266"/>
      <c r="X41" s="267"/>
      <c r="Y41" s="268">
        <f t="shared" si="26"/>
        <v>0</v>
      </c>
      <c r="Z41" s="266"/>
      <c r="AA41" s="266"/>
      <c r="AB41" s="269"/>
    </row>
    <row r="42" spans="2:28" ht="9.9499999999999993" customHeight="1" x14ac:dyDescent="0.25">
      <c r="B42" s="260"/>
      <c r="C42" s="263"/>
      <c r="D42" s="168"/>
      <c r="E42" s="177"/>
      <c r="F42" s="435"/>
      <c r="G42" s="435"/>
      <c r="H42" s="436"/>
      <c r="I42" s="437"/>
      <c r="J42" s="435"/>
      <c r="K42" s="435"/>
      <c r="L42" s="436"/>
      <c r="M42" s="437"/>
      <c r="N42" s="435"/>
      <c r="O42" s="435"/>
      <c r="P42" s="436"/>
      <c r="Q42" s="437"/>
      <c r="R42" s="435"/>
      <c r="S42" s="44"/>
      <c r="T42" s="45"/>
      <c r="U42" s="55"/>
      <c r="V42" s="44"/>
      <c r="W42" s="44"/>
      <c r="X42" s="45"/>
      <c r="Y42" s="437"/>
      <c r="Z42" s="435"/>
      <c r="AA42" s="435"/>
      <c r="AB42" s="438"/>
    </row>
    <row r="43" spans="2:28" ht="18" customHeight="1" x14ac:dyDescent="0.25">
      <c r="B43" s="261"/>
      <c r="C43" s="264"/>
      <c r="D43" s="169">
        <f>D41/$D$62</f>
        <v>2.1677501151880173E-2</v>
      </c>
      <c r="E43" s="274"/>
      <c r="F43" s="271"/>
      <c r="G43" s="271"/>
      <c r="H43" s="272"/>
      <c r="I43" s="270"/>
      <c r="J43" s="271"/>
      <c r="K43" s="271"/>
      <c r="L43" s="272"/>
      <c r="M43" s="270"/>
      <c r="N43" s="271"/>
      <c r="O43" s="271"/>
      <c r="P43" s="272"/>
      <c r="Q43" s="270">
        <v>0.4</v>
      </c>
      <c r="R43" s="271"/>
      <c r="S43" s="271"/>
      <c r="T43" s="272"/>
      <c r="U43" s="270">
        <v>0.6</v>
      </c>
      <c r="V43" s="271"/>
      <c r="W43" s="271"/>
      <c r="X43" s="272"/>
      <c r="Y43" s="270"/>
      <c r="Z43" s="271"/>
      <c r="AA43" s="271"/>
      <c r="AB43" s="273"/>
    </row>
    <row r="44" spans="2:28" ht="18" customHeight="1" x14ac:dyDescent="0.25">
      <c r="B44" s="259" t="str">
        <f>'ORÇAMENTO RESUMO (SD)'!B19</f>
        <v xml:space="preserve"> 11</v>
      </c>
      <c r="C44" s="262" t="str">
        <f>'ORÇAMENTO RESUMO (SD)'!E19</f>
        <v>REVESTIMENTO DE PAREDES</v>
      </c>
      <c r="D44" s="168">
        <f>'ORÇAMENTO RESUMO (SD)'!K19</f>
        <v>89136.42</v>
      </c>
      <c r="E44" s="265">
        <f t="shared" si="21"/>
        <v>0</v>
      </c>
      <c r="F44" s="266"/>
      <c r="G44" s="266"/>
      <c r="H44" s="267"/>
      <c r="I44" s="268">
        <f t="shared" si="22"/>
        <v>0</v>
      </c>
      <c r="J44" s="266"/>
      <c r="K44" s="266"/>
      <c r="L44" s="267"/>
      <c r="M44" s="268">
        <f t="shared" si="23"/>
        <v>0</v>
      </c>
      <c r="N44" s="266"/>
      <c r="O44" s="266"/>
      <c r="P44" s="267"/>
      <c r="Q44" s="268">
        <f t="shared" si="24"/>
        <v>44568.21</v>
      </c>
      <c r="R44" s="266"/>
      <c r="S44" s="266"/>
      <c r="T44" s="267"/>
      <c r="U44" s="268">
        <f t="shared" si="25"/>
        <v>44568.21</v>
      </c>
      <c r="V44" s="266"/>
      <c r="W44" s="266"/>
      <c r="X44" s="267"/>
      <c r="Y44" s="268">
        <f t="shared" si="26"/>
        <v>0</v>
      </c>
      <c r="Z44" s="266"/>
      <c r="AA44" s="266"/>
      <c r="AB44" s="269"/>
    </row>
    <row r="45" spans="2:28" ht="9.9499999999999993" customHeight="1" x14ac:dyDescent="0.25">
      <c r="B45" s="260"/>
      <c r="C45" s="263"/>
      <c r="D45" s="168"/>
      <c r="E45" s="177"/>
      <c r="F45" s="435"/>
      <c r="G45" s="435"/>
      <c r="H45" s="436"/>
      <c r="I45" s="437"/>
      <c r="J45" s="435"/>
      <c r="K45" s="435"/>
      <c r="L45" s="436"/>
      <c r="M45" s="437"/>
      <c r="N45" s="435"/>
      <c r="O45" s="435"/>
      <c r="P45" s="436"/>
      <c r="Q45" s="55"/>
      <c r="R45" s="44"/>
      <c r="S45" s="44"/>
      <c r="T45" s="45"/>
      <c r="U45" s="55"/>
      <c r="V45" s="44"/>
      <c r="W45" s="44"/>
      <c r="X45" s="45"/>
      <c r="Y45" s="437"/>
      <c r="Z45" s="435"/>
      <c r="AA45" s="435"/>
      <c r="AB45" s="438"/>
    </row>
    <row r="46" spans="2:28" ht="18" customHeight="1" x14ac:dyDescent="0.25">
      <c r="B46" s="261"/>
      <c r="C46" s="264"/>
      <c r="D46" s="169">
        <f>D44/$D$62</f>
        <v>2.3007512143428808E-2</v>
      </c>
      <c r="E46" s="274"/>
      <c r="F46" s="271"/>
      <c r="G46" s="271"/>
      <c r="H46" s="272"/>
      <c r="I46" s="270"/>
      <c r="J46" s="271"/>
      <c r="K46" s="271"/>
      <c r="L46" s="272"/>
      <c r="M46" s="270"/>
      <c r="N46" s="271"/>
      <c r="O46" s="271"/>
      <c r="P46" s="272"/>
      <c r="Q46" s="270">
        <v>0.5</v>
      </c>
      <c r="R46" s="271"/>
      <c r="S46" s="271"/>
      <c r="T46" s="272"/>
      <c r="U46" s="270">
        <v>0.5</v>
      </c>
      <c r="V46" s="271"/>
      <c r="W46" s="271"/>
      <c r="X46" s="272"/>
      <c r="Y46" s="270"/>
      <c r="Z46" s="271"/>
      <c r="AA46" s="271"/>
      <c r="AB46" s="273"/>
    </row>
    <row r="47" spans="2:28" ht="18" customHeight="1" x14ac:dyDescent="0.25">
      <c r="B47" s="259" t="str">
        <f>'ORÇAMENTO RESUMO (SD)'!B20</f>
        <v xml:space="preserve"> 12</v>
      </c>
      <c r="C47" s="262" t="str">
        <f>'ORÇAMENTO RESUMO (SD)'!E20</f>
        <v>PAVIMENTAÇÃO</v>
      </c>
      <c r="D47" s="168">
        <f>'ORÇAMENTO RESUMO (SD)'!K20</f>
        <v>393779.93</v>
      </c>
      <c r="E47" s="265">
        <f t="shared" si="21"/>
        <v>0</v>
      </c>
      <c r="F47" s="266"/>
      <c r="G47" s="266"/>
      <c r="H47" s="267"/>
      <c r="I47" s="268">
        <f t="shared" si="22"/>
        <v>0</v>
      </c>
      <c r="J47" s="266"/>
      <c r="K47" s="266"/>
      <c r="L47" s="267"/>
      <c r="M47" s="268">
        <f t="shared" si="23"/>
        <v>0</v>
      </c>
      <c r="N47" s="266"/>
      <c r="O47" s="266"/>
      <c r="P47" s="267"/>
      <c r="Q47" s="268">
        <f t="shared" si="24"/>
        <v>0</v>
      </c>
      <c r="R47" s="266"/>
      <c r="S47" s="266"/>
      <c r="T47" s="267"/>
      <c r="U47" s="268">
        <f t="shared" si="25"/>
        <v>275645.951</v>
      </c>
      <c r="V47" s="266"/>
      <c r="W47" s="266"/>
      <c r="X47" s="267"/>
      <c r="Y47" s="268">
        <f t="shared" si="26"/>
        <v>118133.97899999999</v>
      </c>
      <c r="Z47" s="266"/>
      <c r="AA47" s="266"/>
      <c r="AB47" s="269"/>
    </row>
    <row r="48" spans="2:28" ht="9.9499999999999993" customHeight="1" x14ac:dyDescent="0.25">
      <c r="B48" s="260"/>
      <c r="C48" s="263"/>
      <c r="D48" s="168"/>
      <c r="E48" s="177"/>
      <c r="F48" s="435"/>
      <c r="G48" s="435"/>
      <c r="H48" s="436"/>
      <c r="I48" s="437"/>
      <c r="J48" s="435"/>
      <c r="K48" s="435"/>
      <c r="L48" s="436"/>
      <c r="M48" s="437"/>
      <c r="N48" s="435"/>
      <c r="O48" s="435"/>
      <c r="P48" s="436"/>
      <c r="Q48" s="437"/>
      <c r="R48" s="435"/>
      <c r="S48" s="435"/>
      <c r="T48" s="436"/>
      <c r="U48" s="55"/>
      <c r="V48" s="44"/>
      <c r="W48" s="44"/>
      <c r="X48" s="45"/>
      <c r="Y48" s="55"/>
      <c r="Z48" s="44"/>
      <c r="AA48" s="44"/>
      <c r="AB48" s="438"/>
    </row>
    <row r="49" spans="2:28" ht="18" customHeight="1" x14ac:dyDescent="0.25">
      <c r="B49" s="261"/>
      <c r="C49" s="264"/>
      <c r="D49" s="169">
        <f>D47/$D$62</f>
        <v>0.10164079420413727</v>
      </c>
      <c r="E49" s="274"/>
      <c r="F49" s="271"/>
      <c r="G49" s="271"/>
      <c r="H49" s="272"/>
      <c r="I49" s="270"/>
      <c r="J49" s="271"/>
      <c r="K49" s="271"/>
      <c r="L49" s="272"/>
      <c r="M49" s="270"/>
      <c r="N49" s="271"/>
      <c r="O49" s="271"/>
      <c r="P49" s="272"/>
      <c r="Q49" s="270"/>
      <c r="R49" s="271"/>
      <c r="S49" s="271"/>
      <c r="T49" s="272"/>
      <c r="U49" s="270">
        <v>0.7</v>
      </c>
      <c r="V49" s="271"/>
      <c r="W49" s="271"/>
      <c r="X49" s="272"/>
      <c r="Y49" s="270">
        <v>0.3</v>
      </c>
      <c r="Z49" s="271"/>
      <c r="AA49" s="271"/>
      <c r="AB49" s="273"/>
    </row>
    <row r="50" spans="2:28" ht="18" customHeight="1" x14ac:dyDescent="0.25">
      <c r="B50" s="259" t="str">
        <f>'ORÇAMENTO RESUMO (SD)'!B21</f>
        <v xml:space="preserve"> 13</v>
      </c>
      <c r="C50" s="262" t="str">
        <f>'ORÇAMENTO RESUMO (SD)'!E21</f>
        <v>PINTURAS</v>
      </c>
      <c r="D50" s="168">
        <f>'ORÇAMENTO RESUMO (SD)'!K21</f>
        <v>105004.84</v>
      </c>
      <c r="E50" s="265">
        <f t="shared" si="21"/>
        <v>0</v>
      </c>
      <c r="F50" s="266"/>
      <c r="G50" s="266"/>
      <c r="H50" s="267"/>
      <c r="I50" s="268">
        <f t="shared" si="22"/>
        <v>0</v>
      </c>
      <c r="J50" s="266"/>
      <c r="K50" s="266"/>
      <c r="L50" s="267"/>
      <c r="M50" s="268">
        <f t="shared" si="23"/>
        <v>0</v>
      </c>
      <c r="N50" s="266"/>
      <c r="O50" s="266"/>
      <c r="P50" s="267"/>
      <c r="Q50" s="268">
        <f t="shared" si="24"/>
        <v>0</v>
      </c>
      <c r="R50" s="266"/>
      <c r="S50" s="266"/>
      <c r="T50" s="267"/>
      <c r="U50" s="268">
        <f t="shared" si="25"/>
        <v>42001.936000000002</v>
      </c>
      <c r="V50" s="266"/>
      <c r="W50" s="266"/>
      <c r="X50" s="267"/>
      <c r="Y50" s="268">
        <f t="shared" si="26"/>
        <v>63002.903999999995</v>
      </c>
      <c r="Z50" s="266"/>
      <c r="AA50" s="266"/>
      <c r="AB50" s="269"/>
    </row>
    <row r="51" spans="2:28" ht="9.9499999999999993" customHeight="1" x14ac:dyDescent="0.25">
      <c r="B51" s="260"/>
      <c r="C51" s="263"/>
      <c r="D51" s="168"/>
      <c r="E51" s="177"/>
      <c r="F51" s="435"/>
      <c r="G51" s="435"/>
      <c r="H51" s="436"/>
      <c r="I51" s="437"/>
      <c r="J51" s="435"/>
      <c r="K51" s="435"/>
      <c r="L51" s="436"/>
      <c r="M51" s="437"/>
      <c r="N51" s="435"/>
      <c r="O51" s="435"/>
      <c r="P51" s="436"/>
      <c r="Q51" s="437"/>
      <c r="R51" s="435"/>
      <c r="S51" s="435"/>
      <c r="T51" s="436"/>
      <c r="U51" s="437"/>
      <c r="V51" s="435"/>
      <c r="W51" s="44"/>
      <c r="X51" s="45"/>
      <c r="Y51" s="55"/>
      <c r="Z51" s="44"/>
      <c r="AA51" s="44"/>
      <c r="AB51" s="56"/>
    </row>
    <row r="52" spans="2:28" ht="18" customHeight="1" x14ac:dyDescent="0.25">
      <c r="B52" s="261"/>
      <c r="C52" s="264"/>
      <c r="D52" s="169">
        <f>D50/$D$62</f>
        <v>2.710340096022253E-2</v>
      </c>
      <c r="E52" s="274"/>
      <c r="F52" s="271"/>
      <c r="G52" s="271"/>
      <c r="H52" s="272"/>
      <c r="I52" s="270"/>
      <c r="J52" s="271"/>
      <c r="K52" s="271"/>
      <c r="L52" s="272"/>
      <c r="M52" s="270"/>
      <c r="N52" s="271"/>
      <c r="O52" s="271"/>
      <c r="P52" s="272"/>
      <c r="Q52" s="270"/>
      <c r="R52" s="271"/>
      <c r="S52" s="271"/>
      <c r="T52" s="272"/>
      <c r="U52" s="270">
        <v>0.4</v>
      </c>
      <c r="V52" s="271"/>
      <c r="W52" s="271"/>
      <c r="X52" s="272"/>
      <c r="Y52" s="270">
        <v>0.6</v>
      </c>
      <c r="Z52" s="271"/>
      <c r="AA52" s="271"/>
      <c r="AB52" s="273"/>
    </row>
    <row r="53" spans="2:28" ht="18" customHeight="1" x14ac:dyDescent="0.25">
      <c r="B53" s="259" t="str">
        <f>'ORÇAMENTO RESUMO (SD)'!B22</f>
        <v xml:space="preserve"> 14</v>
      </c>
      <c r="C53" s="262" t="str">
        <f>'ORÇAMENTO RESUMO (SD)'!E22</f>
        <v>APARELHOS SANITÁRIOS</v>
      </c>
      <c r="D53" s="168">
        <f>'ORÇAMENTO RESUMO (SD)'!K22</f>
        <v>67756.460000000006</v>
      </c>
      <c r="E53" s="265">
        <f t="shared" si="21"/>
        <v>0</v>
      </c>
      <c r="F53" s="266"/>
      <c r="G53" s="266"/>
      <c r="H53" s="267"/>
      <c r="I53" s="268">
        <f t="shared" si="22"/>
        <v>0</v>
      </c>
      <c r="J53" s="266"/>
      <c r="K53" s="266"/>
      <c r="L53" s="267"/>
      <c r="M53" s="268">
        <f t="shared" si="23"/>
        <v>0</v>
      </c>
      <c r="N53" s="266"/>
      <c r="O53" s="266"/>
      <c r="P53" s="267"/>
      <c r="Q53" s="268">
        <f t="shared" si="24"/>
        <v>0</v>
      </c>
      <c r="R53" s="266"/>
      <c r="S53" s="266"/>
      <c r="T53" s="267"/>
      <c r="U53" s="268">
        <f t="shared" si="25"/>
        <v>40653.876000000004</v>
      </c>
      <c r="V53" s="266"/>
      <c r="W53" s="266"/>
      <c r="X53" s="267"/>
      <c r="Y53" s="268">
        <f t="shared" si="26"/>
        <v>27102.584000000003</v>
      </c>
      <c r="Z53" s="266"/>
      <c r="AA53" s="266"/>
      <c r="AB53" s="269"/>
    </row>
    <row r="54" spans="2:28" ht="9.9499999999999993" customHeight="1" x14ac:dyDescent="0.25">
      <c r="B54" s="260"/>
      <c r="C54" s="263"/>
      <c r="D54" s="168"/>
      <c r="E54" s="177"/>
      <c r="F54" s="435"/>
      <c r="G54" s="435"/>
      <c r="H54" s="436"/>
      <c r="I54" s="437"/>
      <c r="J54" s="435"/>
      <c r="K54" s="435"/>
      <c r="L54" s="436"/>
      <c r="M54" s="437"/>
      <c r="N54" s="435"/>
      <c r="O54" s="435"/>
      <c r="P54" s="436"/>
      <c r="Q54" s="437"/>
      <c r="R54" s="435"/>
      <c r="S54" s="435"/>
      <c r="T54" s="436"/>
      <c r="U54" s="437"/>
      <c r="V54" s="435"/>
      <c r="W54" s="44"/>
      <c r="X54" s="45"/>
      <c r="Y54" s="55"/>
      <c r="Z54" s="44"/>
      <c r="AA54" s="44"/>
      <c r="AB54" s="438"/>
    </row>
    <row r="55" spans="2:28" ht="18" customHeight="1" x14ac:dyDescent="0.25">
      <c r="B55" s="261"/>
      <c r="C55" s="264"/>
      <c r="D55" s="169">
        <f>D53/$D$62</f>
        <v>1.7489008154531541E-2</v>
      </c>
      <c r="E55" s="274"/>
      <c r="F55" s="271"/>
      <c r="G55" s="271"/>
      <c r="H55" s="272"/>
      <c r="I55" s="270"/>
      <c r="J55" s="271"/>
      <c r="K55" s="271"/>
      <c r="L55" s="272"/>
      <c r="M55" s="270"/>
      <c r="N55" s="271"/>
      <c r="O55" s="271"/>
      <c r="P55" s="272"/>
      <c r="Q55" s="270"/>
      <c r="R55" s="271"/>
      <c r="S55" s="271"/>
      <c r="T55" s="272"/>
      <c r="U55" s="270">
        <v>0.6</v>
      </c>
      <c r="V55" s="271"/>
      <c r="W55" s="271"/>
      <c r="X55" s="272"/>
      <c r="Y55" s="270">
        <v>0.4</v>
      </c>
      <c r="Z55" s="271"/>
      <c r="AA55" s="271"/>
      <c r="AB55" s="273"/>
    </row>
    <row r="56" spans="2:28" ht="18" customHeight="1" x14ac:dyDescent="0.25">
      <c r="B56" s="259" t="str">
        <f>'ORÇAMENTO RESUMO (SD)'!B23</f>
        <v xml:space="preserve"> 15</v>
      </c>
      <c r="C56" s="262" t="str">
        <f>'ORÇAMENTO RESUMO (SD)'!E23</f>
        <v>INSTALAÇÕES</v>
      </c>
      <c r="D56" s="168">
        <f>'ORÇAMENTO RESUMO (SD)'!K23</f>
        <v>943436.02999999956</v>
      </c>
      <c r="E56" s="265">
        <f t="shared" si="21"/>
        <v>0</v>
      </c>
      <c r="F56" s="266"/>
      <c r="G56" s="266"/>
      <c r="H56" s="267"/>
      <c r="I56" s="268">
        <f t="shared" si="22"/>
        <v>188687.20599999992</v>
      </c>
      <c r="J56" s="266"/>
      <c r="K56" s="266"/>
      <c r="L56" s="267"/>
      <c r="M56" s="268">
        <f t="shared" si="23"/>
        <v>188687.20599999992</v>
      </c>
      <c r="N56" s="266"/>
      <c r="O56" s="266"/>
      <c r="P56" s="267"/>
      <c r="Q56" s="268">
        <f t="shared" si="24"/>
        <v>188687.20599999992</v>
      </c>
      <c r="R56" s="266"/>
      <c r="S56" s="266"/>
      <c r="T56" s="267"/>
      <c r="U56" s="268">
        <f t="shared" si="25"/>
        <v>188687.20599999992</v>
      </c>
      <c r="V56" s="266"/>
      <c r="W56" s="266"/>
      <c r="X56" s="267"/>
      <c r="Y56" s="268">
        <f t="shared" si="26"/>
        <v>188687.20599999992</v>
      </c>
      <c r="Z56" s="266"/>
      <c r="AA56" s="266"/>
      <c r="AB56" s="269"/>
    </row>
    <row r="57" spans="2:28" ht="9.9499999999999993" customHeight="1" x14ac:dyDescent="0.25">
      <c r="B57" s="260"/>
      <c r="C57" s="263"/>
      <c r="D57" s="168"/>
      <c r="E57" s="177"/>
      <c r="F57" s="435"/>
      <c r="G57" s="435"/>
      <c r="H57" s="436"/>
      <c r="I57" s="55"/>
      <c r="J57" s="44"/>
      <c r="K57" s="44"/>
      <c r="L57" s="45"/>
      <c r="M57" s="55"/>
      <c r="N57" s="44"/>
      <c r="O57" s="44"/>
      <c r="P57" s="45"/>
      <c r="Q57" s="55"/>
      <c r="R57" s="44"/>
      <c r="S57" s="44"/>
      <c r="T57" s="45"/>
      <c r="U57" s="55"/>
      <c r="V57" s="44"/>
      <c r="W57" s="44"/>
      <c r="X57" s="45"/>
      <c r="Y57" s="55"/>
      <c r="Z57" s="44"/>
      <c r="AA57" s="44"/>
      <c r="AB57" s="438"/>
    </row>
    <row r="58" spans="2:28" ht="18" customHeight="1" x14ac:dyDescent="0.25">
      <c r="B58" s="261"/>
      <c r="C58" s="264"/>
      <c r="D58" s="169">
        <f>D56/$D$62</f>
        <v>0.24351567986209513</v>
      </c>
      <c r="E58" s="274"/>
      <c r="F58" s="271"/>
      <c r="G58" s="271"/>
      <c r="H58" s="272"/>
      <c r="I58" s="270">
        <v>0.2</v>
      </c>
      <c r="J58" s="271"/>
      <c r="K58" s="271"/>
      <c r="L58" s="272"/>
      <c r="M58" s="270">
        <v>0.2</v>
      </c>
      <c r="N58" s="271"/>
      <c r="O58" s="271"/>
      <c r="P58" s="272"/>
      <c r="Q58" s="270">
        <v>0.2</v>
      </c>
      <c r="R58" s="271"/>
      <c r="S58" s="271"/>
      <c r="T58" s="272"/>
      <c r="U58" s="270">
        <v>0.2</v>
      </c>
      <c r="V58" s="271"/>
      <c r="W58" s="271"/>
      <c r="X58" s="272"/>
      <c r="Y58" s="270">
        <v>0.2</v>
      </c>
      <c r="Z58" s="271"/>
      <c r="AA58" s="271"/>
      <c r="AB58" s="273"/>
    </row>
    <row r="59" spans="2:28" ht="18" customHeight="1" x14ac:dyDescent="0.25">
      <c r="B59" s="259" t="str">
        <f>'ORÇAMENTO RESUMO (SD)'!B24</f>
        <v xml:space="preserve"> 16</v>
      </c>
      <c r="C59" s="262" t="str">
        <f>'ORÇAMENTO RESUMO (SD)'!E24</f>
        <v>SERVIÇOS COMPLEMENTARES</v>
      </c>
      <c r="D59" s="168">
        <f>'ORÇAMENTO RESUMO (SD)'!K24</f>
        <v>68796.62</v>
      </c>
      <c r="E59" s="265">
        <f t="shared" ref="E59" si="27">E61*$D59</f>
        <v>0</v>
      </c>
      <c r="F59" s="266"/>
      <c r="G59" s="266"/>
      <c r="H59" s="267"/>
      <c r="I59" s="268">
        <f t="shared" ref="I59" si="28">I61*$D59</f>
        <v>0</v>
      </c>
      <c r="J59" s="266"/>
      <c r="K59" s="266"/>
      <c r="L59" s="267"/>
      <c r="M59" s="268">
        <f t="shared" ref="M59" si="29">M61*$D59</f>
        <v>0</v>
      </c>
      <c r="N59" s="266"/>
      <c r="O59" s="266"/>
      <c r="P59" s="267"/>
      <c r="Q59" s="268">
        <f t="shared" ref="Q59" si="30">Q61*$D59</f>
        <v>0</v>
      </c>
      <c r="R59" s="266"/>
      <c r="S59" s="266"/>
      <c r="T59" s="267"/>
      <c r="U59" s="268">
        <f t="shared" ref="U59" si="31">U61*$D59</f>
        <v>48157.633999999991</v>
      </c>
      <c r="V59" s="266"/>
      <c r="W59" s="266"/>
      <c r="X59" s="267"/>
      <c r="Y59" s="268">
        <f t="shared" ref="Y59" si="32">Y61*$D59</f>
        <v>20638.985999999997</v>
      </c>
      <c r="Z59" s="266"/>
      <c r="AA59" s="266"/>
      <c r="AB59" s="269"/>
    </row>
    <row r="60" spans="2:28" ht="9.9499999999999993" customHeight="1" x14ac:dyDescent="0.25">
      <c r="B60" s="260"/>
      <c r="C60" s="263"/>
      <c r="D60" s="168"/>
      <c r="E60" s="177"/>
      <c r="F60" s="435"/>
      <c r="G60" s="435"/>
      <c r="H60" s="436"/>
      <c r="I60" s="437"/>
      <c r="J60" s="435"/>
      <c r="K60" s="435"/>
      <c r="L60" s="436"/>
      <c r="M60" s="437"/>
      <c r="N60" s="435"/>
      <c r="O60" s="435"/>
      <c r="P60" s="436"/>
      <c r="Q60" s="437"/>
      <c r="R60" s="435"/>
      <c r="S60" s="435"/>
      <c r="T60" s="436"/>
      <c r="U60" s="437"/>
      <c r="V60" s="435"/>
      <c r="W60" s="44"/>
      <c r="X60" s="45"/>
      <c r="Y60" s="55"/>
      <c r="Z60" s="44"/>
      <c r="AA60" s="44"/>
      <c r="AB60" s="56"/>
    </row>
    <row r="61" spans="2:28" ht="18" customHeight="1" thickBot="1" x14ac:dyDescent="0.3">
      <c r="B61" s="261"/>
      <c r="C61" s="264"/>
      <c r="D61" s="169">
        <f>D59/$D$62</f>
        <v>1.77574898125464E-2</v>
      </c>
      <c r="E61" s="274"/>
      <c r="F61" s="271"/>
      <c r="G61" s="271"/>
      <c r="H61" s="272"/>
      <c r="I61" s="270"/>
      <c r="J61" s="271"/>
      <c r="K61" s="271"/>
      <c r="L61" s="272"/>
      <c r="M61" s="270"/>
      <c r="N61" s="271"/>
      <c r="O61" s="271"/>
      <c r="P61" s="272"/>
      <c r="Q61" s="270"/>
      <c r="R61" s="271"/>
      <c r="S61" s="271"/>
      <c r="T61" s="272"/>
      <c r="U61" s="270">
        <v>0.7</v>
      </c>
      <c r="V61" s="271"/>
      <c r="W61" s="271"/>
      <c r="X61" s="272"/>
      <c r="Y61" s="270">
        <v>0.3</v>
      </c>
      <c r="Z61" s="271"/>
      <c r="AA61" s="271"/>
      <c r="AB61" s="273"/>
    </row>
    <row r="62" spans="2:28" ht="21" customHeight="1" x14ac:dyDescent="0.25">
      <c r="B62" s="46"/>
      <c r="C62" s="47" t="s">
        <v>49</v>
      </c>
      <c r="D62" s="170">
        <f>SUM(D59,D56,D53,D50,D47,D44,D41,D38,D35,D32,D29,D26,D23,D20,D17,D14)</f>
        <v>3874231.1399999987</v>
      </c>
      <c r="E62" s="327">
        <f>SUM(E59,E56,E53,E50,E47,E44,E41,E38,E35,E32,E29,E26,E23,E20,E17,E14)</f>
        <v>83739.809053559366</v>
      </c>
      <c r="F62" s="312" t="e">
        <f>SUM(#REF!,#REF!,#REF!,#REF!,#REF!,#REF!,#REF!,F59,F56,F53,F50,F47,F44,F41,F38,F35,F32,F29,F26,F23,F20,F17,F14)</f>
        <v>#REF!</v>
      </c>
      <c r="G62" s="312" t="e">
        <f>SUM(#REF!,#REF!,#REF!,#REF!,#REF!,#REF!,#REF!,G59,G56,G53,G50,G47,G44,G41,G38,G35,G32,G29,G26,G23,G20,G17,G14)</f>
        <v>#REF!</v>
      </c>
      <c r="H62" s="313" t="e">
        <f>SUM(#REF!,#REF!,#REF!,#REF!,#REF!,#REF!,#REF!,H59,H56,H53,H50,H47,H44,H41,H38,H35,H32,H29,H26,H23,H20,H17,H14)</f>
        <v>#REF!</v>
      </c>
      <c r="I62" s="311">
        <f t="shared" ref="I62:AB62" si="33">SUM(I59,I56,I53,I50,I47,I44,I41,I38,I35,I32,I29,I26,I23,I20,I17,I14)</f>
        <v>426376.49680664082</v>
      </c>
      <c r="J62" s="312" t="e">
        <f>SUM(#REF!,#REF!,#REF!,#REF!,#REF!,#REF!,#REF!,J59,J56,J53,J50,J47,J44,J41,J38,J35,J32,J29,J26,J23,J20,J17,J14)</f>
        <v>#REF!</v>
      </c>
      <c r="K62" s="312" t="e">
        <f>SUM(#REF!,#REF!,#REF!,#REF!,#REF!,#REF!,#REF!,K59,K56,K53,K50,K47,K44,K41,K38,K35,K32,K29,K26,K23,K20,K17,K14)</f>
        <v>#REF!</v>
      </c>
      <c r="L62" s="313" t="e">
        <f>SUM(#REF!,#REF!,#REF!,#REF!,#REF!,#REF!,#REF!,L59,L56,L53,L50,L47,L44,L41,L38,L35,L32,L29,L26,L23,L20,L17,L14)</f>
        <v>#REF!</v>
      </c>
      <c r="M62" s="311">
        <f t="shared" ref="M62:AB62" si="34">SUM(M59,M56,M53,M50,M47,M44,M41,M38,M35,M32,M29,M26,M23,M20,M17,M14)</f>
        <v>901450.76908055262</v>
      </c>
      <c r="N62" s="312" t="e">
        <f>SUM(#REF!,#REF!,#REF!,#REF!,#REF!,#REF!,#REF!,N59,N56,N53,N50,N47,N44,N41,N38,N35,N32,N29,N26,N23,N20,N17,N14)</f>
        <v>#REF!</v>
      </c>
      <c r="O62" s="312" t="e">
        <f>SUM(#REF!,#REF!,#REF!,#REF!,#REF!,#REF!,#REF!,O59,O56,O53,O50,O47,O44,O41,O38,O35,O32,O29,O26,O23,O20,O17,O14)</f>
        <v>#REF!</v>
      </c>
      <c r="P62" s="313" t="e">
        <f>SUM(#REF!,#REF!,#REF!,#REF!,#REF!,#REF!,#REF!,P59,P56,P53,P50,P47,P44,P41,P38,P35,P32,P29,P26,P23,P20,P17,P14)</f>
        <v>#REF!</v>
      </c>
      <c r="Q62" s="311">
        <f t="shared" ref="Q62:AB62" si="35">SUM(Q59,Q56,Q53,Q50,Q47,Q44,Q41,Q38,Q35,Q32,Q29,Q26,Q23,Q20,Q17,Q14)</f>
        <v>776661.33329286426</v>
      </c>
      <c r="R62" s="312" t="e">
        <f>SUM(#REF!,#REF!,#REF!,#REF!,#REF!,#REF!,#REF!,R59,R56,R53,R50,R47,R44,R41,R38,R35,R32,R29,R26,R23,R20,R17,R14)</f>
        <v>#REF!</v>
      </c>
      <c r="S62" s="312" t="e">
        <f>SUM(#REF!,#REF!,#REF!,#REF!,#REF!,#REF!,#REF!,S59,S56,S53,S50,S47,S44,S41,S38,S35,S32,S29,S26,S23,S20,S17,S14)</f>
        <v>#REF!</v>
      </c>
      <c r="T62" s="313" t="e">
        <f>SUM(#REF!,#REF!,#REF!,#REF!,#REF!,#REF!,#REF!,T59,T56,T53,T50,T47,T44,T41,T38,T35,T32,T29,T26,T23,T20,T17,T14)</f>
        <v>#REF!</v>
      </c>
      <c r="U62" s="311">
        <f t="shared" ref="U62:AB62" si="36">SUM(U59,U56,U53,U50,U47,U44,U41,U38,U35,U32,U29,U26,U23,U20,U17,U14)</f>
        <v>1206954.6786151018</v>
      </c>
      <c r="V62" s="312" t="e">
        <f>SUM(#REF!,#REF!,#REF!,#REF!,#REF!,#REF!,#REF!,V59,V56,V53,V50,V47,V44,V41,V38,V35,V32,V29,V26,V23,V20,V17,V14)</f>
        <v>#REF!</v>
      </c>
      <c r="W62" s="312" t="e">
        <f>SUM(#REF!,#REF!,#REF!,#REF!,#REF!,#REF!,#REF!,W59,W56,W53,W50,W47,W44,W41,W38,W35,W32,W29,W26,W23,W20,W17,W14)</f>
        <v>#REF!</v>
      </c>
      <c r="X62" s="313" t="e">
        <f>SUM(#REF!,#REF!,#REF!,#REF!,#REF!,#REF!,#REF!,X59,X56,X53,X50,X47,X44,X41,X38,X35,X32,X29,X26,X23,X20,X17,X14)</f>
        <v>#REF!</v>
      </c>
      <c r="Y62" s="311">
        <f t="shared" ref="Y62:AB62" si="37">SUM(Y59,Y56,Y53,Y50,Y47,Y44,Y41,Y38,Y35,Y32,Y29,Y26,Y23,Y20,Y17,Y14)</f>
        <v>479048.05315128044</v>
      </c>
      <c r="Z62" s="312" t="e">
        <f>SUM(#REF!,#REF!,#REF!,#REF!,#REF!,#REF!,#REF!,Z59,Z56,Z53,Z50,Z47,Z44,Z41,Z38,Z35,Z32,Z29,Z26,Z23,Z20,Z17,Z14)</f>
        <v>#REF!</v>
      </c>
      <c r="AA62" s="312" t="e">
        <f>SUM(#REF!,#REF!,#REF!,#REF!,#REF!,#REF!,#REF!,AA59,AA56,AA53,AA50,AA47,AA44,AA41,AA38,AA35,AA32,AA29,AA26,AA23,AA20,AA17,AA14)</f>
        <v>#REF!</v>
      </c>
      <c r="AB62" s="314" t="e">
        <f>SUM(#REF!,#REF!,#REF!,#REF!,#REF!,#REF!,#REF!,AB59,AB56,AB53,AB50,AB47,AB44,AB41,AB38,AB35,AB32,AB29,AB26,AB23,AB20,AB17,AB14)</f>
        <v>#REF!</v>
      </c>
    </row>
    <row r="63" spans="2:28" ht="21" customHeight="1" thickBot="1" x14ac:dyDescent="0.3">
      <c r="B63" s="48"/>
      <c r="C63" s="49" t="s">
        <v>50</v>
      </c>
      <c r="D63" s="171">
        <f>SUM(D61,D58,D55,D52,D49,D46,D43,D40,D37,D34,D31,D28,D25,D22,D19,D16)</f>
        <v>1.0000000000000002</v>
      </c>
      <c r="E63" s="328">
        <f>E62/$D$62</f>
        <v>2.1614561967915884E-2</v>
      </c>
      <c r="F63" s="316"/>
      <c r="G63" s="316"/>
      <c r="H63" s="317"/>
      <c r="I63" s="315">
        <f t="shared" ref="I63" si="38">I62/$D$62</f>
        <v>0.11005448085026774</v>
      </c>
      <c r="J63" s="316"/>
      <c r="K63" s="316"/>
      <c r="L63" s="317"/>
      <c r="M63" s="315">
        <f t="shared" ref="M63" si="39">M62/$D$62</f>
        <v>0.23267862357860067</v>
      </c>
      <c r="N63" s="316"/>
      <c r="O63" s="316"/>
      <c r="P63" s="317"/>
      <c r="Q63" s="315">
        <f t="shared" ref="Q63" si="40">Q62/$D$62</f>
        <v>0.20046850722821472</v>
      </c>
      <c r="R63" s="316"/>
      <c r="S63" s="316"/>
      <c r="T63" s="317"/>
      <c r="U63" s="315">
        <f t="shared" ref="U63" si="41">U62/$D$62</f>
        <v>0.31153398829350748</v>
      </c>
      <c r="V63" s="316"/>
      <c r="W63" s="316"/>
      <c r="X63" s="317"/>
      <c r="Y63" s="315">
        <f t="shared" ref="Y63" si="42">Y62/$D$62</f>
        <v>0.12364983808149366</v>
      </c>
      <c r="Z63" s="316"/>
      <c r="AA63" s="316"/>
      <c r="AB63" s="318"/>
    </row>
    <row r="64" spans="2:28" s="41" customFormat="1" ht="21" customHeight="1" x14ac:dyDescent="0.25">
      <c r="B64" s="50"/>
      <c r="C64" s="51" t="s">
        <v>51</v>
      </c>
      <c r="D64" s="172"/>
      <c r="E64" s="324">
        <f>+E62</f>
        <v>83739.809053559366</v>
      </c>
      <c r="F64" s="325"/>
      <c r="G64" s="325"/>
      <c r="H64" s="326"/>
      <c r="I64" s="319">
        <f>+I62+E64</f>
        <v>510116.3058602002</v>
      </c>
      <c r="J64" s="320"/>
      <c r="K64" s="320"/>
      <c r="L64" s="321"/>
      <c r="M64" s="319">
        <f t="shared" ref="M64:M65" si="43">+M62+I64</f>
        <v>1411567.0749407527</v>
      </c>
      <c r="N64" s="320"/>
      <c r="O64" s="320"/>
      <c r="P64" s="321"/>
      <c r="Q64" s="319">
        <f t="shared" ref="Q64:Q65" si="44">+Q62+M64</f>
        <v>2188228.408233617</v>
      </c>
      <c r="R64" s="320"/>
      <c r="S64" s="320"/>
      <c r="T64" s="321"/>
      <c r="U64" s="319">
        <f t="shared" ref="U64:U65" si="45">+U62+Q64</f>
        <v>3395183.086848719</v>
      </c>
      <c r="V64" s="320"/>
      <c r="W64" s="320"/>
      <c r="X64" s="321"/>
      <c r="Y64" s="319">
        <f t="shared" ref="Y64:Y65" si="46">+Y62+U64</f>
        <v>3874231.1399999997</v>
      </c>
      <c r="Z64" s="320"/>
      <c r="AA64" s="320"/>
      <c r="AB64" s="322"/>
    </row>
    <row r="65" spans="2:28" s="41" customFormat="1" ht="21" customHeight="1" thickBot="1" x14ac:dyDescent="0.3">
      <c r="B65" s="52"/>
      <c r="C65" s="53" t="s">
        <v>52</v>
      </c>
      <c r="D65" s="173"/>
      <c r="E65" s="323">
        <f>E63</f>
        <v>2.1614561967915884E-2</v>
      </c>
      <c r="F65" s="308"/>
      <c r="G65" s="308"/>
      <c r="H65" s="309"/>
      <c r="I65" s="307">
        <f>+I63+E65</f>
        <v>0.13166904281818362</v>
      </c>
      <c r="J65" s="308"/>
      <c r="K65" s="308"/>
      <c r="L65" s="309"/>
      <c r="M65" s="307">
        <f t="shared" si="43"/>
        <v>0.36434766639678429</v>
      </c>
      <c r="N65" s="308"/>
      <c r="O65" s="308"/>
      <c r="P65" s="309"/>
      <c r="Q65" s="307">
        <f t="shared" si="44"/>
        <v>0.56481617362499903</v>
      </c>
      <c r="R65" s="308"/>
      <c r="S65" s="308"/>
      <c r="T65" s="309"/>
      <c r="U65" s="307">
        <f t="shared" si="45"/>
        <v>0.87635016191850656</v>
      </c>
      <c r="V65" s="308"/>
      <c r="W65" s="308"/>
      <c r="X65" s="309"/>
      <c r="Y65" s="307">
        <f t="shared" si="46"/>
        <v>1.0000000000000002</v>
      </c>
      <c r="Z65" s="308"/>
      <c r="AA65" s="308"/>
      <c r="AB65" s="310"/>
    </row>
    <row r="67" spans="2:28" x14ac:dyDescent="0.25">
      <c r="D67" s="54"/>
    </row>
  </sheetData>
  <mergeCells count="260">
    <mergeCell ref="I62:L62"/>
    <mergeCell ref="I63:L63"/>
    <mergeCell ref="I64:L64"/>
    <mergeCell ref="I65:L65"/>
    <mergeCell ref="I52:L52"/>
    <mergeCell ref="I53:L53"/>
    <mergeCell ref="I55:L55"/>
    <mergeCell ref="I56:L56"/>
    <mergeCell ref="I58:L58"/>
    <mergeCell ref="I59:L59"/>
    <mergeCell ref="I61:L61"/>
    <mergeCell ref="I28:L28"/>
    <mergeCell ref="I29:L29"/>
    <mergeCell ref="I31:L31"/>
    <mergeCell ref="I32:L32"/>
    <mergeCell ref="I34:L34"/>
    <mergeCell ref="I35:L35"/>
    <mergeCell ref="I37:L37"/>
    <mergeCell ref="I38:L38"/>
    <mergeCell ref="I40:L40"/>
    <mergeCell ref="I14:L14"/>
    <mergeCell ref="I16:L16"/>
    <mergeCell ref="I17:L17"/>
    <mergeCell ref="I19:L19"/>
    <mergeCell ref="I20:L20"/>
    <mergeCell ref="I22:L22"/>
    <mergeCell ref="I23:L23"/>
    <mergeCell ref="I25:L25"/>
    <mergeCell ref="I26:L26"/>
    <mergeCell ref="M29:P29"/>
    <mergeCell ref="M31:P31"/>
    <mergeCell ref="M32:P32"/>
    <mergeCell ref="M34:P34"/>
    <mergeCell ref="M35:P35"/>
    <mergeCell ref="M37:P37"/>
    <mergeCell ref="M38:P38"/>
    <mergeCell ref="M40:P40"/>
    <mergeCell ref="M41:P41"/>
    <mergeCell ref="Q65:T65"/>
    <mergeCell ref="Q62:T62"/>
    <mergeCell ref="Q63:T63"/>
    <mergeCell ref="E65:H65"/>
    <mergeCell ref="E61:H61"/>
    <mergeCell ref="Q61:T61"/>
    <mergeCell ref="E59:H59"/>
    <mergeCell ref="Q59:T59"/>
    <mergeCell ref="E64:H64"/>
    <mergeCell ref="Q64:T64"/>
    <mergeCell ref="E62:H62"/>
    <mergeCell ref="E63:H63"/>
    <mergeCell ref="M59:P59"/>
    <mergeCell ref="M61:P61"/>
    <mergeCell ref="M62:P62"/>
    <mergeCell ref="M63:P63"/>
    <mergeCell ref="M64:P64"/>
    <mergeCell ref="M65:P65"/>
    <mergeCell ref="U65:X65"/>
    <mergeCell ref="Y65:AB65"/>
    <mergeCell ref="U62:X62"/>
    <mergeCell ref="Y62:AB62"/>
    <mergeCell ref="U63:X63"/>
    <mergeCell ref="Y63:AB63"/>
    <mergeCell ref="U64:X64"/>
    <mergeCell ref="Y64:AB64"/>
    <mergeCell ref="U61:X61"/>
    <mergeCell ref="Y61:AB61"/>
    <mergeCell ref="B1:AB6"/>
    <mergeCell ref="U14:X14"/>
    <mergeCell ref="Y14:AB14"/>
    <mergeCell ref="B11:B13"/>
    <mergeCell ref="C11:C13"/>
    <mergeCell ref="D11:D13"/>
    <mergeCell ref="E11:AB11"/>
    <mergeCell ref="B14:B16"/>
    <mergeCell ref="C14:C16"/>
    <mergeCell ref="E14:H14"/>
    <mergeCell ref="E16:H16"/>
    <mergeCell ref="U16:X16"/>
    <mergeCell ref="Y16:AB16"/>
    <mergeCell ref="Q14:T14"/>
    <mergeCell ref="Q16:T16"/>
    <mergeCell ref="E12:H13"/>
    <mergeCell ref="Q12:T13"/>
    <mergeCell ref="U12:X13"/>
    <mergeCell ref="Y12:AB13"/>
    <mergeCell ref="C8:V8"/>
    <mergeCell ref="M12:P13"/>
    <mergeCell ref="M14:P14"/>
    <mergeCell ref="M16:P16"/>
    <mergeCell ref="I12:L13"/>
    <mergeCell ref="B17:B19"/>
    <mergeCell ref="C17:C19"/>
    <mergeCell ref="E17:H17"/>
    <mergeCell ref="E19:H19"/>
    <mergeCell ref="U17:X17"/>
    <mergeCell ref="Y17:AB17"/>
    <mergeCell ref="U19:X19"/>
    <mergeCell ref="Y19:AB19"/>
    <mergeCell ref="Q17:T17"/>
    <mergeCell ref="Q19:T19"/>
    <mergeCell ref="M17:P17"/>
    <mergeCell ref="M19:P19"/>
    <mergeCell ref="B20:B22"/>
    <mergeCell ref="C20:C22"/>
    <mergeCell ref="E20:H20"/>
    <mergeCell ref="E22:H22"/>
    <mergeCell ref="U20:X20"/>
    <mergeCell ref="Y20:AB20"/>
    <mergeCell ref="U22:X22"/>
    <mergeCell ref="Y22:AB22"/>
    <mergeCell ref="Q22:T22"/>
    <mergeCell ref="Q20:T20"/>
    <mergeCell ref="M20:P20"/>
    <mergeCell ref="M22:P22"/>
    <mergeCell ref="B23:B25"/>
    <mergeCell ref="C23:C25"/>
    <mergeCell ref="E23:H23"/>
    <mergeCell ref="E25:H25"/>
    <mergeCell ref="U23:X23"/>
    <mergeCell ref="Y23:AB23"/>
    <mergeCell ref="U25:X25"/>
    <mergeCell ref="Y25:AB25"/>
    <mergeCell ref="B26:B28"/>
    <mergeCell ref="C26:C28"/>
    <mergeCell ref="E26:H26"/>
    <mergeCell ref="E28:H28"/>
    <mergeCell ref="U26:X26"/>
    <mergeCell ref="Y26:AB26"/>
    <mergeCell ref="U28:X28"/>
    <mergeCell ref="Y28:AB28"/>
    <mergeCell ref="Q23:T23"/>
    <mergeCell ref="Q25:T25"/>
    <mergeCell ref="Q26:T26"/>
    <mergeCell ref="Q28:T28"/>
    <mergeCell ref="M23:P23"/>
    <mergeCell ref="M25:P25"/>
    <mergeCell ref="M26:P26"/>
    <mergeCell ref="M28:P28"/>
    <mergeCell ref="U35:X35"/>
    <mergeCell ref="Y35:AB35"/>
    <mergeCell ref="Q31:T31"/>
    <mergeCell ref="Q29:T29"/>
    <mergeCell ref="U32:X32"/>
    <mergeCell ref="Y32:AB32"/>
    <mergeCell ref="U34:X34"/>
    <mergeCell ref="Y34:AB34"/>
    <mergeCell ref="U59:X59"/>
    <mergeCell ref="Y59:AB59"/>
    <mergeCell ref="Y56:AB56"/>
    <mergeCell ref="U58:X58"/>
    <mergeCell ref="Y58:AB58"/>
    <mergeCell ref="U56:X56"/>
    <mergeCell ref="Y46:AB46"/>
    <mergeCell ref="U37:X37"/>
    <mergeCell ref="Y37:AB37"/>
    <mergeCell ref="B29:B31"/>
    <mergeCell ref="C29:C31"/>
    <mergeCell ref="E29:H29"/>
    <mergeCell ref="E31:H31"/>
    <mergeCell ref="U29:X29"/>
    <mergeCell ref="Y29:AB29"/>
    <mergeCell ref="U31:X31"/>
    <mergeCell ref="Y31:AB31"/>
    <mergeCell ref="E46:H46"/>
    <mergeCell ref="Q46:T46"/>
    <mergeCell ref="E52:H52"/>
    <mergeCell ref="Q52:T52"/>
    <mergeCell ref="E50:H50"/>
    <mergeCell ref="Q50:T50"/>
    <mergeCell ref="U50:X50"/>
    <mergeCell ref="U46:X46"/>
    <mergeCell ref="B56:B58"/>
    <mergeCell ref="C56:C58"/>
    <mergeCell ref="E56:H56"/>
    <mergeCell ref="Q56:T56"/>
    <mergeCell ref="E58:H58"/>
    <mergeCell ref="Q58:T58"/>
    <mergeCell ref="B59:B61"/>
    <mergeCell ref="C59:C61"/>
    <mergeCell ref="Y50:AB50"/>
    <mergeCell ref="U52:X52"/>
    <mergeCell ref="Y52:AB52"/>
    <mergeCell ref="B53:B55"/>
    <mergeCell ref="C53:C55"/>
    <mergeCell ref="E53:H53"/>
    <mergeCell ref="Q53:T53"/>
    <mergeCell ref="B50:B52"/>
    <mergeCell ref="C50:C52"/>
    <mergeCell ref="E55:H55"/>
    <mergeCell ref="Q55:T55"/>
    <mergeCell ref="U53:X53"/>
    <mergeCell ref="Y53:AB53"/>
    <mergeCell ref="U55:X55"/>
    <mergeCell ref="Y55:AB55"/>
    <mergeCell ref="M50:P50"/>
    <mergeCell ref="M52:P52"/>
    <mergeCell ref="M53:P53"/>
    <mergeCell ref="M55:P55"/>
    <mergeCell ref="M56:P56"/>
    <mergeCell ref="M58:P58"/>
    <mergeCell ref="I50:L50"/>
    <mergeCell ref="B47:B49"/>
    <mergeCell ref="C47:C49"/>
    <mergeCell ref="E47:H47"/>
    <mergeCell ref="Q47:T47"/>
    <mergeCell ref="B44:B46"/>
    <mergeCell ref="C44:C46"/>
    <mergeCell ref="U47:X47"/>
    <mergeCell ref="Y47:AB47"/>
    <mergeCell ref="U49:X49"/>
    <mergeCell ref="Y49:AB49"/>
    <mergeCell ref="E49:H49"/>
    <mergeCell ref="Q49:T49"/>
    <mergeCell ref="E44:H44"/>
    <mergeCell ref="Q44:T44"/>
    <mergeCell ref="U44:X44"/>
    <mergeCell ref="Y44:AB44"/>
    <mergeCell ref="M44:P44"/>
    <mergeCell ref="M46:P46"/>
    <mergeCell ref="M47:P47"/>
    <mergeCell ref="M49:P49"/>
    <mergeCell ref="I44:L44"/>
    <mergeCell ref="I46:L46"/>
    <mergeCell ref="I47:L47"/>
    <mergeCell ref="I49:L49"/>
    <mergeCell ref="E34:H34"/>
    <mergeCell ref="Q34:T34"/>
    <mergeCell ref="E32:H32"/>
    <mergeCell ref="Q32:T32"/>
    <mergeCell ref="B35:B37"/>
    <mergeCell ref="C35:C37"/>
    <mergeCell ref="E35:H35"/>
    <mergeCell ref="Q35:T35"/>
    <mergeCell ref="B32:B34"/>
    <mergeCell ref="C32:C34"/>
    <mergeCell ref="E37:H37"/>
    <mergeCell ref="Q37:T37"/>
    <mergeCell ref="B41:B43"/>
    <mergeCell ref="C41:C43"/>
    <mergeCell ref="E41:H41"/>
    <mergeCell ref="Q41:T41"/>
    <mergeCell ref="B38:B40"/>
    <mergeCell ref="C38:C40"/>
    <mergeCell ref="U41:X41"/>
    <mergeCell ref="Y41:AB41"/>
    <mergeCell ref="U43:X43"/>
    <mergeCell ref="Y43:AB43"/>
    <mergeCell ref="E43:H43"/>
    <mergeCell ref="Q43:T43"/>
    <mergeCell ref="E40:H40"/>
    <mergeCell ref="Q40:T40"/>
    <mergeCell ref="E38:H38"/>
    <mergeCell ref="Q38:T38"/>
    <mergeCell ref="U38:X38"/>
    <mergeCell ref="Y38:AB38"/>
    <mergeCell ref="U40:X40"/>
    <mergeCell ref="Y40:AB40"/>
    <mergeCell ref="M43:P43"/>
    <mergeCell ref="I41:L41"/>
    <mergeCell ref="I43:L43"/>
  </mergeCells>
  <phoneticPr fontId="45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r:id="rId1"/>
  <headerFooter>
    <oddHeader>&amp;L&amp;G</oddHeader>
    <oddFooter>&amp;L&amp;"Arial Narrow,Normal"&amp;10&amp;A
&amp;F&amp;R&amp;"Arial Narrow,Normal"&amp;10Página &amp;P de &amp;N</oddFooter>
  </headerFooter>
  <rowBreaks count="2" manualBreakCount="2">
    <brk id="34" max="20" man="1"/>
    <brk id="55" max="20" man="1"/>
  </rowBreaks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0FECF-3AD4-42E7-BBF8-666F000EC9D3}">
  <dimension ref="A1:L312"/>
  <sheetViews>
    <sheetView showGridLines="0" tabSelected="1" view="pageBreakPreview" zoomScaleNormal="85" zoomScaleSheetLayoutView="100" workbookViewId="0">
      <selection activeCell="O14" sqref="O14"/>
    </sheetView>
  </sheetViews>
  <sheetFormatPr defaultRowHeight="15" x14ac:dyDescent="0.25"/>
  <cols>
    <col min="1" max="1" width="1.7109375" style="62" customWidth="1"/>
    <col min="2" max="3" width="17.140625" style="63" bestFit="1" customWidth="1"/>
    <col min="4" max="4" width="71.140625" style="178" customWidth="1"/>
    <col min="5" max="5" width="7.5703125" style="62" customWidth="1"/>
    <col min="6" max="6" width="13.42578125" style="62" bestFit="1" customWidth="1"/>
    <col min="7" max="7" width="11.42578125" style="62" bestFit="1" customWidth="1"/>
    <col min="8" max="8" width="10.28515625" style="62" bestFit="1" customWidth="1"/>
    <col min="9" max="9" width="12.5703125" style="62" customWidth="1"/>
    <col min="10" max="10" width="14.7109375" style="62" customWidth="1"/>
    <col min="11" max="11" width="1.7109375" style="62" customWidth="1"/>
    <col min="12" max="12" width="17.140625" style="62" bestFit="1" customWidth="1"/>
    <col min="13" max="16384" width="9.140625" style="62"/>
  </cols>
  <sheetData>
    <row r="1" spans="1:11" s="135" customFormat="1" ht="50.1" customHeight="1" x14ac:dyDescent="0.25">
      <c r="B1" s="235" t="s">
        <v>904</v>
      </c>
      <c r="C1" s="235"/>
      <c r="D1" s="235"/>
      <c r="E1" s="235"/>
      <c r="F1" s="235"/>
      <c r="G1" s="235"/>
      <c r="H1" s="235"/>
      <c r="I1" s="235"/>
      <c r="J1" s="235"/>
      <c r="K1" s="64"/>
    </row>
    <row r="2" spans="1:11" s="135" customFormat="1" ht="9.9499999999999993" customHeight="1" x14ac:dyDescent="0.25">
      <c r="C2" s="64"/>
      <c r="D2" s="64"/>
      <c r="E2" s="64"/>
      <c r="F2" s="28"/>
      <c r="G2" s="64"/>
      <c r="H2" s="64"/>
      <c r="I2" s="64"/>
      <c r="J2" s="64"/>
      <c r="K2" s="64"/>
    </row>
    <row r="3" spans="1:11" s="136" customFormat="1" ht="20.100000000000001" customHeight="1" x14ac:dyDescent="0.25">
      <c r="B3" s="137" t="s">
        <v>16</v>
      </c>
      <c r="C3" s="246" t="str">
        <f>'ORÇAMENTO SINTÉTICO - ONE'!C3</f>
        <v>REFORMA / AMPLIAÇÃO - TERMINAL DE PASSAGEIROS DE ITUMBIARA</v>
      </c>
      <c r="D3" s="246"/>
      <c r="E3" s="140" t="s">
        <v>53</v>
      </c>
      <c r="F3" s="141" t="str">
        <f>'ORÇAMENTO SINTÉTICO - ONE'!G3</f>
        <v>27/06/2025</v>
      </c>
      <c r="H3" s="139"/>
      <c r="I3" s="140" t="s">
        <v>357</v>
      </c>
      <c r="J3" s="142">
        <f>+'ORÇAMENTO SINTÉTICO - ONE'!L3</f>
        <v>1.1737000000000002</v>
      </c>
      <c r="K3" s="139"/>
    </row>
    <row r="4" spans="1:11" s="136" customFormat="1" ht="20.100000000000001" customHeight="1" x14ac:dyDescent="0.25">
      <c r="B4" s="137" t="s">
        <v>18</v>
      </c>
      <c r="C4" s="139" t="str">
        <f>'ORÇAMENTO RESUMO (SD)'!C4</f>
        <v>AVENIDA ITUMBIARA, N. 1391, RESIDENCIAL JARDIM PRIMAVERA, ITUMBIARA - GO</v>
      </c>
      <c r="E4" s="140" t="s">
        <v>17</v>
      </c>
      <c r="F4" s="141" t="str">
        <f>'ORÇAMENTO SINTÉTICO - ONE'!G4</f>
        <v>00</v>
      </c>
      <c r="I4" s="140" t="s">
        <v>358</v>
      </c>
      <c r="J4" s="142">
        <f>+'ORÇAMENTO SINTÉTICO - ONE'!L4</f>
        <v>0.74190000000000011</v>
      </c>
    </row>
    <row r="5" spans="1:11" s="136" customFormat="1" ht="20.100000000000001" customHeight="1" x14ac:dyDescent="0.25">
      <c r="B5" s="137"/>
      <c r="C5" s="246"/>
      <c r="D5" s="246"/>
      <c r="E5" s="140" t="s">
        <v>891</v>
      </c>
      <c r="F5" s="141" t="str">
        <f>'ORÇAMENTO SINTÉTICO - ONE'!G5</f>
        <v>06 MESES</v>
      </c>
      <c r="I5" s="140" t="s">
        <v>359</v>
      </c>
      <c r="J5" s="142">
        <f>+'ORÇAMENTO SINTÉTICO - ONE'!L5</f>
        <v>0.23649999999999999</v>
      </c>
    </row>
    <row r="6" spans="1:11" s="136" customFormat="1" ht="20.100000000000001" customHeight="1" x14ac:dyDescent="0.25">
      <c r="C6" s="246"/>
      <c r="D6" s="246"/>
      <c r="I6" s="140" t="s">
        <v>361</v>
      </c>
      <c r="J6" s="142">
        <f>+'ORÇAMENTO SINTÉTICO - ONE'!L6</f>
        <v>0.1948</v>
      </c>
    </row>
    <row r="7" spans="1:11" s="143" customFormat="1" ht="6.95" customHeight="1" x14ac:dyDescent="0.25">
      <c r="D7" s="40"/>
      <c r="J7" s="144"/>
      <c r="K7" s="145"/>
    </row>
    <row r="8" spans="1:11" s="63" customFormat="1" ht="33" x14ac:dyDescent="0.25">
      <c r="A8" s="182" t="s">
        <v>834</v>
      </c>
      <c r="B8" s="185" t="s">
        <v>103</v>
      </c>
      <c r="C8" s="185" t="s">
        <v>34</v>
      </c>
      <c r="D8" s="185" t="s">
        <v>65</v>
      </c>
      <c r="E8" s="185" t="s">
        <v>56</v>
      </c>
      <c r="F8" s="185" t="s">
        <v>61</v>
      </c>
      <c r="G8" s="185" t="s">
        <v>835</v>
      </c>
      <c r="H8" s="185" t="s">
        <v>57</v>
      </c>
      <c r="I8" s="185" t="s">
        <v>205</v>
      </c>
      <c r="J8" s="185" t="s">
        <v>836</v>
      </c>
    </row>
    <row r="9" spans="1:11" ht="25.5" x14ac:dyDescent="0.25">
      <c r="A9" s="183" t="s">
        <v>834</v>
      </c>
      <c r="B9" s="153" t="s">
        <v>1180</v>
      </c>
      <c r="C9" s="153" t="s">
        <v>86</v>
      </c>
      <c r="D9" s="179" t="s">
        <v>1181</v>
      </c>
      <c r="E9" s="153" t="s">
        <v>19</v>
      </c>
      <c r="F9" s="203">
        <v>205.32</v>
      </c>
      <c r="G9" s="203">
        <v>1749.08</v>
      </c>
      <c r="H9" s="203">
        <f>+TRUNC(F9*G9,2)</f>
        <v>359121.1</v>
      </c>
      <c r="I9" s="204">
        <f>+H9/$G$306</f>
        <v>0.11379984389454721</v>
      </c>
      <c r="J9" s="205">
        <f>+I9</f>
        <v>0.11379984389454721</v>
      </c>
    </row>
    <row r="10" spans="1:11" ht="25.5" x14ac:dyDescent="0.25">
      <c r="A10" s="183" t="s">
        <v>834</v>
      </c>
      <c r="B10" s="153" t="s">
        <v>1252</v>
      </c>
      <c r="C10" s="153" t="s">
        <v>105</v>
      </c>
      <c r="D10" s="179" t="s">
        <v>1253</v>
      </c>
      <c r="E10" s="153" t="s">
        <v>19</v>
      </c>
      <c r="F10" s="203">
        <v>498.74</v>
      </c>
      <c r="G10" s="203">
        <v>375.8</v>
      </c>
      <c r="H10" s="203">
        <f t="shared" ref="H10:H73" si="0">+TRUNC(F10*G10,2)</f>
        <v>187426.49</v>
      </c>
      <c r="I10" s="204">
        <f>+H10/$G$306</f>
        <v>5.9392514958611219E-2</v>
      </c>
      <c r="J10" s="205">
        <f>+J9+I10</f>
        <v>0.17319235885315842</v>
      </c>
    </row>
    <row r="11" spans="1:11" ht="25.5" x14ac:dyDescent="0.25">
      <c r="A11" s="183" t="s">
        <v>834</v>
      </c>
      <c r="B11" s="153" t="s">
        <v>1222</v>
      </c>
      <c r="C11" s="153" t="s">
        <v>105</v>
      </c>
      <c r="D11" s="179" t="s">
        <v>1223</v>
      </c>
      <c r="E11" s="153" t="s">
        <v>19</v>
      </c>
      <c r="F11" s="203">
        <v>723.57</v>
      </c>
      <c r="G11" s="203">
        <v>226.62</v>
      </c>
      <c r="H11" s="203">
        <f t="shared" si="0"/>
        <v>163975.43</v>
      </c>
      <c r="I11" s="204">
        <f>+H11/$G$306</f>
        <v>5.1961241866716419E-2</v>
      </c>
      <c r="J11" s="205">
        <f t="shared" ref="J11:J74" si="1">+J10+I11</f>
        <v>0.22515360071987484</v>
      </c>
    </row>
    <row r="12" spans="1:11" ht="25.5" x14ac:dyDescent="0.25">
      <c r="A12" s="183" t="s">
        <v>834</v>
      </c>
      <c r="B12" s="153" t="s">
        <v>1219</v>
      </c>
      <c r="C12" s="153" t="s">
        <v>105</v>
      </c>
      <c r="D12" s="179" t="s">
        <v>1220</v>
      </c>
      <c r="E12" s="153" t="s">
        <v>265</v>
      </c>
      <c r="F12" s="203">
        <v>9212.7199999999993</v>
      </c>
      <c r="G12" s="203">
        <v>17.78</v>
      </c>
      <c r="H12" s="203">
        <f t="shared" si="0"/>
        <v>163802.16</v>
      </c>
      <c r="I12" s="204">
        <f>+H12/$G$306</f>
        <v>5.1906335321398961E-2</v>
      </c>
      <c r="J12" s="205">
        <f t="shared" si="1"/>
        <v>0.27705993604127377</v>
      </c>
    </row>
    <row r="13" spans="1:11" ht="25.5" x14ac:dyDescent="0.25">
      <c r="A13" s="183" t="s">
        <v>834</v>
      </c>
      <c r="B13" s="153" t="s">
        <v>1745</v>
      </c>
      <c r="C13" s="153" t="s">
        <v>1157</v>
      </c>
      <c r="D13" s="179" t="s">
        <v>1746</v>
      </c>
      <c r="E13" s="153" t="s">
        <v>28</v>
      </c>
      <c r="F13" s="203">
        <v>2</v>
      </c>
      <c r="G13" s="203">
        <v>61143</v>
      </c>
      <c r="H13" s="203">
        <f t="shared" si="0"/>
        <v>122286</v>
      </c>
      <c r="I13" s="204">
        <f>+H13/$G$306</f>
        <v>3.8750515384611495E-2</v>
      </c>
      <c r="J13" s="205">
        <f t="shared" si="1"/>
        <v>0.31581045142588526</v>
      </c>
    </row>
    <row r="14" spans="1:11" x14ac:dyDescent="0.25">
      <c r="A14" s="183" t="s">
        <v>834</v>
      </c>
      <c r="B14" s="153" t="s">
        <v>1112</v>
      </c>
      <c r="C14" s="153" t="s">
        <v>105</v>
      </c>
      <c r="D14" s="179" t="s">
        <v>1113</v>
      </c>
      <c r="E14" s="153" t="s">
        <v>19</v>
      </c>
      <c r="F14" s="203">
        <v>748.09</v>
      </c>
      <c r="G14" s="203">
        <v>135.77000000000001</v>
      </c>
      <c r="H14" s="203">
        <f t="shared" si="0"/>
        <v>101568.17</v>
      </c>
      <c r="I14" s="204">
        <f>+H14/$G$306</f>
        <v>3.2185360009909847E-2</v>
      </c>
      <c r="J14" s="205">
        <f t="shared" si="1"/>
        <v>0.34799581143579511</v>
      </c>
    </row>
    <row r="15" spans="1:11" ht="25.5" x14ac:dyDescent="0.25">
      <c r="A15" s="183" t="s">
        <v>834</v>
      </c>
      <c r="B15" s="153" t="s">
        <v>1751</v>
      </c>
      <c r="C15" s="153" t="s">
        <v>1157</v>
      </c>
      <c r="D15" s="179" t="s">
        <v>1752</v>
      </c>
      <c r="E15" s="153" t="s">
        <v>28</v>
      </c>
      <c r="F15" s="203">
        <v>14</v>
      </c>
      <c r="G15" s="203">
        <v>6122.21</v>
      </c>
      <c r="H15" s="203">
        <f t="shared" si="0"/>
        <v>85710.94</v>
      </c>
      <c r="I15" s="204">
        <f>+H15/$G$306</f>
        <v>2.7160452538307841E-2</v>
      </c>
      <c r="J15" s="205">
        <f t="shared" si="1"/>
        <v>0.37515626397410295</v>
      </c>
    </row>
    <row r="16" spans="1:11" x14ac:dyDescent="0.25">
      <c r="A16" s="183" t="s">
        <v>834</v>
      </c>
      <c r="B16" s="153" t="s">
        <v>207</v>
      </c>
      <c r="C16" s="153" t="s">
        <v>105</v>
      </c>
      <c r="D16" s="179" t="s">
        <v>208</v>
      </c>
      <c r="E16" s="153" t="s">
        <v>39</v>
      </c>
      <c r="F16" s="203">
        <v>720</v>
      </c>
      <c r="G16" s="203">
        <v>102.16</v>
      </c>
      <c r="H16" s="203">
        <f t="shared" si="0"/>
        <v>73555.199999999997</v>
      </c>
      <c r="I16" s="204">
        <f>+H16/$G$306</f>
        <v>2.3308489191061734E-2</v>
      </c>
      <c r="J16" s="205">
        <f t="shared" si="1"/>
        <v>0.39846475316516466</v>
      </c>
    </row>
    <row r="17" spans="1:10" x14ac:dyDescent="0.25">
      <c r="A17" s="183" t="s">
        <v>834</v>
      </c>
      <c r="B17" s="153" t="s">
        <v>1008</v>
      </c>
      <c r="C17" s="153" t="s">
        <v>105</v>
      </c>
      <c r="D17" s="179" t="s">
        <v>1009</v>
      </c>
      <c r="E17" s="153" t="s">
        <v>39</v>
      </c>
      <c r="F17" s="203">
        <v>1320</v>
      </c>
      <c r="G17" s="203">
        <v>51.73</v>
      </c>
      <c r="H17" s="203">
        <f t="shared" si="0"/>
        <v>68283.600000000006</v>
      </c>
      <c r="I17" s="204">
        <f>+H17/$G$306</f>
        <v>2.1638001834360904E-2</v>
      </c>
      <c r="J17" s="205">
        <f t="shared" si="1"/>
        <v>0.42010275499952554</v>
      </c>
    </row>
    <row r="18" spans="1:10" x14ac:dyDescent="0.25">
      <c r="A18" s="183" t="s">
        <v>834</v>
      </c>
      <c r="B18" s="153" t="s">
        <v>231</v>
      </c>
      <c r="C18" s="153" t="s">
        <v>105</v>
      </c>
      <c r="D18" s="179" t="s">
        <v>102</v>
      </c>
      <c r="E18" s="153" t="s">
        <v>232</v>
      </c>
      <c r="F18" s="203">
        <v>2948</v>
      </c>
      <c r="G18" s="203">
        <v>22.5</v>
      </c>
      <c r="H18" s="203">
        <f t="shared" si="0"/>
        <v>66330</v>
      </c>
      <c r="I18" s="204">
        <f>+H18/$G$306</f>
        <v>2.1018936635929544E-2</v>
      </c>
      <c r="J18" s="205">
        <f t="shared" si="1"/>
        <v>0.44112169163545506</v>
      </c>
    </row>
    <row r="19" spans="1:10" ht="25.5" x14ac:dyDescent="0.25">
      <c r="A19" s="183" t="s">
        <v>834</v>
      </c>
      <c r="B19" s="153" t="s">
        <v>1235</v>
      </c>
      <c r="C19" s="153" t="s">
        <v>201</v>
      </c>
      <c r="D19" s="179" t="s">
        <v>1236</v>
      </c>
      <c r="E19" s="153" t="s">
        <v>19</v>
      </c>
      <c r="F19" s="203">
        <v>475.79</v>
      </c>
      <c r="G19" s="203">
        <v>118.67</v>
      </c>
      <c r="H19" s="203">
        <f t="shared" si="0"/>
        <v>56461.99</v>
      </c>
      <c r="I19" s="204">
        <f>+H19/$G$306</f>
        <v>1.7891919043396466E-2</v>
      </c>
      <c r="J19" s="205">
        <f t="shared" si="1"/>
        <v>0.45901361067885155</v>
      </c>
    </row>
    <row r="20" spans="1:10" ht="51" x14ac:dyDescent="0.25">
      <c r="A20" s="183" t="s">
        <v>834</v>
      </c>
      <c r="B20" s="153" t="s">
        <v>215</v>
      </c>
      <c r="C20" s="153" t="s">
        <v>105</v>
      </c>
      <c r="D20" s="179" t="s">
        <v>1013</v>
      </c>
      <c r="E20" s="153" t="s">
        <v>19</v>
      </c>
      <c r="F20" s="203">
        <v>176.97</v>
      </c>
      <c r="G20" s="203">
        <v>303.95</v>
      </c>
      <c r="H20" s="203">
        <f t="shared" si="0"/>
        <v>53790.03</v>
      </c>
      <c r="I20" s="204">
        <f>+H20/$G$306</f>
        <v>1.7045216828203667E-2</v>
      </c>
      <c r="J20" s="205">
        <f t="shared" si="1"/>
        <v>0.47605882750705519</v>
      </c>
    </row>
    <row r="21" spans="1:10" ht="25.5" x14ac:dyDescent="0.25">
      <c r="A21" s="183" t="s">
        <v>834</v>
      </c>
      <c r="B21" s="153" t="s">
        <v>1748</v>
      </c>
      <c r="C21" s="153" t="s">
        <v>1157</v>
      </c>
      <c r="D21" s="179" t="s">
        <v>1749</v>
      </c>
      <c r="E21" s="153" t="s">
        <v>28</v>
      </c>
      <c r="F21" s="203">
        <v>1</v>
      </c>
      <c r="G21" s="203">
        <v>53011.76</v>
      </c>
      <c r="H21" s="203">
        <f t="shared" si="0"/>
        <v>53011.76</v>
      </c>
      <c r="I21" s="204">
        <f>+H21/$G$306</f>
        <v>1.6798595272110726E-2</v>
      </c>
      <c r="J21" s="205">
        <f t="shared" si="1"/>
        <v>0.49285742277916594</v>
      </c>
    </row>
    <row r="22" spans="1:10" ht="25.5" x14ac:dyDescent="0.25">
      <c r="A22" s="183" t="s">
        <v>834</v>
      </c>
      <c r="B22" s="153" t="s">
        <v>1827</v>
      </c>
      <c r="C22" s="153" t="s">
        <v>1157</v>
      </c>
      <c r="D22" s="179" t="s">
        <v>1828</v>
      </c>
      <c r="E22" s="153" t="s">
        <v>19</v>
      </c>
      <c r="F22" s="203">
        <v>251.4</v>
      </c>
      <c r="G22" s="203">
        <v>204.81</v>
      </c>
      <c r="H22" s="203">
        <f t="shared" si="0"/>
        <v>51489.23</v>
      </c>
      <c r="I22" s="204">
        <f>+H22/$G$306</f>
        <v>1.6316129395489262E-2</v>
      </c>
      <c r="J22" s="205">
        <f t="shared" si="1"/>
        <v>0.50917355217465521</v>
      </c>
    </row>
    <row r="23" spans="1:10" ht="38.25" x14ac:dyDescent="0.25">
      <c r="A23" s="183" t="s">
        <v>834</v>
      </c>
      <c r="B23" s="153" t="s">
        <v>1152</v>
      </c>
      <c r="C23" s="153" t="s">
        <v>1153</v>
      </c>
      <c r="D23" s="179" t="s">
        <v>1154</v>
      </c>
      <c r="E23" s="153" t="s">
        <v>19</v>
      </c>
      <c r="F23" s="203">
        <v>39.770000000000003</v>
      </c>
      <c r="G23" s="203">
        <v>1078.1300000000001</v>
      </c>
      <c r="H23" s="203">
        <f t="shared" si="0"/>
        <v>42877.23</v>
      </c>
      <c r="I23" s="204">
        <f>+H23/$G$306</f>
        <v>1.3587121671855532E-2</v>
      </c>
      <c r="J23" s="205">
        <f t="shared" si="1"/>
        <v>0.5227606738465107</v>
      </c>
    </row>
    <row r="24" spans="1:10" x14ac:dyDescent="0.25">
      <c r="A24" s="183" t="s">
        <v>834</v>
      </c>
      <c r="B24" s="153" t="s">
        <v>1261</v>
      </c>
      <c r="C24" s="153" t="s">
        <v>105</v>
      </c>
      <c r="D24" s="179" t="s">
        <v>1262</v>
      </c>
      <c r="E24" s="153" t="s">
        <v>19</v>
      </c>
      <c r="F24" s="203">
        <v>824.85</v>
      </c>
      <c r="G24" s="203">
        <v>50.74</v>
      </c>
      <c r="H24" s="203">
        <f t="shared" si="0"/>
        <v>41852.879999999997</v>
      </c>
      <c r="I24" s="204">
        <f>+H24/$G$306</f>
        <v>1.3262521223445844E-2</v>
      </c>
      <c r="J24" s="205">
        <f t="shared" si="1"/>
        <v>0.53602319506995655</v>
      </c>
    </row>
    <row r="25" spans="1:10" x14ac:dyDescent="0.25">
      <c r="A25" s="183" t="s">
        <v>834</v>
      </c>
      <c r="B25" s="153" t="s">
        <v>1483</v>
      </c>
      <c r="C25" s="153" t="s">
        <v>105</v>
      </c>
      <c r="D25" s="179" t="s">
        <v>1484</v>
      </c>
      <c r="E25" s="153" t="s">
        <v>58</v>
      </c>
      <c r="F25" s="203">
        <v>6832.71</v>
      </c>
      <c r="G25" s="203">
        <v>5.59</v>
      </c>
      <c r="H25" s="203">
        <f t="shared" si="0"/>
        <v>38194.839999999997</v>
      </c>
      <c r="I25" s="204">
        <f>+H25/$G$306</f>
        <v>1.2103345722591093E-2</v>
      </c>
      <c r="J25" s="205">
        <f t="shared" si="1"/>
        <v>0.54812654079254763</v>
      </c>
    </row>
    <row r="26" spans="1:10" x14ac:dyDescent="0.25">
      <c r="A26" s="183" t="s">
        <v>834</v>
      </c>
      <c r="B26" s="153" t="s">
        <v>1130</v>
      </c>
      <c r="C26" s="153" t="s">
        <v>105</v>
      </c>
      <c r="D26" s="179" t="s">
        <v>1131</v>
      </c>
      <c r="E26" s="153" t="s">
        <v>19</v>
      </c>
      <c r="F26" s="203">
        <v>635.26</v>
      </c>
      <c r="G26" s="203">
        <v>57.57</v>
      </c>
      <c r="H26" s="203">
        <f t="shared" si="0"/>
        <v>36571.910000000003</v>
      </c>
      <c r="I26" s="204">
        <f>+H26/$G$306</f>
        <v>1.1589064660710359E-2</v>
      </c>
      <c r="J26" s="205">
        <f t="shared" si="1"/>
        <v>0.55971560545325805</v>
      </c>
    </row>
    <row r="27" spans="1:10" x14ac:dyDescent="0.25">
      <c r="A27" s="183" t="s">
        <v>834</v>
      </c>
      <c r="B27" s="153" t="s">
        <v>1139</v>
      </c>
      <c r="C27" s="153" t="s">
        <v>240</v>
      </c>
      <c r="D27" s="179" t="s">
        <v>1140</v>
      </c>
      <c r="E27" s="153" t="s">
        <v>19</v>
      </c>
      <c r="F27" s="203">
        <v>55.89</v>
      </c>
      <c r="G27" s="203">
        <v>635.30999999999995</v>
      </c>
      <c r="H27" s="203">
        <f t="shared" si="0"/>
        <v>35507.47</v>
      </c>
      <c r="I27" s="204">
        <f>+H27/$G$306</f>
        <v>1.1251760320099039E-2</v>
      </c>
      <c r="J27" s="205">
        <f t="shared" si="1"/>
        <v>0.57096736577335705</v>
      </c>
    </row>
    <row r="28" spans="1:10" x14ac:dyDescent="0.25">
      <c r="A28" s="183" t="s">
        <v>834</v>
      </c>
      <c r="B28" s="153" t="s">
        <v>1401</v>
      </c>
      <c r="C28" s="153" t="s">
        <v>105</v>
      </c>
      <c r="D28" s="179" t="s">
        <v>1402</v>
      </c>
      <c r="E28" s="153" t="s">
        <v>58</v>
      </c>
      <c r="F28" s="203">
        <v>3933.19</v>
      </c>
      <c r="G28" s="203">
        <v>8.94</v>
      </c>
      <c r="H28" s="203">
        <f t="shared" si="0"/>
        <v>35162.71</v>
      </c>
      <c r="I28" s="204">
        <f>+H28/$G$306</f>
        <v>1.1142511283545396E-2</v>
      </c>
      <c r="J28" s="205">
        <f t="shared" si="1"/>
        <v>0.58210987705690242</v>
      </c>
    </row>
    <row r="29" spans="1:10" x14ac:dyDescent="0.25">
      <c r="A29" s="183" t="s">
        <v>834</v>
      </c>
      <c r="B29" s="153" t="s">
        <v>1773</v>
      </c>
      <c r="C29" s="153" t="s">
        <v>1157</v>
      </c>
      <c r="D29" s="179" t="s">
        <v>1774</v>
      </c>
      <c r="E29" s="153" t="s">
        <v>1775</v>
      </c>
      <c r="F29" s="203">
        <v>681</v>
      </c>
      <c r="G29" s="203">
        <v>49.7</v>
      </c>
      <c r="H29" s="203">
        <f t="shared" si="0"/>
        <v>33845.699999999997</v>
      </c>
      <c r="I29" s="204">
        <f>+H29/$G$306</f>
        <v>1.0725171471410833E-2</v>
      </c>
      <c r="J29" s="205">
        <f t="shared" si="1"/>
        <v>0.59283504852831326</v>
      </c>
    </row>
    <row r="30" spans="1:10" ht="25.5" x14ac:dyDescent="0.25">
      <c r="A30" s="183" t="s">
        <v>834</v>
      </c>
      <c r="B30" s="153" t="s">
        <v>1417</v>
      </c>
      <c r="C30" s="153" t="s">
        <v>798</v>
      </c>
      <c r="D30" s="179" t="s">
        <v>1418</v>
      </c>
      <c r="E30" s="153" t="s">
        <v>58</v>
      </c>
      <c r="F30" s="203">
        <v>530.67999999999995</v>
      </c>
      <c r="G30" s="203">
        <v>60.38</v>
      </c>
      <c r="H30" s="203">
        <f t="shared" si="0"/>
        <v>32042.45</v>
      </c>
      <c r="I30" s="204">
        <f>+H30/$G$306</f>
        <v>1.0153749829789546E-2</v>
      </c>
      <c r="J30" s="205">
        <f t="shared" si="1"/>
        <v>0.60298879835810282</v>
      </c>
    </row>
    <row r="31" spans="1:10" x14ac:dyDescent="0.25">
      <c r="A31" s="183" t="s">
        <v>834</v>
      </c>
      <c r="B31" s="153" t="s">
        <v>1120</v>
      </c>
      <c r="C31" s="153" t="s">
        <v>105</v>
      </c>
      <c r="D31" s="179" t="s">
        <v>1085</v>
      </c>
      <c r="E31" s="153" t="s">
        <v>25</v>
      </c>
      <c r="F31" s="203">
        <v>51.91</v>
      </c>
      <c r="G31" s="203">
        <v>616.91999999999996</v>
      </c>
      <c r="H31" s="203">
        <f t="shared" si="0"/>
        <v>32024.31</v>
      </c>
      <c r="I31" s="204">
        <f>+H31/$G$306</f>
        <v>1.0148001548309436E-2</v>
      </c>
      <c r="J31" s="205">
        <f t="shared" si="1"/>
        <v>0.61313679990641223</v>
      </c>
    </row>
    <row r="32" spans="1:10" x14ac:dyDescent="0.25">
      <c r="A32" s="183" t="s">
        <v>834</v>
      </c>
      <c r="B32" s="153" t="s">
        <v>1065</v>
      </c>
      <c r="C32" s="153" t="s">
        <v>105</v>
      </c>
      <c r="D32" s="179" t="s">
        <v>1066</v>
      </c>
      <c r="E32" s="153" t="s">
        <v>25</v>
      </c>
      <c r="F32" s="203">
        <v>49.41</v>
      </c>
      <c r="G32" s="203">
        <v>599.76</v>
      </c>
      <c r="H32" s="203">
        <f t="shared" si="0"/>
        <v>29634.14</v>
      </c>
      <c r="I32" s="204">
        <f>+H32/$G$306</f>
        <v>9.3905941643338629E-3</v>
      </c>
      <c r="J32" s="205">
        <f t="shared" si="1"/>
        <v>0.62252739407074609</v>
      </c>
    </row>
    <row r="33" spans="1:10" ht="25.5" x14ac:dyDescent="0.25">
      <c r="A33" s="183" t="s">
        <v>834</v>
      </c>
      <c r="B33" s="153" t="s">
        <v>225</v>
      </c>
      <c r="C33" s="153" t="s">
        <v>105</v>
      </c>
      <c r="D33" s="179" t="s">
        <v>93</v>
      </c>
      <c r="E33" s="153" t="s">
        <v>19</v>
      </c>
      <c r="F33" s="203">
        <v>602.46</v>
      </c>
      <c r="G33" s="203">
        <v>48.22</v>
      </c>
      <c r="H33" s="203">
        <f t="shared" si="0"/>
        <v>29050.62</v>
      </c>
      <c r="I33" s="204">
        <f>+H33/$G$306</f>
        <v>9.2056858286517045E-3</v>
      </c>
      <c r="J33" s="205">
        <f t="shared" si="1"/>
        <v>0.63173307989939775</v>
      </c>
    </row>
    <row r="34" spans="1:10" x14ac:dyDescent="0.25">
      <c r="A34" s="183" t="s">
        <v>834</v>
      </c>
      <c r="B34" s="153" t="s">
        <v>1133</v>
      </c>
      <c r="C34" s="153" t="s">
        <v>105</v>
      </c>
      <c r="D34" s="179" t="s">
        <v>1134</v>
      </c>
      <c r="E34" s="153" t="s">
        <v>19</v>
      </c>
      <c r="F34" s="203">
        <v>245.23</v>
      </c>
      <c r="G34" s="203">
        <v>117.7</v>
      </c>
      <c r="H34" s="203">
        <f t="shared" si="0"/>
        <v>28863.57</v>
      </c>
      <c r="I34" s="204">
        <f>+H34/$G$306</f>
        <v>9.1464126174689714E-3</v>
      </c>
      <c r="J34" s="205">
        <f t="shared" si="1"/>
        <v>0.64087949251686671</v>
      </c>
    </row>
    <row r="35" spans="1:10" x14ac:dyDescent="0.25">
      <c r="A35" s="183" t="s">
        <v>834</v>
      </c>
      <c r="B35" s="153" t="s">
        <v>1243</v>
      </c>
      <c r="C35" s="153" t="s">
        <v>105</v>
      </c>
      <c r="D35" s="179" t="s">
        <v>1244</v>
      </c>
      <c r="E35" s="153" t="s">
        <v>19</v>
      </c>
      <c r="F35" s="203">
        <v>1435.06</v>
      </c>
      <c r="G35" s="203">
        <v>19.27</v>
      </c>
      <c r="H35" s="203">
        <f t="shared" si="0"/>
        <v>27653.599999999999</v>
      </c>
      <c r="I35" s="204">
        <f>+H35/$G$306</f>
        <v>8.7629921024474783E-3</v>
      </c>
      <c r="J35" s="205">
        <f t="shared" si="1"/>
        <v>0.64964248461931418</v>
      </c>
    </row>
    <row r="36" spans="1:10" ht="25.5" x14ac:dyDescent="0.25">
      <c r="A36" s="183" t="s">
        <v>834</v>
      </c>
      <c r="B36" s="153" t="s">
        <v>1255</v>
      </c>
      <c r="C36" s="153" t="s">
        <v>240</v>
      </c>
      <c r="D36" s="179" t="s">
        <v>1256</v>
      </c>
      <c r="E36" s="153" t="s">
        <v>19</v>
      </c>
      <c r="F36" s="203">
        <v>54.94</v>
      </c>
      <c r="G36" s="203">
        <v>501.42</v>
      </c>
      <c r="H36" s="203">
        <f t="shared" si="0"/>
        <v>27548.01</v>
      </c>
      <c r="I36" s="204">
        <f>+H36/$G$306</f>
        <v>8.7295322875916397E-3</v>
      </c>
      <c r="J36" s="205">
        <f t="shared" si="1"/>
        <v>0.65837201690690583</v>
      </c>
    </row>
    <row r="37" spans="1:10" x14ac:dyDescent="0.25">
      <c r="A37" s="183" t="s">
        <v>834</v>
      </c>
      <c r="B37" s="153" t="s">
        <v>1246</v>
      </c>
      <c r="C37" s="153" t="s">
        <v>105</v>
      </c>
      <c r="D37" s="179" t="s">
        <v>1247</v>
      </c>
      <c r="E37" s="153" t="s">
        <v>19</v>
      </c>
      <c r="F37" s="203">
        <v>306.67</v>
      </c>
      <c r="G37" s="203">
        <v>86.45</v>
      </c>
      <c r="H37" s="203">
        <f t="shared" si="0"/>
        <v>26511.62</v>
      </c>
      <c r="I37" s="204">
        <f>+H37/$G$306</f>
        <v>8.4011165520253648E-3</v>
      </c>
      <c r="J37" s="205">
        <f t="shared" si="1"/>
        <v>0.66677313345893119</v>
      </c>
    </row>
    <row r="38" spans="1:10" x14ac:dyDescent="0.25">
      <c r="A38" s="183" t="s">
        <v>834</v>
      </c>
      <c r="B38" s="153" t="s">
        <v>1444</v>
      </c>
      <c r="C38" s="153" t="s">
        <v>105</v>
      </c>
      <c r="D38" s="179" t="s">
        <v>1445</v>
      </c>
      <c r="E38" s="153" t="s">
        <v>221</v>
      </c>
      <c r="F38" s="203">
        <v>1</v>
      </c>
      <c r="G38" s="203">
        <v>26160.76</v>
      </c>
      <c r="H38" s="203">
        <f t="shared" si="0"/>
        <v>26160.76</v>
      </c>
      <c r="I38" s="204">
        <f>+H38/$G$306</f>
        <v>8.2899345211481998E-3</v>
      </c>
      <c r="J38" s="205">
        <f t="shared" si="1"/>
        <v>0.67506306798007942</v>
      </c>
    </row>
    <row r="39" spans="1:10" ht="25.5" x14ac:dyDescent="0.25">
      <c r="A39" s="183" t="s">
        <v>834</v>
      </c>
      <c r="B39" s="153" t="s">
        <v>1149</v>
      </c>
      <c r="C39" s="153" t="s">
        <v>105</v>
      </c>
      <c r="D39" s="179" t="s">
        <v>1150</v>
      </c>
      <c r="E39" s="153" t="s">
        <v>19</v>
      </c>
      <c r="F39" s="203">
        <v>29.44</v>
      </c>
      <c r="G39" s="203">
        <v>872.91</v>
      </c>
      <c r="H39" s="203">
        <f t="shared" si="0"/>
        <v>25698.47</v>
      </c>
      <c r="I39" s="204">
        <f>+H39/$G$306</f>
        <v>8.1434420710136644E-3</v>
      </c>
      <c r="J39" s="205">
        <f t="shared" si="1"/>
        <v>0.68320651005109312</v>
      </c>
    </row>
    <row r="40" spans="1:10" x14ac:dyDescent="0.25">
      <c r="A40" s="183" t="s">
        <v>834</v>
      </c>
      <c r="B40" s="153" t="s">
        <v>1249</v>
      </c>
      <c r="C40" s="153" t="s">
        <v>105</v>
      </c>
      <c r="D40" s="179" t="s">
        <v>1250</v>
      </c>
      <c r="E40" s="153" t="s">
        <v>19</v>
      </c>
      <c r="F40" s="203">
        <v>656.51</v>
      </c>
      <c r="G40" s="203">
        <v>39.07</v>
      </c>
      <c r="H40" s="203">
        <f t="shared" si="0"/>
        <v>25649.84</v>
      </c>
      <c r="I40" s="204">
        <f>+H40/$G$306</f>
        <v>8.1280319867590989E-3</v>
      </c>
      <c r="J40" s="205">
        <f t="shared" si="1"/>
        <v>0.69133454203785227</v>
      </c>
    </row>
    <row r="41" spans="1:10" x14ac:dyDescent="0.25">
      <c r="A41" s="183" t="s">
        <v>834</v>
      </c>
      <c r="B41" s="153" t="s">
        <v>212</v>
      </c>
      <c r="C41" s="153" t="s">
        <v>105</v>
      </c>
      <c r="D41" s="179" t="s">
        <v>213</v>
      </c>
      <c r="E41" s="153" t="s">
        <v>39</v>
      </c>
      <c r="F41" s="203">
        <v>1320</v>
      </c>
      <c r="G41" s="203">
        <v>18.760000000000002</v>
      </c>
      <c r="H41" s="203">
        <f t="shared" si="0"/>
        <v>24763.200000000001</v>
      </c>
      <c r="I41" s="204">
        <f>+H41/$G$306</f>
        <v>7.8470696774136962E-3</v>
      </c>
      <c r="J41" s="205">
        <f t="shared" si="1"/>
        <v>0.69918161171526594</v>
      </c>
    </row>
    <row r="42" spans="1:10" x14ac:dyDescent="0.25">
      <c r="A42" s="183" t="s">
        <v>834</v>
      </c>
      <c r="B42" s="153" t="s">
        <v>1027</v>
      </c>
      <c r="C42" s="153" t="s">
        <v>796</v>
      </c>
      <c r="D42" s="179" t="s">
        <v>1028</v>
      </c>
      <c r="E42" s="153" t="s">
        <v>1029</v>
      </c>
      <c r="F42" s="203">
        <v>80</v>
      </c>
      <c r="G42" s="203">
        <v>286.79000000000002</v>
      </c>
      <c r="H42" s="203">
        <f t="shared" si="0"/>
        <v>22943.200000000001</v>
      </c>
      <c r="I42" s="204">
        <f>+H42/$G$306</f>
        <v>7.2703402235106095E-3</v>
      </c>
      <c r="J42" s="205">
        <f t="shared" si="1"/>
        <v>0.70645195193877652</v>
      </c>
    </row>
    <row r="43" spans="1:10" x14ac:dyDescent="0.25">
      <c r="A43" s="183" t="s">
        <v>834</v>
      </c>
      <c r="B43" s="153" t="s">
        <v>293</v>
      </c>
      <c r="C43" s="153" t="s">
        <v>105</v>
      </c>
      <c r="D43" s="179" t="s">
        <v>100</v>
      </c>
      <c r="E43" s="153" t="s">
        <v>19</v>
      </c>
      <c r="F43" s="203">
        <v>1645.44</v>
      </c>
      <c r="G43" s="203">
        <v>12.98</v>
      </c>
      <c r="H43" s="203">
        <f t="shared" si="0"/>
        <v>21357.81</v>
      </c>
      <c r="I43" s="204">
        <f>+H43/$G$306</f>
        <v>6.7679549988274145E-3</v>
      </c>
      <c r="J43" s="205">
        <f t="shared" si="1"/>
        <v>0.71321990693760395</v>
      </c>
    </row>
    <row r="44" spans="1:10" ht="38.25" x14ac:dyDescent="0.25">
      <c r="A44" s="183" t="s">
        <v>834</v>
      </c>
      <c r="B44" s="153" t="s">
        <v>1804</v>
      </c>
      <c r="C44" s="153" t="s">
        <v>86</v>
      </c>
      <c r="D44" s="179" t="s">
        <v>1805</v>
      </c>
      <c r="E44" s="153" t="s">
        <v>23</v>
      </c>
      <c r="F44" s="203">
        <v>105</v>
      </c>
      <c r="G44" s="203">
        <v>190.98</v>
      </c>
      <c r="H44" s="203">
        <f t="shared" si="0"/>
        <v>20052.900000000001</v>
      </c>
      <c r="I44" s="204">
        <f>+H44/$G$306</f>
        <v>6.3544494869083607E-3</v>
      </c>
      <c r="J44" s="205">
        <f t="shared" si="1"/>
        <v>0.71957435642451228</v>
      </c>
    </row>
    <row r="45" spans="1:10" x14ac:dyDescent="0.25">
      <c r="A45" s="183" t="s">
        <v>834</v>
      </c>
      <c r="B45" s="153" t="s">
        <v>1213</v>
      </c>
      <c r="C45" s="153" t="s">
        <v>105</v>
      </c>
      <c r="D45" s="179" t="s">
        <v>1214</v>
      </c>
      <c r="E45" s="153" t="s">
        <v>19</v>
      </c>
      <c r="F45" s="203">
        <v>43.13</v>
      </c>
      <c r="G45" s="203">
        <v>463.41</v>
      </c>
      <c r="H45" s="203">
        <f t="shared" si="0"/>
        <v>19986.87</v>
      </c>
      <c r="I45" s="204">
        <f>+H45/$G$306</f>
        <v>6.3335256155670301E-3</v>
      </c>
      <c r="J45" s="205">
        <f t="shared" si="1"/>
        <v>0.72590788204007928</v>
      </c>
    </row>
    <row r="46" spans="1:10" ht="25.5" x14ac:dyDescent="0.25">
      <c r="A46" s="183" t="s">
        <v>834</v>
      </c>
      <c r="B46" s="153" t="s">
        <v>1754</v>
      </c>
      <c r="C46" s="153" t="s">
        <v>1157</v>
      </c>
      <c r="D46" s="179" t="s">
        <v>1755</v>
      </c>
      <c r="E46" s="153" t="s">
        <v>28</v>
      </c>
      <c r="F46" s="203">
        <v>4</v>
      </c>
      <c r="G46" s="203">
        <v>4960.59</v>
      </c>
      <c r="H46" s="203">
        <f t="shared" si="0"/>
        <v>19842.36</v>
      </c>
      <c r="I46" s="204">
        <f>+H46/$G$306</f>
        <v>6.287732663158495E-3</v>
      </c>
      <c r="J46" s="205">
        <f t="shared" si="1"/>
        <v>0.7321956147032378</v>
      </c>
    </row>
    <row r="47" spans="1:10" x14ac:dyDescent="0.25">
      <c r="A47" s="183" t="s">
        <v>834</v>
      </c>
      <c r="B47" s="153" t="s">
        <v>267</v>
      </c>
      <c r="C47" s="153" t="s">
        <v>105</v>
      </c>
      <c r="D47" s="179" t="s">
        <v>74</v>
      </c>
      <c r="E47" s="153" t="s">
        <v>265</v>
      </c>
      <c r="F47" s="203">
        <v>1812.2</v>
      </c>
      <c r="G47" s="203">
        <v>10.94</v>
      </c>
      <c r="H47" s="203">
        <f t="shared" si="0"/>
        <v>19825.46</v>
      </c>
      <c r="I47" s="204">
        <f>+H47/$G$306</f>
        <v>6.2823773182293947E-3</v>
      </c>
      <c r="J47" s="205">
        <f t="shared" si="1"/>
        <v>0.73847799202146724</v>
      </c>
    </row>
    <row r="48" spans="1:10" x14ac:dyDescent="0.25">
      <c r="A48" s="183" t="s">
        <v>834</v>
      </c>
      <c r="B48" s="153" t="s">
        <v>1358</v>
      </c>
      <c r="C48" s="153" t="s">
        <v>105</v>
      </c>
      <c r="D48" s="179" t="s">
        <v>1359</v>
      </c>
      <c r="E48" s="153" t="s">
        <v>23</v>
      </c>
      <c r="F48" s="203">
        <v>3705.44</v>
      </c>
      <c r="G48" s="203">
        <v>5</v>
      </c>
      <c r="H48" s="203">
        <f t="shared" si="0"/>
        <v>18527.2</v>
      </c>
      <c r="I48" s="204">
        <f>+H48/$G$306</f>
        <v>5.8709790870072947E-3</v>
      </c>
      <c r="J48" s="205">
        <f t="shared" si="1"/>
        <v>0.74434897110847453</v>
      </c>
    </row>
    <row r="49" spans="1:10" ht="51" x14ac:dyDescent="0.25">
      <c r="A49" s="183" t="s">
        <v>834</v>
      </c>
      <c r="B49" s="153" t="s">
        <v>1136</v>
      </c>
      <c r="C49" s="153" t="s">
        <v>201</v>
      </c>
      <c r="D49" s="179" t="s">
        <v>1137</v>
      </c>
      <c r="E49" s="153" t="s">
        <v>19</v>
      </c>
      <c r="F49" s="203">
        <v>249.56</v>
      </c>
      <c r="G49" s="203">
        <v>73.44</v>
      </c>
      <c r="H49" s="203">
        <f t="shared" si="0"/>
        <v>18327.68</v>
      </c>
      <c r="I49" s="204">
        <f>+H49/$G$306</f>
        <v>5.8077543284123807E-3</v>
      </c>
      <c r="J49" s="205">
        <f t="shared" si="1"/>
        <v>0.75015672543688694</v>
      </c>
    </row>
    <row r="50" spans="1:10" ht="38.25" x14ac:dyDescent="0.25">
      <c r="A50" s="183" t="s">
        <v>834</v>
      </c>
      <c r="B50" s="153" t="s">
        <v>1757</v>
      </c>
      <c r="C50" s="153" t="s">
        <v>1758</v>
      </c>
      <c r="D50" s="179" t="s">
        <v>1759</v>
      </c>
      <c r="E50" s="153" t="s">
        <v>21</v>
      </c>
      <c r="F50" s="203">
        <v>3</v>
      </c>
      <c r="G50" s="203">
        <v>5951.46</v>
      </c>
      <c r="H50" s="203">
        <f t="shared" si="0"/>
        <v>17854.38</v>
      </c>
      <c r="I50" s="204">
        <f>+H50/$G$306</f>
        <v>5.6577729819660451E-3</v>
      </c>
      <c r="J50" s="205">
        <f t="shared" si="1"/>
        <v>0.75581449841885295</v>
      </c>
    </row>
    <row r="51" spans="1:10" x14ac:dyDescent="0.25">
      <c r="A51" s="183" t="s">
        <v>834</v>
      </c>
      <c r="B51" s="153" t="s">
        <v>1277</v>
      </c>
      <c r="C51" s="153" t="s">
        <v>105</v>
      </c>
      <c r="D51" s="179" t="s">
        <v>1278</v>
      </c>
      <c r="E51" s="153" t="s">
        <v>19</v>
      </c>
      <c r="F51" s="203">
        <v>1345.49</v>
      </c>
      <c r="G51" s="203">
        <v>12.41</v>
      </c>
      <c r="H51" s="203">
        <f t="shared" si="0"/>
        <v>16697.53</v>
      </c>
      <c r="I51" s="204">
        <f>+H51/$G$306</f>
        <v>5.2911853617749523E-3</v>
      </c>
      <c r="J51" s="205">
        <f t="shared" si="1"/>
        <v>0.76110568378062793</v>
      </c>
    </row>
    <row r="52" spans="1:10" x14ac:dyDescent="0.25">
      <c r="A52" s="183" t="s">
        <v>834</v>
      </c>
      <c r="B52" s="153" t="s">
        <v>263</v>
      </c>
      <c r="C52" s="153" t="s">
        <v>105</v>
      </c>
      <c r="D52" s="179" t="s">
        <v>71</v>
      </c>
      <c r="E52" s="153" t="s">
        <v>19</v>
      </c>
      <c r="F52" s="203">
        <v>205.26</v>
      </c>
      <c r="G52" s="203">
        <v>81.25</v>
      </c>
      <c r="H52" s="203">
        <f t="shared" si="0"/>
        <v>16677.37</v>
      </c>
      <c r="I52" s="204">
        <f>+H52/$G$306</f>
        <v>5.2847969739778728E-3</v>
      </c>
      <c r="J52" s="205">
        <f t="shared" si="1"/>
        <v>0.76639048075460581</v>
      </c>
    </row>
    <row r="53" spans="1:10" ht="25.5" x14ac:dyDescent="0.25">
      <c r="A53" s="183" t="s">
        <v>834</v>
      </c>
      <c r="B53" s="153" t="s">
        <v>1062</v>
      </c>
      <c r="C53" s="153" t="s">
        <v>240</v>
      </c>
      <c r="D53" s="179" t="s">
        <v>1063</v>
      </c>
      <c r="E53" s="153" t="s">
        <v>58</v>
      </c>
      <c r="F53" s="203">
        <v>699</v>
      </c>
      <c r="G53" s="203">
        <v>23.76</v>
      </c>
      <c r="H53" s="203">
        <f t="shared" si="0"/>
        <v>16608.240000000002</v>
      </c>
      <c r="I53" s="204">
        <f>+H53/$G$306</f>
        <v>5.262890761259016E-3</v>
      </c>
      <c r="J53" s="205">
        <f t="shared" si="1"/>
        <v>0.77165337151586477</v>
      </c>
    </row>
    <row r="54" spans="1:10" x14ac:dyDescent="0.25">
      <c r="A54" s="183" t="s">
        <v>834</v>
      </c>
      <c r="B54" s="153" t="s">
        <v>1351</v>
      </c>
      <c r="C54" s="153" t="s">
        <v>240</v>
      </c>
      <c r="D54" s="179" t="s">
        <v>1352</v>
      </c>
      <c r="E54" s="153" t="s">
        <v>19</v>
      </c>
      <c r="F54" s="203">
        <v>17.23</v>
      </c>
      <c r="G54" s="203">
        <v>934.88</v>
      </c>
      <c r="H54" s="203">
        <f t="shared" si="0"/>
        <v>16107.98</v>
      </c>
      <c r="I54" s="204">
        <f>+H54/$G$306</f>
        <v>5.1043662136713462E-3</v>
      </c>
      <c r="J54" s="205">
        <f t="shared" si="1"/>
        <v>0.77675773772953616</v>
      </c>
    </row>
    <row r="55" spans="1:10" x14ac:dyDescent="0.25">
      <c r="A55" s="183" t="s">
        <v>834</v>
      </c>
      <c r="B55" s="153" t="s">
        <v>1084</v>
      </c>
      <c r="C55" s="153" t="s">
        <v>105</v>
      </c>
      <c r="D55" s="179" t="s">
        <v>1085</v>
      </c>
      <c r="E55" s="153" t="s">
        <v>25</v>
      </c>
      <c r="F55" s="203">
        <v>25</v>
      </c>
      <c r="G55" s="203">
        <v>616.91999999999996</v>
      </c>
      <c r="H55" s="203">
        <f t="shared" si="0"/>
        <v>15423</v>
      </c>
      <c r="I55" s="204">
        <f>+H55/$G$306</f>
        <v>4.8873067953556669E-3</v>
      </c>
      <c r="J55" s="205">
        <f t="shared" si="1"/>
        <v>0.78164504452489181</v>
      </c>
    </row>
    <row r="56" spans="1:10" x14ac:dyDescent="0.25">
      <c r="A56" s="183" t="s">
        <v>834</v>
      </c>
      <c r="B56" s="153" t="s">
        <v>1369</v>
      </c>
      <c r="C56" s="153" t="s">
        <v>105</v>
      </c>
      <c r="D56" s="179" t="s">
        <v>1370</v>
      </c>
      <c r="E56" s="153" t="s">
        <v>58</v>
      </c>
      <c r="F56" s="203">
        <v>187.37</v>
      </c>
      <c r="G56" s="203">
        <v>76.03</v>
      </c>
      <c r="H56" s="203">
        <f t="shared" si="0"/>
        <v>14245.74</v>
      </c>
      <c r="I56" s="204">
        <f>+H56/$G$306</f>
        <v>4.5142515662886622E-3</v>
      </c>
      <c r="J56" s="205">
        <f t="shared" si="1"/>
        <v>0.78615929609118052</v>
      </c>
    </row>
    <row r="57" spans="1:10" ht="25.5" x14ac:dyDescent="0.25">
      <c r="A57" s="183" t="s">
        <v>834</v>
      </c>
      <c r="B57" s="153" t="s">
        <v>1270</v>
      </c>
      <c r="C57" s="153" t="s">
        <v>105</v>
      </c>
      <c r="D57" s="179" t="s">
        <v>1271</v>
      </c>
      <c r="E57" s="153" t="s">
        <v>19</v>
      </c>
      <c r="F57" s="203">
        <v>61.01</v>
      </c>
      <c r="G57" s="203">
        <v>225.14</v>
      </c>
      <c r="H57" s="203">
        <f t="shared" si="0"/>
        <v>13735.79</v>
      </c>
      <c r="I57" s="204">
        <f>+H57/$G$306</f>
        <v>4.3526564096854322E-3</v>
      </c>
      <c r="J57" s="205">
        <f t="shared" si="1"/>
        <v>0.79051195250086592</v>
      </c>
    </row>
    <row r="58" spans="1:10" x14ac:dyDescent="0.25">
      <c r="A58" s="183" t="s">
        <v>834</v>
      </c>
      <c r="B58" s="153" t="s">
        <v>1023</v>
      </c>
      <c r="C58" s="153" t="s">
        <v>105</v>
      </c>
      <c r="D58" s="179" t="s">
        <v>1024</v>
      </c>
      <c r="E58" s="153" t="s">
        <v>1025</v>
      </c>
      <c r="F58" s="203">
        <v>384</v>
      </c>
      <c r="G58" s="203">
        <v>35.49</v>
      </c>
      <c r="H58" s="203">
        <f t="shared" si="0"/>
        <v>13628.16</v>
      </c>
      <c r="I58" s="204">
        <f>+H58/$G$306</f>
        <v>4.3185501508263167E-3</v>
      </c>
      <c r="J58" s="205">
        <f t="shared" si="1"/>
        <v>0.79483050265169219</v>
      </c>
    </row>
    <row r="59" spans="1:10" ht="25.5" x14ac:dyDescent="0.25">
      <c r="A59" s="183" t="s">
        <v>834</v>
      </c>
      <c r="B59" s="153" t="s">
        <v>1453</v>
      </c>
      <c r="C59" s="153" t="s">
        <v>105</v>
      </c>
      <c r="D59" s="179" t="s">
        <v>1454</v>
      </c>
      <c r="E59" s="153" t="s">
        <v>28</v>
      </c>
      <c r="F59" s="203">
        <v>62</v>
      </c>
      <c r="G59" s="203">
        <v>218.18</v>
      </c>
      <c r="H59" s="203">
        <f t="shared" si="0"/>
        <v>13527.16</v>
      </c>
      <c r="I59" s="204">
        <f>+H59/$G$306</f>
        <v>4.2865448349778488E-3</v>
      </c>
      <c r="J59" s="205">
        <f t="shared" si="1"/>
        <v>0.79911704748667001</v>
      </c>
    </row>
    <row r="60" spans="1:10" ht="25.5" x14ac:dyDescent="0.25">
      <c r="A60" s="183" t="s">
        <v>834</v>
      </c>
      <c r="B60" s="153" t="s">
        <v>1014</v>
      </c>
      <c r="C60" s="153" t="s">
        <v>105</v>
      </c>
      <c r="D60" s="179" t="s">
        <v>1015</v>
      </c>
      <c r="E60" s="153" t="s">
        <v>19</v>
      </c>
      <c r="F60" s="203">
        <v>173.8</v>
      </c>
      <c r="G60" s="203">
        <v>75.97</v>
      </c>
      <c r="H60" s="203">
        <f t="shared" si="0"/>
        <v>13203.58</v>
      </c>
      <c r="I60" s="204">
        <f>+H60/$G$306</f>
        <v>4.1840074082229251E-3</v>
      </c>
      <c r="J60" s="205">
        <f t="shared" si="1"/>
        <v>0.8033010548948929</v>
      </c>
    </row>
    <row r="61" spans="1:10" x14ac:dyDescent="0.25">
      <c r="A61" s="183" t="s">
        <v>834</v>
      </c>
      <c r="B61" s="153" t="s">
        <v>276</v>
      </c>
      <c r="C61" s="153" t="s">
        <v>105</v>
      </c>
      <c r="D61" s="179" t="s">
        <v>74</v>
      </c>
      <c r="E61" s="153" t="s">
        <v>265</v>
      </c>
      <c r="F61" s="203">
        <v>1189.2</v>
      </c>
      <c r="G61" s="203">
        <v>10.94</v>
      </c>
      <c r="H61" s="203">
        <f t="shared" si="0"/>
        <v>13009.84</v>
      </c>
      <c r="I61" s="204">
        <f>+H61/$G$306</f>
        <v>4.1226142409706264E-3</v>
      </c>
      <c r="J61" s="205">
        <f t="shared" si="1"/>
        <v>0.8074236691358635</v>
      </c>
    </row>
    <row r="62" spans="1:10" x14ac:dyDescent="0.25">
      <c r="A62" s="183" t="s">
        <v>834</v>
      </c>
      <c r="B62" s="153" t="s">
        <v>1280</v>
      </c>
      <c r="C62" s="153" t="s">
        <v>105</v>
      </c>
      <c r="D62" s="179" t="s">
        <v>1281</v>
      </c>
      <c r="E62" s="153" t="s">
        <v>19</v>
      </c>
      <c r="F62" s="203">
        <v>894.3</v>
      </c>
      <c r="G62" s="203">
        <v>13.88</v>
      </c>
      <c r="H62" s="203">
        <f t="shared" si="0"/>
        <v>12412.88</v>
      </c>
      <c r="I62" s="204">
        <f>+H62/$G$306</f>
        <v>3.9334469800904135E-3</v>
      </c>
      <c r="J62" s="205">
        <f t="shared" si="1"/>
        <v>0.81135711611595396</v>
      </c>
    </row>
    <row r="63" spans="1:10" ht="76.5" x14ac:dyDescent="0.25">
      <c r="A63" s="183" t="s">
        <v>834</v>
      </c>
      <c r="B63" s="153" t="s">
        <v>1777</v>
      </c>
      <c r="C63" s="153" t="s">
        <v>1758</v>
      </c>
      <c r="D63" s="179" t="s">
        <v>1778</v>
      </c>
      <c r="E63" s="153" t="s">
        <v>75</v>
      </c>
      <c r="F63" s="203">
        <v>219.2</v>
      </c>
      <c r="G63" s="203">
        <v>55.8</v>
      </c>
      <c r="H63" s="203">
        <f t="shared" si="0"/>
        <v>12231.36</v>
      </c>
      <c r="I63" s="204">
        <f>+H63/$G$306</f>
        <v>3.8759261391714639E-3</v>
      </c>
      <c r="J63" s="205">
        <f t="shared" si="1"/>
        <v>0.81523304225512538</v>
      </c>
    </row>
    <row r="64" spans="1:10" x14ac:dyDescent="0.25">
      <c r="A64" s="183" t="s">
        <v>834</v>
      </c>
      <c r="B64" s="153" t="s">
        <v>1290</v>
      </c>
      <c r="C64" s="153" t="s">
        <v>105</v>
      </c>
      <c r="D64" s="179" t="s">
        <v>1291</v>
      </c>
      <c r="E64" s="153" t="s">
        <v>19</v>
      </c>
      <c r="F64" s="203">
        <v>884.91</v>
      </c>
      <c r="G64" s="203">
        <v>13.2</v>
      </c>
      <c r="H64" s="203">
        <f t="shared" si="0"/>
        <v>11680.81</v>
      </c>
      <c r="I64" s="204">
        <f>+H64/$G$306</f>
        <v>3.7014654793657798E-3</v>
      </c>
      <c r="J64" s="205">
        <f t="shared" si="1"/>
        <v>0.81893450773449117</v>
      </c>
    </row>
    <row r="65" spans="1:10" x14ac:dyDescent="0.25">
      <c r="A65" s="183" t="s">
        <v>834</v>
      </c>
      <c r="B65" s="153" t="s">
        <v>1051</v>
      </c>
      <c r="C65" s="153" t="s">
        <v>105</v>
      </c>
      <c r="D65" s="179" t="s">
        <v>1052</v>
      </c>
      <c r="E65" s="153" t="s">
        <v>25</v>
      </c>
      <c r="F65" s="203">
        <v>136.51</v>
      </c>
      <c r="G65" s="203">
        <v>84.18</v>
      </c>
      <c r="H65" s="203">
        <f t="shared" si="0"/>
        <v>11491.41</v>
      </c>
      <c r="I65" s="204">
        <f>+H65/$G$306</f>
        <v>3.6414475900420191E-3</v>
      </c>
      <c r="J65" s="205">
        <f t="shared" si="1"/>
        <v>0.8225759553245332</v>
      </c>
    </row>
    <row r="66" spans="1:10" x14ac:dyDescent="0.25">
      <c r="A66" s="183" t="s">
        <v>834</v>
      </c>
      <c r="B66" s="153" t="s">
        <v>1238</v>
      </c>
      <c r="C66" s="153" t="s">
        <v>105</v>
      </c>
      <c r="D66" s="179" t="s">
        <v>1239</v>
      </c>
      <c r="E66" s="153" t="s">
        <v>19</v>
      </c>
      <c r="F66" s="203">
        <v>176.85</v>
      </c>
      <c r="G66" s="203">
        <v>64.81</v>
      </c>
      <c r="H66" s="203">
        <f t="shared" si="0"/>
        <v>11461.64</v>
      </c>
      <c r="I66" s="204">
        <f>+H66/$G$306</f>
        <v>3.6320139439746041E-3</v>
      </c>
      <c r="J66" s="205">
        <f t="shared" si="1"/>
        <v>0.82620796926850781</v>
      </c>
    </row>
    <row r="67" spans="1:10" ht="25.5" x14ac:dyDescent="0.25">
      <c r="A67" s="183" t="s">
        <v>834</v>
      </c>
      <c r="B67" s="153" t="s">
        <v>1258</v>
      </c>
      <c r="C67" s="153" t="s">
        <v>201</v>
      </c>
      <c r="D67" s="179" t="s">
        <v>1259</v>
      </c>
      <c r="E67" s="153" t="s">
        <v>19</v>
      </c>
      <c r="F67" s="203">
        <v>97.18</v>
      </c>
      <c r="G67" s="203">
        <v>112.4</v>
      </c>
      <c r="H67" s="203">
        <f t="shared" si="0"/>
        <v>10923.03</v>
      </c>
      <c r="I67" s="204">
        <f>+H67/$G$306</f>
        <v>3.4613368828939773E-3</v>
      </c>
      <c r="J67" s="205">
        <f t="shared" si="1"/>
        <v>0.82966930615140178</v>
      </c>
    </row>
    <row r="68" spans="1:10" x14ac:dyDescent="0.25">
      <c r="A68" s="183" t="s">
        <v>834</v>
      </c>
      <c r="B68" s="153" t="s">
        <v>1304</v>
      </c>
      <c r="C68" s="153" t="s">
        <v>105</v>
      </c>
      <c r="D68" s="179" t="s">
        <v>1305</v>
      </c>
      <c r="E68" s="153" t="s">
        <v>19</v>
      </c>
      <c r="F68" s="203">
        <v>851.66</v>
      </c>
      <c r="G68" s="203">
        <v>12.78</v>
      </c>
      <c r="H68" s="203">
        <f t="shared" si="0"/>
        <v>10884.21</v>
      </c>
      <c r="I68" s="204">
        <f>+H68/$G$306</f>
        <v>3.4490354337728128E-3</v>
      </c>
      <c r="J68" s="205">
        <f t="shared" si="1"/>
        <v>0.83311834158517462</v>
      </c>
    </row>
    <row r="69" spans="1:10" x14ac:dyDescent="0.25">
      <c r="A69" s="183" t="s">
        <v>834</v>
      </c>
      <c r="B69" s="153" t="s">
        <v>288</v>
      </c>
      <c r="C69" s="153" t="s">
        <v>105</v>
      </c>
      <c r="D69" s="179" t="s">
        <v>98</v>
      </c>
      <c r="E69" s="153" t="s">
        <v>19</v>
      </c>
      <c r="F69" s="203">
        <v>1731.09</v>
      </c>
      <c r="G69" s="203">
        <v>6.15</v>
      </c>
      <c r="H69" s="203">
        <f t="shared" si="0"/>
        <v>10646.2</v>
      </c>
      <c r="I69" s="204">
        <f>+H69/$G$306</f>
        <v>3.373613797880795E-3</v>
      </c>
      <c r="J69" s="205">
        <f t="shared" si="1"/>
        <v>0.83649195538305543</v>
      </c>
    </row>
    <row r="70" spans="1:10" x14ac:dyDescent="0.25">
      <c r="A70" s="183" t="s">
        <v>834</v>
      </c>
      <c r="B70" s="153" t="s">
        <v>279</v>
      </c>
      <c r="C70" s="153" t="s">
        <v>105</v>
      </c>
      <c r="D70" s="179" t="s">
        <v>79</v>
      </c>
      <c r="E70" s="153" t="s">
        <v>265</v>
      </c>
      <c r="F70" s="203">
        <v>844.7</v>
      </c>
      <c r="G70" s="203">
        <v>12.25</v>
      </c>
      <c r="H70" s="203">
        <f t="shared" si="0"/>
        <v>10347.57</v>
      </c>
      <c r="I70" s="204">
        <f>+H70/$G$306</f>
        <v>3.2789826347933886E-3</v>
      </c>
      <c r="J70" s="205">
        <f t="shared" si="1"/>
        <v>0.83977093801784886</v>
      </c>
    </row>
    <row r="71" spans="1:10" x14ac:dyDescent="0.25">
      <c r="A71" s="183" t="s">
        <v>834</v>
      </c>
      <c r="B71" s="153" t="s">
        <v>1228</v>
      </c>
      <c r="C71" s="153" t="s">
        <v>105</v>
      </c>
      <c r="D71" s="179" t="s">
        <v>1229</v>
      </c>
      <c r="E71" s="153" t="s">
        <v>23</v>
      </c>
      <c r="F71" s="203">
        <v>161.41</v>
      </c>
      <c r="G71" s="203">
        <v>63.46</v>
      </c>
      <c r="H71" s="203">
        <f t="shared" si="0"/>
        <v>10243.07</v>
      </c>
      <c r="I71" s="204">
        <f>+H71/$G$306</f>
        <v>3.2458682238412609E-3</v>
      </c>
      <c r="J71" s="205">
        <f t="shared" si="1"/>
        <v>0.84301680624169006</v>
      </c>
    </row>
    <row r="72" spans="1:10" x14ac:dyDescent="0.25">
      <c r="A72" s="183" t="s">
        <v>834</v>
      </c>
      <c r="B72" s="153" t="s">
        <v>234</v>
      </c>
      <c r="C72" s="153" t="s">
        <v>105</v>
      </c>
      <c r="D72" s="179" t="s">
        <v>133</v>
      </c>
      <c r="E72" s="153" t="s">
        <v>232</v>
      </c>
      <c r="F72" s="203">
        <v>2948</v>
      </c>
      <c r="G72" s="203">
        <v>3.38</v>
      </c>
      <c r="H72" s="203">
        <f t="shared" si="0"/>
        <v>9964.24</v>
      </c>
      <c r="I72" s="204">
        <f>+H72/$G$306</f>
        <v>3.1575113701974157E-3</v>
      </c>
      <c r="J72" s="205">
        <f t="shared" si="1"/>
        <v>0.84617431761188744</v>
      </c>
    </row>
    <row r="73" spans="1:10" ht="25.5" x14ac:dyDescent="0.25">
      <c r="A73" s="183" t="s">
        <v>834</v>
      </c>
      <c r="B73" s="153" t="s">
        <v>1126</v>
      </c>
      <c r="C73" s="153" t="s">
        <v>105</v>
      </c>
      <c r="D73" s="179" t="s">
        <v>1127</v>
      </c>
      <c r="E73" s="153" t="s">
        <v>19</v>
      </c>
      <c r="F73" s="203">
        <v>69.959999999999994</v>
      </c>
      <c r="G73" s="203">
        <v>140.6</v>
      </c>
      <c r="H73" s="203">
        <f t="shared" si="0"/>
        <v>9836.3700000000008</v>
      </c>
      <c r="I73" s="204">
        <f>+H73/$G$306</f>
        <v>3.1169913727959945E-3</v>
      </c>
      <c r="J73" s="205">
        <f t="shared" si="1"/>
        <v>0.84929130898468341</v>
      </c>
    </row>
    <row r="74" spans="1:10" x14ac:dyDescent="0.25">
      <c r="A74" s="183" t="s">
        <v>834</v>
      </c>
      <c r="B74" s="153" t="s">
        <v>1825</v>
      </c>
      <c r="C74" s="153" t="s">
        <v>798</v>
      </c>
      <c r="D74" s="179" t="s">
        <v>1826</v>
      </c>
      <c r="E74" s="153" t="s">
        <v>21</v>
      </c>
      <c r="F74" s="203">
        <v>18</v>
      </c>
      <c r="G74" s="203">
        <v>540.92999999999995</v>
      </c>
      <c r="H74" s="203">
        <f t="shared" ref="H74:H137" si="2">+TRUNC(F74*G74,2)</f>
        <v>9736.74</v>
      </c>
      <c r="I74" s="204">
        <f>+H74/$G$306</f>
        <v>3.0854201884595298E-3</v>
      </c>
      <c r="J74" s="205">
        <f t="shared" si="1"/>
        <v>0.85237672917314289</v>
      </c>
    </row>
    <row r="75" spans="1:10" x14ac:dyDescent="0.25">
      <c r="A75" s="183" t="s">
        <v>834</v>
      </c>
      <c r="B75" s="153" t="s">
        <v>333</v>
      </c>
      <c r="C75" s="153" t="s">
        <v>105</v>
      </c>
      <c r="D75" s="179" t="s">
        <v>1375</v>
      </c>
      <c r="E75" s="153" t="s">
        <v>58</v>
      </c>
      <c r="F75" s="203">
        <v>196.82</v>
      </c>
      <c r="G75" s="203">
        <v>48.88</v>
      </c>
      <c r="H75" s="203">
        <f t="shared" si="2"/>
        <v>9620.56</v>
      </c>
      <c r="I75" s="204">
        <f>+H75/$G$306</f>
        <v>3.0486045687043318E-3</v>
      </c>
      <c r="J75" s="205">
        <f t="shared" ref="J75:J138" si="3">+J74+I75</f>
        <v>0.85542533374184726</v>
      </c>
    </row>
    <row r="76" spans="1:10" x14ac:dyDescent="0.25">
      <c r="A76" s="183" t="s">
        <v>834</v>
      </c>
      <c r="B76" s="153" t="s">
        <v>1215</v>
      </c>
      <c r="C76" s="153" t="s">
        <v>105</v>
      </c>
      <c r="D76" s="179" t="s">
        <v>1216</v>
      </c>
      <c r="E76" s="153" t="s">
        <v>19</v>
      </c>
      <c r="F76" s="203">
        <v>253.15</v>
      </c>
      <c r="G76" s="203">
        <v>36.68</v>
      </c>
      <c r="H76" s="203">
        <f t="shared" si="2"/>
        <v>9285.5400000000009</v>
      </c>
      <c r="I76" s="204">
        <f>+H76/$G$306</f>
        <v>2.9424419853820178E-3</v>
      </c>
      <c r="J76" s="205">
        <f t="shared" si="3"/>
        <v>0.85836777572722933</v>
      </c>
    </row>
    <row r="77" spans="1:10" x14ac:dyDescent="0.25">
      <c r="A77" s="183" t="s">
        <v>834</v>
      </c>
      <c r="B77" s="153" t="s">
        <v>1613</v>
      </c>
      <c r="C77" s="153" t="s">
        <v>105</v>
      </c>
      <c r="D77" s="179" t="s">
        <v>526</v>
      </c>
      <c r="E77" s="153" t="s">
        <v>23</v>
      </c>
      <c r="F77" s="203">
        <v>243.13</v>
      </c>
      <c r="G77" s="203">
        <v>37.33</v>
      </c>
      <c r="H77" s="203">
        <f t="shared" si="2"/>
        <v>9076.0400000000009</v>
      </c>
      <c r="I77" s="204">
        <f>+H77/$G$306</f>
        <v>2.8760547213200964E-3</v>
      </c>
      <c r="J77" s="205">
        <f t="shared" si="3"/>
        <v>0.86124383044854946</v>
      </c>
    </row>
    <row r="78" spans="1:10" x14ac:dyDescent="0.25">
      <c r="A78" s="183" t="s">
        <v>834</v>
      </c>
      <c r="B78" s="153" t="s">
        <v>1264</v>
      </c>
      <c r="C78" s="153" t="s">
        <v>240</v>
      </c>
      <c r="D78" s="179" t="s">
        <v>1265</v>
      </c>
      <c r="E78" s="153" t="s">
        <v>23</v>
      </c>
      <c r="F78" s="203">
        <v>203.07</v>
      </c>
      <c r="G78" s="203">
        <v>44.32</v>
      </c>
      <c r="H78" s="203">
        <f t="shared" si="2"/>
        <v>9000.06</v>
      </c>
      <c r="I78" s="204">
        <f>+H78/$G$306</f>
        <v>2.8519778510412187E-3</v>
      </c>
      <c r="J78" s="205">
        <f t="shared" si="3"/>
        <v>0.86409580829959065</v>
      </c>
    </row>
    <row r="79" spans="1:10" x14ac:dyDescent="0.25">
      <c r="A79" s="183" t="s">
        <v>834</v>
      </c>
      <c r="B79" s="153" t="s">
        <v>268</v>
      </c>
      <c r="C79" s="153" t="s">
        <v>105</v>
      </c>
      <c r="D79" s="179" t="s">
        <v>76</v>
      </c>
      <c r="E79" s="153" t="s">
        <v>265</v>
      </c>
      <c r="F79" s="203">
        <v>730.8</v>
      </c>
      <c r="G79" s="203">
        <v>12.25</v>
      </c>
      <c r="H79" s="203">
        <f t="shared" si="2"/>
        <v>8952.2999999999993</v>
      </c>
      <c r="I79" s="204">
        <f>+H79/$G$306</f>
        <v>2.8368434561409925E-3</v>
      </c>
      <c r="J79" s="205">
        <f t="shared" si="3"/>
        <v>0.86693265175573164</v>
      </c>
    </row>
    <row r="80" spans="1:10" x14ac:dyDescent="0.25">
      <c r="A80" s="183" t="s">
        <v>834</v>
      </c>
      <c r="B80" s="153" t="s">
        <v>331</v>
      </c>
      <c r="C80" s="153" t="s">
        <v>105</v>
      </c>
      <c r="D80" s="179" t="s">
        <v>1522</v>
      </c>
      <c r="E80" s="153" t="s">
        <v>58</v>
      </c>
      <c r="F80" s="203">
        <v>205.2</v>
      </c>
      <c r="G80" s="203">
        <v>41.74</v>
      </c>
      <c r="H80" s="203">
        <f t="shared" si="2"/>
        <v>8565.0400000000009</v>
      </c>
      <c r="I80" s="204">
        <f>+H80/$G$306</f>
        <v>2.7141268361857681E-3</v>
      </c>
      <c r="J80" s="205">
        <f t="shared" si="3"/>
        <v>0.86964677859191741</v>
      </c>
    </row>
    <row r="81" spans="1:10" x14ac:dyDescent="0.25">
      <c r="A81" s="183" t="s">
        <v>834</v>
      </c>
      <c r="B81" s="153" t="s">
        <v>1165</v>
      </c>
      <c r="C81" s="153" t="s">
        <v>105</v>
      </c>
      <c r="D81" s="179" t="s">
        <v>1166</v>
      </c>
      <c r="E81" s="153" t="s">
        <v>28</v>
      </c>
      <c r="F81" s="203">
        <v>14</v>
      </c>
      <c r="G81" s="203">
        <v>591.91</v>
      </c>
      <c r="H81" s="203">
        <f t="shared" si="2"/>
        <v>8286.74</v>
      </c>
      <c r="I81" s="204">
        <f>+H81/$G$306</f>
        <v>2.6259379312290484E-3</v>
      </c>
      <c r="J81" s="205">
        <f t="shared" si="3"/>
        <v>0.87227271652314642</v>
      </c>
    </row>
    <row r="82" spans="1:10" x14ac:dyDescent="0.25">
      <c r="A82" s="183" t="s">
        <v>834</v>
      </c>
      <c r="B82" s="153" t="s">
        <v>1503</v>
      </c>
      <c r="C82" s="153" t="s">
        <v>1504</v>
      </c>
      <c r="D82" s="179" t="s">
        <v>1505</v>
      </c>
      <c r="E82" s="153" t="s">
        <v>28</v>
      </c>
      <c r="F82" s="203">
        <v>5</v>
      </c>
      <c r="G82" s="203">
        <v>1606.75</v>
      </c>
      <c r="H82" s="203">
        <f t="shared" si="2"/>
        <v>8033.75</v>
      </c>
      <c r="I82" s="204">
        <f>+H82/$G$306</f>
        <v>2.5457693682933661E-3</v>
      </c>
      <c r="J82" s="205">
        <f t="shared" si="3"/>
        <v>0.87481848589143973</v>
      </c>
    </row>
    <row r="83" spans="1:10" ht="38.25" x14ac:dyDescent="0.25">
      <c r="A83" s="183" t="s">
        <v>834</v>
      </c>
      <c r="B83" s="153" t="s">
        <v>1819</v>
      </c>
      <c r="C83" s="153" t="s">
        <v>86</v>
      </c>
      <c r="D83" s="179" t="s">
        <v>1820</v>
      </c>
      <c r="E83" s="153" t="s">
        <v>23</v>
      </c>
      <c r="F83" s="203">
        <v>25</v>
      </c>
      <c r="G83" s="203">
        <v>318.76</v>
      </c>
      <c r="H83" s="203">
        <f t="shared" si="2"/>
        <v>7969</v>
      </c>
      <c r="I83" s="204">
        <f>+H83/$G$306</f>
        <v>2.5252511088756603E-3</v>
      </c>
      <c r="J83" s="205">
        <f t="shared" si="3"/>
        <v>0.87734373700031543</v>
      </c>
    </row>
    <row r="84" spans="1:10" ht="25.5" x14ac:dyDescent="0.25">
      <c r="A84" s="183" t="s">
        <v>834</v>
      </c>
      <c r="B84" s="153" t="s">
        <v>1496</v>
      </c>
      <c r="C84" s="153" t="s">
        <v>201</v>
      </c>
      <c r="D84" s="179" t="s">
        <v>1497</v>
      </c>
      <c r="E84" s="153" t="s">
        <v>21</v>
      </c>
      <c r="F84" s="203">
        <v>2</v>
      </c>
      <c r="G84" s="203">
        <v>3908.67</v>
      </c>
      <c r="H84" s="203">
        <f t="shared" si="2"/>
        <v>7817.34</v>
      </c>
      <c r="I84" s="204">
        <f>+H84/$G$306</f>
        <v>2.4771924336125053E-3</v>
      </c>
      <c r="J84" s="205">
        <f t="shared" si="3"/>
        <v>0.87982092943392798</v>
      </c>
    </row>
    <row r="85" spans="1:10" x14ac:dyDescent="0.25">
      <c r="A85" s="183" t="s">
        <v>834</v>
      </c>
      <c r="B85" s="153" t="s">
        <v>1114</v>
      </c>
      <c r="C85" s="153" t="s">
        <v>105</v>
      </c>
      <c r="D85" s="179" t="s">
        <v>1115</v>
      </c>
      <c r="E85" s="153" t="s">
        <v>19</v>
      </c>
      <c r="F85" s="203">
        <v>340.88</v>
      </c>
      <c r="G85" s="203">
        <v>22.7</v>
      </c>
      <c r="H85" s="203">
        <f t="shared" si="2"/>
        <v>7737.97</v>
      </c>
      <c r="I85" s="204">
        <f>+H85/$G$306</f>
        <v>2.4520413255046548E-3</v>
      </c>
      <c r="J85" s="205">
        <f t="shared" si="3"/>
        <v>0.88227297075943267</v>
      </c>
    </row>
    <row r="86" spans="1:10" ht="38.25" x14ac:dyDescent="0.25">
      <c r="A86" s="183" t="s">
        <v>834</v>
      </c>
      <c r="B86" s="153" t="s">
        <v>1810</v>
      </c>
      <c r="C86" s="153" t="s">
        <v>86</v>
      </c>
      <c r="D86" s="179" t="s">
        <v>1811</v>
      </c>
      <c r="E86" s="153" t="s">
        <v>23</v>
      </c>
      <c r="F86" s="203">
        <v>80</v>
      </c>
      <c r="G86" s="203">
        <v>96.05</v>
      </c>
      <c r="H86" s="203">
        <f t="shared" si="2"/>
        <v>7684</v>
      </c>
      <c r="I86" s="204">
        <f>+H86/$G$306</f>
        <v>2.4349390790062205E-3</v>
      </c>
      <c r="J86" s="205">
        <f t="shared" si="3"/>
        <v>0.88470790983843894</v>
      </c>
    </row>
    <row r="87" spans="1:10" x14ac:dyDescent="0.25">
      <c r="A87" s="183" t="s">
        <v>834</v>
      </c>
      <c r="B87" s="153" t="s">
        <v>289</v>
      </c>
      <c r="C87" s="153" t="s">
        <v>105</v>
      </c>
      <c r="D87" s="179" t="s">
        <v>99</v>
      </c>
      <c r="E87" s="153" t="s">
        <v>19</v>
      </c>
      <c r="F87" s="203">
        <v>296.02999999999997</v>
      </c>
      <c r="G87" s="203">
        <v>24.64</v>
      </c>
      <c r="H87" s="203">
        <f t="shared" si="2"/>
        <v>7294.17</v>
      </c>
      <c r="I87" s="204">
        <f>+H87/$G$306</f>
        <v>2.3114080663605941E-3</v>
      </c>
      <c r="J87" s="205">
        <f t="shared" si="3"/>
        <v>0.88701931790479949</v>
      </c>
    </row>
    <row r="88" spans="1:10" x14ac:dyDescent="0.25">
      <c r="A88" s="183" t="s">
        <v>834</v>
      </c>
      <c r="B88" s="153" t="s">
        <v>1176</v>
      </c>
      <c r="C88" s="153" t="s">
        <v>105</v>
      </c>
      <c r="D88" s="179" t="s">
        <v>1177</v>
      </c>
      <c r="E88" s="153" t="s">
        <v>19</v>
      </c>
      <c r="F88" s="203">
        <v>15</v>
      </c>
      <c r="G88" s="203">
        <v>470.54</v>
      </c>
      <c r="H88" s="203">
        <f t="shared" si="2"/>
        <v>7058.1</v>
      </c>
      <c r="I88" s="204">
        <f>+H88/$G$306</f>
        <v>2.2366011860403185E-3</v>
      </c>
      <c r="J88" s="205">
        <f t="shared" si="3"/>
        <v>0.88925591909083979</v>
      </c>
    </row>
    <row r="89" spans="1:10" ht="25.5" x14ac:dyDescent="0.25">
      <c r="A89" s="183" t="s">
        <v>834</v>
      </c>
      <c r="B89" s="153" t="s">
        <v>1156</v>
      </c>
      <c r="C89" s="153" t="s">
        <v>1157</v>
      </c>
      <c r="D89" s="179" t="s">
        <v>1158</v>
      </c>
      <c r="E89" s="153" t="s">
        <v>19</v>
      </c>
      <c r="F89" s="203">
        <v>6.89</v>
      </c>
      <c r="G89" s="203">
        <v>1018.94</v>
      </c>
      <c r="H89" s="203">
        <f t="shared" si="2"/>
        <v>7020.49</v>
      </c>
      <c r="I89" s="204">
        <f>+H89/$G$306</f>
        <v>2.2246831669407055E-3</v>
      </c>
      <c r="J89" s="205">
        <f t="shared" si="3"/>
        <v>0.89148060225778047</v>
      </c>
    </row>
    <row r="90" spans="1:10" x14ac:dyDescent="0.25">
      <c r="A90" s="183" t="s">
        <v>834</v>
      </c>
      <c r="B90" s="153" t="s">
        <v>1225</v>
      </c>
      <c r="C90" s="153" t="s">
        <v>105</v>
      </c>
      <c r="D90" s="179" t="s">
        <v>1226</v>
      </c>
      <c r="E90" s="153" t="s">
        <v>23</v>
      </c>
      <c r="F90" s="203">
        <v>170.7</v>
      </c>
      <c r="G90" s="203">
        <v>39.54</v>
      </c>
      <c r="H90" s="203">
        <f t="shared" si="2"/>
        <v>6749.47</v>
      </c>
      <c r="I90" s="204">
        <f>+H90/$G$306</f>
        <v>2.1388011797995989E-3</v>
      </c>
      <c r="J90" s="205">
        <f t="shared" si="3"/>
        <v>0.89361940343758006</v>
      </c>
    </row>
    <row r="91" spans="1:10" ht="25.5" x14ac:dyDescent="0.25">
      <c r="A91" s="183" t="s">
        <v>834</v>
      </c>
      <c r="B91" s="153" t="s">
        <v>1489</v>
      </c>
      <c r="C91" s="153" t="s">
        <v>86</v>
      </c>
      <c r="D91" s="179" t="s">
        <v>1490</v>
      </c>
      <c r="E91" s="153" t="s">
        <v>28</v>
      </c>
      <c r="F91" s="203">
        <v>17</v>
      </c>
      <c r="G91" s="203">
        <v>396.91</v>
      </c>
      <c r="H91" s="203">
        <f t="shared" si="2"/>
        <v>6747.47</v>
      </c>
      <c r="I91" s="204">
        <f>+H91/$G$306</f>
        <v>2.138167411168936E-3</v>
      </c>
      <c r="J91" s="205">
        <f t="shared" si="3"/>
        <v>0.89575757084874896</v>
      </c>
    </row>
    <row r="92" spans="1:10" x14ac:dyDescent="0.25">
      <c r="A92" s="183" t="s">
        <v>834</v>
      </c>
      <c r="B92" s="153" t="s">
        <v>1210</v>
      </c>
      <c r="C92" s="153" t="s">
        <v>105</v>
      </c>
      <c r="D92" s="179" t="s">
        <v>1211</v>
      </c>
      <c r="E92" s="153" t="s">
        <v>19</v>
      </c>
      <c r="F92" s="203">
        <v>29.44</v>
      </c>
      <c r="G92" s="203">
        <v>222.99</v>
      </c>
      <c r="H92" s="203">
        <f t="shared" si="2"/>
        <v>6564.82</v>
      </c>
      <c r="I92" s="204">
        <f>+H92/$G$306</f>
        <v>2.0802884909736619E-3</v>
      </c>
      <c r="J92" s="205">
        <f t="shared" si="3"/>
        <v>0.8978378593397226</v>
      </c>
    </row>
    <row r="93" spans="1:10" x14ac:dyDescent="0.25">
      <c r="A93" s="183" t="s">
        <v>834</v>
      </c>
      <c r="B93" s="153" t="s">
        <v>1721</v>
      </c>
      <c r="C93" s="153" t="s">
        <v>105</v>
      </c>
      <c r="D93" s="179" t="s">
        <v>1722</v>
      </c>
      <c r="E93" s="153" t="s">
        <v>58</v>
      </c>
      <c r="F93" s="203">
        <v>55.66</v>
      </c>
      <c r="G93" s="203">
        <v>114.66</v>
      </c>
      <c r="H93" s="203">
        <f t="shared" si="2"/>
        <v>6381.97</v>
      </c>
      <c r="I93" s="204">
        <f>+H93/$G$306</f>
        <v>2.0223461939153217E-3</v>
      </c>
      <c r="J93" s="205">
        <f t="shared" si="3"/>
        <v>0.89986020553363788</v>
      </c>
    </row>
    <row r="94" spans="1:10" x14ac:dyDescent="0.25">
      <c r="A94" s="183" t="s">
        <v>834</v>
      </c>
      <c r="B94" s="153" t="s">
        <v>274</v>
      </c>
      <c r="C94" s="153" t="s">
        <v>105</v>
      </c>
      <c r="D94" s="179" t="s">
        <v>81</v>
      </c>
      <c r="E94" s="153" t="s">
        <v>265</v>
      </c>
      <c r="F94" s="203">
        <v>576.5</v>
      </c>
      <c r="G94" s="203">
        <v>11.03</v>
      </c>
      <c r="H94" s="203">
        <f t="shared" si="2"/>
        <v>6358.79</v>
      </c>
      <c r="I94" s="204">
        <f>+H94/$G$306</f>
        <v>2.0150008154859404E-3</v>
      </c>
      <c r="J94" s="205">
        <f t="shared" si="3"/>
        <v>0.90187520634912377</v>
      </c>
    </row>
    <row r="95" spans="1:10" ht="38.25" x14ac:dyDescent="0.25">
      <c r="A95" s="183" t="s">
        <v>834</v>
      </c>
      <c r="B95" s="153" t="s">
        <v>1587</v>
      </c>
      <c r="C95" s="153" t="s">
        <v>201</v>
      </c>
      <c r="D95" s="179" t="s">
        <v>1588</v>
      </c>
      <c r="E95" s="153" t="s">
        <v>21</v>
      </c>
      <c r="F95" s="203">
        <v>2</v>
      </c>
      <c r="G95" s="203">
        <v>3108.23</v>
      </c>
      <c r="H95" s="203">
        <f t="shared" si="2"/>
        <v>6216.46</v>
      </c>
      <c r="I95" s="204">
        <f>+H95/$G$306</f>
        <v>1.9698986708848272E-3</v>
      </c>
      <c r="J95" s="205">
        <f t="shared" si="3"/>
        <v>0.90384510502000859</v>
      </c>
    </row>
    <row r="96" spans="1:10" x14ac:dyDescent="0.25">
      <c r="A96" s="183" t="s">
        <v>834</v>
      </c>
      <c r="B96" s="153" t="s">
        <v>1517</v>
      </c>
      <c r="C96" s="153" t="s">
        <v>105</v>
      </c>
      <c r="D96" s="179" t="s">
        <v>1518</v>
      </c>
      <c r="E96" s="153" t="s">
        <v>221</v>
      </c>
      <c r="F96" s="203">
        <v>121</v>
      </c>
      <c r="G96" s="203">
        <v>50</v>
      </c>
      <c r="H96" s="203">
        <f t="shared" si="2"/>
        <v>6050</v>
      </c>
      <c r="I96" s="204">
        <f>+H96/$G$306</f>
        <v>1.9171501077547676E-3</v>
      </c>
      <c r="J96" s="205">
        <f t="shared" si="3"/>
        <v>0.90576225512776332</v>
      </c>
    </row>
    <row r="97" spans="1:10" x14ac:dyDescent="0.25">
      <c r="A97" s="183" t="s">
        <v>834</v>
      </c>
      <c r="B97" s="153" t="s">
        <v>1116</v>
      </c>
      <c r="C97" s="153" t="s">
        <v>105</v>
      </c>
      <c r="D97" s="179" t="s">
        <v>1117</v>
      </c>
      <c r="E97" s="153" t="s">
        <v>265</v>
      </c>
      <c r="F97" s="203">
        <v>500.9</v>
      </c>
      <c r="G97" s="203">
        <v>11.87</v>
      </c>
      <c r="H97" s="203">
        <f t="shared" si="2"/>
        <v>5945.68</v>
      </c>
      <c r="I97" s="204">
        <f>+H97/$G$306</f>
        <v>1.8840927359793996E-3</v>
      </c>
      <c r="J97" s="205">
        <f t="shared" si="3"/>
        <v>0.90764634786374276</v>
      </c>
    </row>
    <row r="98" spans="1:10" ht="25.5" x14ac:dyDescent="0.25">
      <c r="A98" s="183" t="s">
        <v>834</v>
      </c>
      <c r="B98" s="153" t="s">
        <v>1478</v>
      </c>
      <c r="C98" s="153" t="s">
        <v>1157</v>
      </c>
      <c r="D98" s="179" t="s">
        <v>1479</v>
      </c>
      <c r="E98" s="153" t="s">
        <v>23</v>
      </c>
      <c r="F98" s="203">
        <v>66.98</v>
      </c>
      <c r="G98" s="203">
        <v>87.53</v>
      </c>
      <c r="H98" s="203">
        <f t="shared" si="2"/>
        <v>5862.75</v>
      </c>
      <c r="I98" s="204">
        <f>+H98/$G$306</f>
        <v>1.8578135197089693E-3</v>
      </c>
      <c r="J98" s="205">
        <f t="shared" si="3"/>
        <v>0.90950416138345169</v>
      </c>
    </row>
    <row r="99" spans="1:10" ht="25.5" x14ac:dyDescent="0.25">
      <c r="A99" s="183" t="s">
        <v>834</v>
      </c>
      <c r="B99" s="153" t="s">
        <v>1326</v>
      </c>
      <c r="C99" s="153" t="s">
        <v>105</v>
      </c>
      <c r="D99" s="179" t="s">
        <v>1327</v>
      </c>
      <c r="E99" s="153" t="s">
        <v>221</v>
      </c>
      <c r="F99" s="203">
        <v>14</v>
      </c>
      <c r="G99" s="203">
        <v>402.55</v>
      </c>
      <c r="H99" s="203">
        <f t="shared" si="2"/>
        <v>5635.7</v>
      </c>
      <c r="I99" s="204">
        <f>+H99/$G$306</f>
        <v>1.7858649359129824E-3</v>
      </c>
      <c r="J99" s="205">
        <f t="shared" si="3"/>
        <v>0.91129002631936462</v>
      </c>
    </row>
    <row r="100" spans="1:10" x14ac:dyDescent="0.25">
      <c r="A100" s="183" t="s">
        <v>834</v>
      </c>
      <c r="B100" s="153" t="s">
        <v>1361</v>
      </c>
      <c r="C100" s="153" t="s">
        <v>105</v>
      </c>
      <c r="D100" s="179" t="s">
        <v>1362</v>
      </c>
      <c r="E100" s="153" t="s">
        <v>58</v>
      </c>
      <c r="F100" s="203">
        <v>441.56</v>
      </c>
      <c r="G100" s="203">
        <v>12.35</v>
      </c>
      <c r="H100" s="203">
        <f t="shared" si="2"/>
        <v>5453.26</v>
      </c>
      <c r="I100" s="204">
        <f>+H100/$G$306</f>
        <v>1.7280525614239281E-3</v>
      </c>
      <c r="J100" s="205">
        <f t="shared" si="3"/>
        <v>0.91301807888078856</v>
      </c>
    </row>
    <row r="101" spans="1:10" x14ac:dyDescent="0.25">
      <c r="A101" s="183" t="s">
        <v>834</v>
      </c>
      <c r="B101" s="153" t="s">
        <v>223</v>
      </c>
      <c r="C101" s="153" t="s">
        <v>105</v>
      </c>
      <c r="D101" s="179" t="s">
        <v>92</v>
      </c>
      <c r="E101" s="153" t="s">
        <v>221</v>
      </c>
      <c r="F101" s="203">
        <v>1</v>
      </c>
      <c r="G101" s="203">
        <v>4847.87</v>
      </c>
      <c r="H101" s="203">
        <f t="shared" si="2"/>
        <v>4847.87</v>
      </c>
      <c r="I101" s="204">
        <f>+H101/$G$306</f>
        <v>1.536213965765472E-3</v>
      </c>
      <c r="J101" s="205">
        <f t="shared" si="3"/>
        <v>0.91455429284655398</v>
      </c>
    </row>
    <row r="102" spans="1:10" x14ac:dyDescent="0.25">
      <c r="A102" s="183" t="s">
        <v>834</v>
      </c>
      <c r="B102" s="153" t="s">
        <v>1309</v>
      </c>
      <c r="C102" s="153" t="s">
        <v>105</v>
      </c>
      <c r="D102" s="179" t="s">
        <v>1310</v>
      </c>
      <c r="E102" s="153" t="s">
        <v>221</v>
      </c>
      <c r="F102" s="203">
        <v>14</v>
      </c>
      <c r="G102" s="203">
        <v>344.37</v>
      </c>
      <c r="H102" s="203">
        <f t="shared" si="2"/>
        <v>4821.18</v>
      </c>
      <c r="I102" s="204">
        <f>+H102/$G$306</f>
        <v>1.5277563233892779E-3</v>
      </c>
      <c r="J102" s="205">
        <f t="shared" si="3"/>
        <v>0.91608204916994329</v>
      </c>
    </row>
    <row r="103" spans="1:10" ht="25.5" x14ac:dyDescent="0.25">
      <c r="A103" s="183" t="s">
        <v>834</v>
      </c>
      <c r="B103" s="153" t="s">
        <v>323</v>
      </c>
      <c r="C103" s="153" t="s">
        <v>105</v>
      </c>
      <c r="D103" s="179" t="s">
        <v>324</v>
      </c>
      <c r="E103" s="153" t="s">
        <v>19</v>
      </c>
      <c r="F103" s="203">
        <v>30.48</v>
      </c>
      <c r="G103" s="203">
        <v>157.81</v>
      </c>
      <c r="H103" s="203">
        <f t="shared" si="2"/>
        <v>4810.04</v>
      </c>
      <c r="I103" s="204">
        <f>+H103/$G$306</f>
        <v>1.5242262321164865E-3</v>
      </c>
      <c r="J103" s="205">
        <f t="shared" si="3"/>
        <v>0.91760627540205975</v>
      </c>
    </row>
    <row r="104" spans="1:10" ht="25.5" x14ac:dyDescent="0.25">
      <c r="A104" s="183" t="s">
        <v>834</v>
      </c>
      <c r="B104" s="153" t="s">
        <v>1699</v>
      </c>
      <c r="C104" s="153" t="s">
        <v>105</v>
      </c>
      <c r="D104" s="179" t="s">
        <v>1700</v>
      </c>
      <c r="E104" s="153" t="s">
        <v>25</v>
      </c>
      <c r="F104" s="203">
        <v>5.12</v>
      </c>
      <c r="G104" s="203">
        <v>882.71</v>
      </c>
      <c r="H104" s="203">
        <f t="shared" si="2"/>
        <v>4519.47</v>
      </c>
      <c r="I104" s="204">
        <f>+H104/$G$306</f>
        <v>1.4321491566106513E-3</v>
      </c>
      <c r="J104" s="205">
        <f t="shared" si="3"/>
        <v>0.91903842455867035</v>
      </c>
    </row>
    <row r="105" spans="1:10" x14ac:dyDescent="0.25">
      <c r="A105" s="183" t="s">
        <v>834</v>
      </c>
      <c r="B105" s="153" t="s">
        <v>1071</v>
      </c>
      <c r="C105" s="153" t="s">
        <v>105</v>
      </c>
      <c r="D105" s="179" t="s">
        <v>1072</v>
      </c>
      <c r="E105" s="153" t="s">
        <v>25</v>
      </c>
      <c r="F105" s="203">
        <v>74.41</v>
      </c>
      <c r="G105" s="203">
        <v>57.5</v>
      </c>
      <c r="H105" s="203">
        <f t="shared" si="2"/>
        <v>4278.57</v>
      </c>
      <c r="I105" s="204">
        <f>+H105/$G$306</f>
        <v>1.3558117250473249E-3</v>
      </c>
      <c r="J105" s="205">
        <f t="shared" si="3"/>
        <v>0.92039423628371764</v>
      </c>
    </row>
    <row r="106" spans="1:10" ht="25.5" x14ac:dyDescent="0.25">
      <c r="A106" s="183" t="s">
        <v>834</v>
      </c>
      <c r="B106" s="153" t="s">
        <v>227</v>
      </c>
      <c r="C106" s="153" t="s">
        <v>105</v>
      </c>
      <c r="D106" s="179" t="s">
        <v>94</v>
      </c>
      <c r="E106" s="153" t="s">
        <v>19</v>
      </c>
      <c r="F106" s="203">
        <v>602.46</v>
      </c>
      <c r="G106" s="203">
        <v>6.91</v>
      </c>
      <c r="H106" s="203">
        <f t="shared" si="2"/>
        <v>4162.99</v>
      </c>
      <c r="I106" s="204">
        <f>+H106/$G$306</f>
        <v>1.3191862358813257E-3</v>
      </c>
      <c r="J106" s="205">
        <f t="shared" si="3"/>
        <v>0.92171342251959898</v>
      </c>
    </row>
    <row r="107" spans="1:10" ht="25.5" x14ac:dyDescent="0.25">
      <c r="A107" s="183" t="s">
        <v>834</v>
      </c>
      <c r="B107" s="153" t="s">
        <v>1696</v>
      </c>
      <c r="C107" s="153" t="s">
        <v>105</v>
      </c>
      <c r="D107" s="179" t="s">
        <v>1697</v>
      </c>
      <c r="E107" s="153" t="s">
        <v>19</v>
      </c>
      <c r="F107" s="203">
        <v>25.6</v>
      </c>
      <c r="G107" s="203">
        <v>159.82</v>
      </c>
      <c r="H107" s="203">
        <f t="shared" si="2"/>
        <v>4091.39</v>
      </c>
      <c r="I107" s="204">
        <f>+H107/$G$306</f>
        <v>1.2964973189035999E-3</v>
      </c>
      <c r="J107" s="205">
        <f t="shared" si="3"/>
        <v>0.92300991983850256</v>
      </c>
    </row>
    <row r="108" spans="1:10" x14ac:dyDescent="0.25">
      <c r="A108" s="183" t="s">
        <v>834</v>
      </c>
      <c r="B108" s="153" t="s">
        <v>1726</v>
      </c>
      <c r="C108" s="153" t="s">
        <v>105</v>
      </c>
      <c r="D108" s="179" t="s">
        <v>1727</v>
      </c>
      <c r="E108" s="153" t="s">
        <v>25</v>
      </c>
      <c r="F108" s="203">
        <v>4.68</v>
      </c>
      <c r="G108" s="203">
        <v>860.92</v>
      </c>
      <c r="H108" s="203">
        <f t="shared" si="2"/>
        <v>4029.1</v>
      </c>
      <c r="I108" s="204">
        <f>+H108/$G$306</f>
        <v>1.2767585949016089E-3</v>
      </c>
      <c r="J108" s="205">
        <f t="shared" si="3"/>
        <v>0.92428667843340417</v>
      </c>
    </row>
    <row r="109" spans="1:10" x14ac:dyDescent="0.25">
      <c r="A109" s="183" t="s">
        <v>834</v>
      </c>
      <c r="B109" s="153" t="s">
        <v>1364</v>
      </c>
      <c r="C109" s="153" t="s">
        <v>105</v>
      </c>
      <c r="D109" s="179" t="s">
        <v>677</v>
      </c>
      <c r="E109" s="153" t="s">
        <v>58</v>
      </c>
      <c r="F109" s="203">
        <v>215.27</v>
      </c>
      <c r="G109" s="203">
        <v>18.63</v>
      </c>
      <c r="H109" s="203">
        <f t="shared" si="2"/>
        <v>4010.48</v>
      </c>
      <c r="I109" s="204">
        <f>+H109/$G$306</f>
        <v>1.270858208950139E-3</v>
      </c>
      <c r="J109" s="205">
        <f t="shared" si="3"/>
        <v>0.92555753664235429</v>
      </c>
    </row>
    <row r="110" spans="1:10" x14ac:dyDescent="0.25">
      <c r="A110" s="183" t="s">
        <v>834</v>
      </c>
      <c r="B110" s="153" t="s">
        <v>1334</v>
      </c>
      <c r="C110" s="153" t="s">
        <v>105</v>
      </c>
      <c r="D110" s="179" t="s">
        <v>1335</v>
      </c>
      <c r="E110" s="153" t="s">
        <v>221</v>
      </c>
      <c r="F110" s="203">
        <v>20</v>
      </c>
      <c r="G110" s="203">
        <v>197.5</v>
      </c>
      <c r="H110" s="203">
        <f t="shared" si="2"/>
        <v>3950</v>
      </c>
      <c r="I110" s="204">
        <f>+H110/$G$306</f>
        <v>1.2516930455588979E-3</v>
      </c>
      <c r="J110" s="205">
        <f t="shared" si="3"/>
        <v>0.92680922968791324</v>
      </c>
    </row>
    <row r="111" spans="1:10" ht="38.25" x14ac:dyDescent="0.25">
      <c r="A111" s="183" t="s">
        <v>834</v>
      </c>
      <c r="B111" s="153" t="s">
        <v>1816</v>
      </c>
      <c r="C111" s="153" t="s">
        <v>86</v>
      </c>
      <c r="D111" s="179" t="s">
        <v>1817</v>
      </c>
      <c r="E111" s="153" t="s">
        <v>23</v>
      </c>
      <c r="F111" s="203">
        <v>15</v>
      </c>
      <c r="G111" s="203">
        <v>261.05</v>
      </c>
      <c r="H111" s="203">
        <f t="shared" si="2"/>
        <v>3915.75</v>
      </c>
      <c r="I111" s="204">
        <f>+H111/$G$306</f>
        <v>1.2408397577587987E-3</v>
      </c>
      <c r="J111" s="205">
        <f t="shared" si="3"/>
        <v>0.92805006944567203</v>
      </c>
    </row>
    <row r="112" spans="1:10" ht="25.5" x14ac:dyDescent="0.25">
      <c r="A112" s="183" t="s">
        <v>834</v>
      </c>
      <c r="B112" s="153" t="s">
        <v>1780</v>
      </c>
      <c r="C112" s="153" t="s">
        <v>795</v>
      </c>
      <c r="D112" s="179" t="s">
        <v>1781</v>
      </c>
      <c r="E112" s="153" t="s">
        <v>21</v>
      </c>
      <c r="F112" s="203">
        <v>22</v>
      </c>
      <c r="G112" s="203">
        <v>175.36</v>
      </c>
      <c r="H112" s="203">
        <f t="shared" si="2"/>
        <v>3857.92</v>
      </c>
      <c r="I112" s="204">
        <f>+H112/$G$306</f>
        <v>1.2225143378031857E-3</v>
      </c>
      <c r="J112" s="205">
        <f t="shared" si="3"/>
        <v>0.92927258378347521</v>
      </c>
    </row>
    <row r="113" spans="1:10" x14ac:dyDescent="0.25">
      <c r="A113" s="183" t="s">
        <v>834</v>
      </c>
      <c r="B113" s="153" t="s">
        <v>1199</v>
      </c>
      <c r="C113" s="153" t="s">
        <v>105</v>
      </c>
      <c r="D113" s="179" t="s">
        <v>1200</v>
      </c>
      <c r="E113" s="153" t="s">
        <v>221</v>
      </c>
      <c r="F113" s="203">
        <v>54</v>
      </c>
      <c r="G113" s="203">
        <v>70.760000000000005</v>
      </c>
      <c r="H113" s="203">
        <f t="shared" si="2"/>
        <v>3821.04</v>
      </c>
      <c r="I113" s="204">
        <f>+H113/$G$306</f>
        <v>1.210827644253765E-3</v>
      </c>
      <c r="J113" s="205">
        <f t="shared" si="3"/>
        <v>0.93048341142772895</v>
      </c>
    </row>
    <row r="114" spans="1:10" ht="25.5" x14ac:dyDescent="0.25">
      <c r="A114" s="183" t="s">
        <v>834</v>
      </c>
      <c r="B114" s="153" t="s">
        <v>1145</v>
      </c>
      <c r="C114" s="153" t="s">
        <v>201</v>
      </c>
      <c r="D114" s="179" t="s">
        <v>1146</v>
      </c>
      <c r="E114" s="153" t="s">
        <v>58</v>
      </c>
      <c r="F114" s="203">
        <v>347.38</v>
      </c>
      <c r="G114" s="203">
        <v>10.73</v>
      </c>
      <c r="H114" s="203">
        <f t="shared" si="2"/>
        <v>3727.38</v>
      </c>
      <c r="I114" s="204">
        <f>+H114/$G$306</f>
        <v>1.1811482592798291E-3</v>
      </c>
      <c r="J114" s="205">
        <f t="shared" si="3"/>
        <v>0.93166455968700879</v>
      </c>
    </row>
    <row r="115" spans="1:10" x14ac:dyDescent="0.25">
      <c r="A115" s="183" t="s">
        <v>834</v>
      </c>
      <c r="B115" s="153" t="s">
        <v>1161</v>
      </c>
      <c r="C115" s="153" t="s">
        <v>105</v>
      </c>
      <c r="D115" s="179" t="s">
        <v>1162</v>
      </c>
      <c r="E115" s="153" t="s">
        <v>221</v>
      </c>
      <c r="F115" s="203">
        <v>5</v>
      </c>
      <c r="G115" s="203">
        <v>741.6</v>
      </c>
      <c r="H115" s="203">
        <f t="shared" si="2"/>
        <v>3708</v>
      </c>
      <c r="I115" s="204">
        <f>+H115/$G$306</f>
        <v>1.1750070412487072E-3</v>
      </c>
      <c r="J115" s="205">
        <f t="shared" si="3"/>
        <v>0.93283956672825752</v>
      </c>
    </row>
    <row r="116" spans="1:10" x14ac:dyDescent="0.25">
      <c r="A116" s="183" t="s">
        <v>834</v>
      </c>
      <c r="B116" s="153" t="s">
        <v>1311</v>
      </c>
      <c r="C116" s="153" t="s">
        <v>105</v>
      </c>
      <c r="D116" s="179" t="s">
        <v>1312</v>
      </c>
      <c r="E116" s="153" t="s">
        <v>221</v>
      </c>
      <c r="F116" s="203">
        <v>4</v>
      </c>
      <c r="G116" s="203">
        <v>919.32</v>
      </c>
      <c r="H116" s="203">
        <f t="shared" si="2"/>
        <v>3677.28</v>
      </c>
      <c r="I116" s="204">
        <f>+H116/$G$306</f>
        <v>1.1652723550817277E-3</v>
      </c>
      <c r="J116" s="205">
        <f t="shared" si="3"/>
        <v>0.9340048390833392</v>
      </c>
    </row>
    <row r="117" spans="1:10" ht="25.5" x14ac:dyDescent="0.25">
      <c r="A117" s="183" t="s">
        <v>834</v>
      </c>
      <c r="B117" s="153" t="s">
        <v>217</v>
      </c>
      <c r="C117" s="153" t="s">
        <v>105</v>
      </c>
      <c r="D117" s="179" t="s">
        <v>218</v>
      </c>
      <c r="E117" s="153" t="s">
        <v>28</v>
      </c>
      <c r="F117" s="203">
        <v>1</v>
      </c>
      <c r="G117" s="203">
        <v>3675.93</v>
      </c>
      <c r="H117" s="203">
        <f t="shared" si="2"/>
        <v>3675.93</v>
      </c>
      <c r="I117" s="204">
        <f>+H117/$G$306</f>
        <v>1.1648445612560303E-3</v>
      </c>
      <c r="J117" s="205">
        <f t="shared" si="3"/>
        <v>0.93516968364459518</v>
      </c>
    </row>
    <row r="118" spans="1:10" ht="25.5" x14ac:dyDescent="0.25">
      <c r="A118" s="183" t="s">
        <v>834</v>
      </c>
      <c r="B118" s="153" t="s">
        <v>220</v>
      </c>
      <c r="C118" s="153" t="s">
        <v>105</v>
      </c>
      <c r="D118" s="179" t="s">
        <v>91</v>
      </c>
      <c r="E118" s="153" t="s">
        <v>221</v>
      </c>
      <c r="F118" s="203">
        <v>1</v>
      </c>
      <c r="G118" s="203">
        <v>3482.69</v>
      </c>
      <c r="H118" s="203">
        <f t="shared" si="2"/>
        <v>3482.69</v>
      </c>
      <c r="I118" s="204">
        <f>+H118/$G$306</f>
        <v>1.103609836161397E-3</v>
      </c>
      <c r="J118" s="205">
        <f t="shared" si="3"/>
        <v>0.93627329348075661</v>
      </c>
    </row>
    <row r="119" spans="1:10" x14ac:dyDescent="0.25">
      <c r="A119" s="183" t="s">
        <v>834</v>
      </c>
      <c r="B119" s="153" t="s">
        <v>1118</v>
      </c>
      <c r="C119" s="153" t="s">
        <v>105</v>
      </c>
      <c r="D119" s="179" t="s">
        <v>1119</v>
      </c>
      <c r="E119" s="153" t="s">
        <v>265</v>
      </c>
      <c r="F119" s="203">
        <v>282.3</v>
      </c>
      <c r="G119" s="203">
        <v>11.84</v>
      </c>
      <c r="H119" s="203">
        <f t="shared" si="2"/>
        <v>3342.43</v>
      </c>
      <c r="I119" s="204">
        <f>+H119/$G$306</f>
        <v>1.0591636420930195E-3</v>
      </c>
      <c r="J119" s="205">
        <f t="shared" si="3"/>
        <v>0.93733245712284963</v>
      </c>
    </row>
    <row r="120" spans="1:10" ht="25.5" x14ac:dyDescent="0.25">
      <c r="A120" s="183" t="s">
        <v>834</v>
      </c>
      <c r="B120" s="153" t="s">
        <v>1068</v>
      </c>
      <c r="C120" s="153" t="s">
        <v>105</v>
      </c>
      <c r="D120" s="179" t="s">
        <v>1069</v>
      </c>
      <c r="E120" s="153" t="s">
        <v>25</v>
      </c>
      <c r="F120" s="203">
        <v>74.41</v>
      </c>
      <c r="G120" s="203">
        <v>44.79</v>
      </c>
      <c r="H120" s="203">
        <f t="shared" si="2"/>
        <v>3332.82</v>
      </c>
      <c r="I120" s="204">
        <f>+H120/$G$306</f>
        <v>1.0561183838226852E-3</v>
      </c>
      <c r="J120" s="205">
        <f t="shared" si="3"/>
        <v>0.93838857550667232</v>
      </c>
    </row>
    <row r="121" spans="1:10" x14ac:dyDescent="0.25">
      <c r="A121" s="183" t="s">
        <v>834</v>
      </c>
      <c r="B121" s="153" t="s">
        <v>1018</v>
      </c>
      <c r="C121" s="153" t="s">
        <v>105</v>
      </c>
      <c r="D121" s="179" t="s">
        <v>1019</v>
      </c>
      <c r="E121" s="153" t="s">
        <v>25</v>
      </c>
      <c r="F121" s="203">
        <v>278.82</v>
      </c>
      <c r="G121" s="203">
        <v>11.73</v>
      </c>
      <c r="H121" s="203">
        <f t="shared" si="2"/>
        <v>3270.55</v>
      </c>
      <c r="I121" s="204">
        <f>+H121/$G$306</f>
        <v>1.036385997507001E-3</v>
      </c>
      <c r="J121" s="205">
        <f t="shared" si="3"/>
        <v>0.93942496150417931</v>
      </c>
    </row>
    <row r="122" spans="1:10" x14ac:dyDescent="0.25">
      <c r="A122" s="183" t="s">
        <v>834</v>
      </c>
      <c r="B122" s="153" t="s">
        <v>1608</v>
      </c>
      <c r="C122" s="153" t="s">
        <v>105</v>
      </c>
      <c r="D122" s="179" t="s">
        <v>539</v>
      </c>
      <c r="E122" s="153" t="s">
        <v>23</v>
      </c>
      <c r="F122" s="203">
        <v>142.13</v>
      </c>
      <c r="G122" s="203">
        <v>22.76</v>
      </c>
      <c r="H122" s="203">
        <f t="shared" si="2"/>
        <v>3234.87</v>
      </c>
      <c r="I122" s="204">
        <f>+H122/$G$306</f>
        <v>1.0250795651359776E-3</v>
      </c>
      <c r="J122" s="205">
        <f t="shared" si="3"/>
        <v>0.94045004106931529</v>
      </c>
    </row>
    <row r="123" spans="1:10" x14ac:dyDescent="0.25">
      <c r="A123" s="183" t="s">
        <v>834</v>
      </c>
      <c r="B123" s="153" t="s">
        <v>247</v>
      </c>
      <c r="C123" s="153" t="s">
        <v>105</v>
      </c>
      <c r="D123" s="179" t="s">
        <v>87</v>
      </c>
      <c r="E123" s="153" t="s">
        <v>25</v>
      </c>
      <c r="F123" s="203">
        <v>81.47</v>
      </c>
      <c r="G123" s="203">
        <v>39.25</v>
      </c>
      <c r="H123" s="203">
        <f t="shared" si="2"/>
        <v>3197.69</v>
      </c>
      <c r="I123" s="204">
        <f>+H123/$G$306</f>
        <v>1.0132978062919575E-3</v>
      </c>
      <c r="J123" s="205">
        <f t="shared" si="3"/>
        <v>0.94146333887560729</v>
      </c>
    </row>
    <row r="124" spans="1:10" ht="25.5" x14ac:dyDescent="0.25">
      <c r="A124" s="183" t="s">
        <v>834</v>
      </c>
      <c r="B124" s="153" t="s">
        <v>1059</v>
      </c>
      <c r="C124" s="153" t="s">
        <v>105</v>
      </c>
      <c r="D124" s="179" t="s">
        <v>1060</v>
      </c>
      <c r="E124" s="153" t="s">
        <v>19</v>
      </c>
      <c r="F124" s="203">
        <v>602.46</v>
      </c>
      <c r="G124" s="203">
        <v>5.28</v>
      </c>
      <c r="H124" s="203">
        <f t="shared" si="2"/>
        <v>3180.98</v>
      </c>
      <c r="I124" s="204">
        <f>+H124/$G$306</f>
        <v>1.0080026693827704E-3</v>
      </c>
      <c r="J124" s="205">
        <f t="shared" si="3"/>
        <v>0.94247134154499002</v>
      </c>
    </row>
    <row r="125" spans="1:10" x14ac:dyDescent="0.25">
      <c r="A125" s="183" t="s">
        <v>834</v>
      </c>
      <c r="B125" s="153" t="s">
        <v>266</v>
      </c>
      <c r="C125" s="153" t="s">
        <v>105</v>
      </c>
      <c r="D125" s="179" t="s">
        <v>73</v>
      </c>
      <c r="E125" s="153" t="s">
        <v>265</v>
      </c>
      <c r="F125" s="203">
        <v>287.39999999999998</v>
      </c>
      <c r="G125" s="203">
        <v>11.03</v>
      </c>
      <c r="H125" s="203">
        <f t="shared" si="2"/>
        <v>3170.02</v>
      </c>
      <c r="I125" s="204">
        <f>+H125/$G$306</f>
        <v>1.0045296172867385E-3</v>
      </c>
      <c r="J125" s="205">
        <f t="shared" si="3"/>
        <v>0.94347587116227671</v>
      </c>
    </row>
    <row r="126" spans="1:10" x14ac:dyDescent="0.25">
      <c r="A126" s="183" t="s">
        <v>834</v>
      </c>
      <c r="B126" s="153" t="s">
        <v>1293</v>
      </c>
      <c r="C126" s="153" t="s">
        <v>105</v>
      </c>
      <c r="D126" s="179" t="s">
        <v>1294</v>
      </c>
      <c r="E126" s="153" t="s">
        <v>23</v>
      </c>
      <c r="F126" s="203">
        <v>277.2</v>
      </c>
      <c r="G126" s="203">
        <v>11.41</v>
      </c>
      <c r="H126" s="203">
        <f t="shared" si="2"/>
        <v>3162.85</v>
      </c>
      <c r="I126" s="204">
        <f>+H126/$G$306</f>
        <v>1.0022575567458128E-3</v>
      </c>
      <c r="J126" s="205">
        <f t="shared" si="3"/>
        <v>0.94447812871902248</v>
      </c>
    </row>
    <row r="127" spans="1:10" ht="25.5" x14ac:dyDescent="0.25">
      <c r="A127" s="183" t="s">
        <v>834</v>
      </c>
      <c r="B127" s="153" t="s">
        <v>1167</v>
      </c>
      <c r="C127" s="153" t="s">
        <v>240</v>
      </c>
      <c r="D127" s="179" t="s">
        <v>1168</v>
      </c>
      <c r="E127" s="153" t="s">
        <v>28</v>
      </c>
      <c r="F127" s="203">
        <v>4</v>
      </c>
      <c r="G127" s="203">
        <v>778.46</v>
      </c>
      <c r="H127" s="203">
        <f t="shared" si="2"/>
        <v>3113.84</v>
      </c>
      <c r="I127" s="204">
        <f>+H127/$G$306</f>
        <v>9.8672705645142249E-4</v>
      </c>
      <c r="J127" s="205">
        <f t="shared" si="3"/>
        <v>0.9454648557754739</v>
      </c>
    </row>
    <row r="128" spans="1:10" x14ac:dyDescent="0.25">
      <c r="A128" s="183" t="s">
        <v>834</v>
      </c>
      <c r="B128" s="153" t="s">
        <v>1718</v>
      </c>
      <c r="C128" s="153" t="s">
        <v>105</v>
      </c>
      <c r="D128" s="179" t="s">
        <v>1719</v>
      </c>
      <c r="E128" s="153" t="s">
        <v>58</v>
      </c>
      <c r="F128" s="203">
        <v>49.02</v>
      </c>
      <c r="G128" s="203">
        <v>63.21</v>
      </c>
      <c r="H128" s="203">
        <f t="shared" si="2"/>
        <v>3098.55</v>
      </c>
      <c r="I128" s="204">
        <f>+H128/$G$306</f>
        <v>9.818818952700059E-4</v>
      </c>
      <c r="J128" s="205">
        <f t="shared" si="3"/>
        <v>0.94644673767074394</v>
      </c>
    </row>
    <row r="129" spans="1:10" ht="25.5" x14ac:dyDescent="0.25">
      <c r="A129" s="183" t="s">
        <v>834</v>
      </c>
      <c r="B129" s="153" t="s">
        <v>1507</v>
      </c>
      <c r="C129" s="153" t="s">
        <v>240</v>
      </c>
      <c r="D129" s="179" t="s">
        <v>1508</v>
      </c>
      <c r="E129" s="153" t="s">
        <v>21</v>
      </c>
      <c r="F129" s="203">
        <v>44</v>
      </c>
      <c r="G129" s="203">
        <v>69.52</v>
      </c>
      <c r="H129" s="203">
        <f t="shared" si="2"/>
        <v>3058.88</v>
      </c>
      <c r="I129" s="204">
        <f>+H129/$G$306</f>
        <v>9.6931109448081059E-4</v>
      </c>
      <c r="J129" s="205">
        <f t="shared" si="3"/>
        <v>0.94741604876522478</v>
      </c>
    </row>
    <row r="130" spans="1:10" x14ac:dyDescent="0.25">
      <c r="A130" s="183" t="s">
        <v>834</v>
      </c>
      <c r="B130" s="153" t="s">
        <v>1163</v>
      </c>
      <c r="C130" s="153" t="s">
        <v>105</v>
      </c>
      <c r="D130" s="179" t="s">
        <v>1164</v>
      </c>
      <c r="E130" s="153" t="s">
        <v>28</v>
      </c>
      <c r="F130" s="203">
        <v>4</v>
      </c>
      <c r="G130" s="203">
        <v>762.19</v>
      </c>
      <c r="H130" s="203">
        <f t="shared" si="2"/>
        <v>3048.76</v>
      </c>
      <c r="I130" s="204">
        <f>+H130/$G$306</f>
        <v>9.661042252096572E-4</v>
      </c>
      <c r="J130" s="205">
        <f t="shared" si="3"/>
        <v>0.94838215299043449</v>
      </c>
    </row>
    <row r="131" spans="1:10" x14ac:dyDescent="0.25">
      <c r="A131" s="183" t="s">
        <v>834</v>
      </c>
      <c r="B131" s="153" t="s">
        <v>1123</v>
      </c>
      <c r="C131" s="153" t="s">
        <v>105</v>
      </c>
      <c r="D131" s="179" t="s">
        <v>1124</v>
      </c>
      <c r="E131" s="153" t="s">
        <v>25</v>
      </c>
      <c r="F131" s="203">
        <v>51.91</v>
      </c>
      <c r="G131" s="203">
        <v>57.5</v>
      </c>
      <c r="H131" s="203">
        <f t="shared" si="2"/>
        <v>2984.82</v>
      </c>
      <c r="I131" s="204">
        <f>+H131/$G$306</f>
        <v>9.4584264208736962E-4</v>
      </c>
      <c r="J131" s="205">
        <f t="shared" si="3"/>
        <v>0.9493279956325219</v>
      </c>
    </row>
    <row r="132" spans="1:10" x14ac:dyDescent="0.25">
      <c r="A132" s="183" t="s">
        <v>834</v>
      </c>
      <c r="B132" s="153" t="s">
        <v>1285</v>
      </c>
      <c r="C132" s="153" t="s">
        <v>105</v>
      </c>
      <c r="D132" s="179" t="s">
        <v>1286</v>
      </c>
      <c r="E132" s="153" t="s">
        <v>19</v>
      </c>
      <c r="F132" s="203">
        <v>299.95</v>
      </c>
      <c r="G132" s="203">
        <v>9.7100000000000009</v>
      </c>
      <c r="H132" s="203">
        <f t="shared" si="2"/>
        <v>2912.51</v>
      </c>
      <c r="I132" s="204">
        <f>+H132/$G$306</f>
        <v>9.2292873724575853E-4</v>
      </c>
      <c r="J132" s="205">
        <f t="shared" si="3"/>
        <v>0.95025092436976766</v>
      </c>
    </row>
    <row r="133" spans="1:10" x14ac:dyDescent="0.25">
      <c r="A133" s="183" t="s">
        <v>834</v>
      </c>
      <c r="B133" s="153" t="s">
        <v>1274</v>
      </c>
      <c r="C133" s="153" t="s">
        <v>105</v>
      </c>
      <c r="D133" s="179" t="s">
        <v>1275</v>
      </c>
      <c r="E133" s="153" t="s">
        <v>19</v>
      </c>
      <c r="F133" s="203">
        <v>1345.49</v>
      </c>
      <c r="G133" s="203">
        <v>2.14</v>
      </c>
      <c r="H133" s="203">
        <f t="shared" si="2"/>
        <v>2879.34</v>
      </c>
      <c r="I133" s="204">
        <f>+H133/$G$306</f>
        <v>9.1241768450621701E-4</v>
      </c>
      <c r="J133" s="205">
        <f t="shared" si="3"/>
        <v>0.95116334205427389</v>
      </c>
    </row>
    <row r="134" spans="1:10" ht="25.5" x14ac:dyDescent="0.25">
      <c r="A134" s="183" t="s">
        <v>834</v>
      </c>
      <c r="B134" s="153" t="s">
        <v>1121</v>
      </c>
      <c r="C134" s="153" t="s">
        <v>105</v>
      </c>
      <c r="D134" s="179" t="s">
        <v>1122</v>
      </c>
      <c r="E134" s="153" t="s">
        <v>25</v>
      </c>
      <c r="F134" s="203">
        <v>51.91</v>
      </c>
      <c r="G134" s="203">
        <v>55.25</v>
      </c>
      <c r="H134" s="203">
        <f t="shared" si="2"/>
        <v>2868.02</v>
      </c>
      <c r="I134" s="204">
        <f>+H134/$G$306</f>
        <v>9.088305540566659E-4</v>
      </c>
      <c r="J134" s="205">
        <f t="shared" si="3"/>
        <v>0.95207217260833055</v>
      </c>
    </row>
    <row r="135" spans="1:10" ht="25.5" x14ac:dyDescent="0.25">
      <c r="A135" s="183" t="s">
        <v>834</v>
      </c>
      <c r="B135" s="153" t="s">
        <v>229</v>
      </c>
      <c r="C135" s="153" t="s">
        <v>105</v>
      </c>
      <c r="D135" s="179" t="s">
        <v>95</v>
      </c>
      <c r="E135" s="153" t="s">
        <v>19</v>
      </c>
      <c r="F135" s="203">
        <v>7.5</v>
      </c>
      <c r="G135" s="203">
        <v>372.37</v>
      </c>
      <c r="H135" s="203">
        <f t="shared" si="2"/>
        <v>2792.77</v>
      </c>
      <c r="I135" s="204">
        <f>+H135/$G$306</f>
        <v>8.8498500932798058E-4</v>
      </c>
      <c r="J135" s="205">
        <f t="shared" si="3"/>
        <v>0.95295715761765853</v>
      </c>
    </row>
    <row r="136" spans="1:10" ht="25.5" x14ac:dyDescent="0.25">
      <c r="A136" s="183" t="s">
        <v>834</v>
      </c>
      <c r="B136" s="153" t="s">
        <v>1299</v>
      </c>
      <c r="C136" s="153" t="s">
        <v>105</v>
      </c>
      <c r="D136" s="179" t="s">
        <v>1300</v>
      </c>
      <c r="E136" s="153" t="s">
        <v>19</v>
      </c>
      <c r="F136" s="203">
        <v>67.739999999999995</v>
      </c>
      <c r="G136" s="203">
        <v>41.01</v>
      </c>
      <c r="H136" s="203">
        <f t="shared" si="2"/>
        <v>2778.01</v>
      </c>
      <c r="I136" s="204">
        <f>+H136/$G$306</f>
        <v>8.8030779683368973E-4</v>
      </c>
      <c r="J136" s="205">
        <f t="shared" si="3"/>
        <v>0.95383746541449221</v>
      </c>
    </row>
    <row r="137" spans="1:10" x14ac:dyDescent="0.25">
      <c r="A137" s="183" t="s">
        <v>834</v>
      </c>
      <c r="B137" s="153" t="s">
        <v>1459</v>
      </c>
      <c r="C137" s="153" t="s">
        <v>105</v>
      </c>
      <c r="D137" s="179" t="s">
        <v>1460</v>
      </c>
      <c r="E137" s="153" t="s">
        <v>221</v>
      </c>
      <c r="F137" s="203">
        <v>3</v>
      </c>
      <c r="G137" s="203">
        <v>913.35</v>
      </c>
      <c r="H137" s="203">
        <f t="shared" si="2"/>
        <v>2740.05</v>
      </c>
      <c r="I137" s="204">
        <f>+H137/$G$306</f>
        <v>8.6827886822371102E-4</v>
      </c>
      <c r="J137" s="205">
        <f t="shared" si="3"/>
        <v>0.95470574428271593</v>
      </c>
    </row>
    <row r="138" spans="1:10" x14ac:dyDescent="0.25">
      <c r="A138" s="183" t="s">
        <v>834</v>
      </c>
      <c r="B138" s="153" t="s">
        <v>1093</v>
      </c>
      <c r="C138" s="153" t="s">
        <v>105</v>
      </c>
      <c r="D138" s="179" t="s">
        <v>1094</v>
      </c>
      <c r="E138" s="153" t="s">
        <v>265</v>
      </c>
      <c r="F138" s="203">
        <v>228</v>
      </c>
      <c r="G138" s="203">
        <v>11.87</v>
      </c>
      <c r="H138" s="203">
        <f t="shared" ref="H138:H266" si="4">+TRUNC(F138*G138,2)</f>
        <v>2706.36</v>
      </c>
      <c r="I138" s="204">
        <f>+H138/$G$306</f>
        <v>8.5760303564019725E-4</v>
      </c>
      <c r="J138" s="205">
        <f t="shared" si="3"/>
        <v>0.95556334731835613</v>
      </c>
    </row>
    <row r="139" spans="1:10" x14ac:dyDescent="0.25">
      <c r="A139" s="183" t="s">
        <v>834</v>
      </c>
      <c r="B139" s="153" t="s">
        <v>1016</v>
      </c>
      <c r="C139" s="153" t="s">
        <v>105</v>
      </c>
      <c r="D139" s="179" t="s">
        <v>1017</v>
      </c>
      <c r="E139" s="153" t="s">
        <v>25</v>
      </c>
      <c r="F139" s="203">
        <v>278.82</v>
      </c>
      <c r="G139" s="203">
        <v>9.3800000000000008</v>
      </c>
      <c r="H139" s="203">
        <f t="shared" si="4"/>
        <v>2615.33</v>
      </c>
      <c r="I139" s="204">
        <f>+H139/$G$306</f>
        <v>8.2875705641558288E-4</v>
      </c>
      <c r="J139" s="205">
        <f t="shared" ref="J139:J202" si="5">+J138+I139</f>
        <v>0.95639210437477173</v>
      </c>
    </row>
    <row r="140" spans="1:10" ht="25.5" x14ac:dyDescent="0.25">
      <c r="A140" s="183" t="s">
        <v>834</v>
      </c>
      <c r="B140" s="153" t="s">
        <v>1322</v>
      </c>
      <c r="C140" s="153" t="s">
        <v>105</v>
      </c>
      <c r="D140" s="179" t="s">
        <v>1323</v>
      </c>
      <c r="E140" s="153" t="s">
        <v>28</v>
      </c>
      <c r="F140" s="203">
        <v>16</v>
      </c>
      <c r="G140" s="203">
        <v>161.29</v>
      </c>
      <c r="H140" s="203">
        <f t="shared" si="4"/>
        <v>2580.64</v>
      </c>
      <c r="I140" s="204">
        <f>+H140/$G$306</f>
        <v>8.1776433951673776E-4</v>
      </c>
      <c r="J140" s="205">
        <f t="shared" si="5"/>
        <v>0.95720986871428848</v>
      </c>
    </row>
    <row r="141" spans="1:10" x14ac:dyDescent="0.25">
      <c r="A141" s="183" t="s">
        <v>834</v>
      </c>
      <c r="B141" s="153" t="s">
        <v>351</v>
      </c>
      <c r="C141" s="153" t="s">
        <v>105</v>
      </c>
      <c r="D141" s="179" t="s">
        <v>352</v>
      </c>
      <c r="E141" s="153" t="s">
        <v>58</v>
      </c>
      <c r="F141" s="203">
        <v>288.31</v>
      </c>
      <c r="G141" s="203">
        <v>8.7899999999999991</v>
      </c>
      <c r="H141" s="203">
        <f t="shared" si="4"/>
        <v>2534.2399999999998</v>
      </c>
      <c r="I141" s="204">
        <f>+H141/$G$306</f>
        <v>8.0306090728536237E-4</v>
      </c>
      <c r="J141" s="205">
        <f t="shared" si="5"/>
        <v>0.95801292962157381</v>
      </c>
    </row>
    <row r="142" spans="1:10" x14ac:dyDescent="0.25">
      <c r="A142" s="183" t="s">
        <v>834</v>
      </c>
      <c r="B142" s="153" t="s">
        <v>353</v>
      </c>
      <c r="C142" s="153" t="s">
        <v>105</v>
      </c>
      <c r="D142" s="179" t="s">
        <v>88</v>
      </c>
      <c r="E142" s="153" t="s">
        <v>19</v>
      </c>
      <c r="F142" s="203">
        <v>602.46</v>
      </c>
      <c r="G142" s="203">
        <v>4.1900000000000004</v>
      </c>
      <c r="H142" s="203">
        <f t="shared" si="4"/>
        <v>2524.3000000000002</v>
      </c>
      <c r="I142" s="204">
        <f>+H142/$G$306</f>
        <v>7.9991107719096872E-4</v>
      </c>
      <c r="J142" s="205">
        <f t="shared" si="5"/>
        <v>0.95881284069876482</v>
      </c>
    </row>
    <row r="143" spans="1:10" x14ac:dyDescent="0.25">
      <c r="A143" s="183" t="s">
        <v>834</v>
      </c>
      <c r="B143" s="153" t="s">
        <v>1318</v>
      </c>
      <c r="C143" s="153" t="s">
        <v>105</v>
      </c>
      <c r="D143" s="179" t="s">
        <v>1319</v>
      </c>
      <c r="E143" s="153" t="s">
        <v>221</v>
      </c>
      <c r="F143" s="203">
        <v>4</v>
      </c>
      <c r="G143" s="203">
        <v>610.71</v>
      </c>
      <c r="H143" s="203">
        <f t="shared" si="4"/>
        <v>2442.84</v>
      </c>
      <c r="I143" s="204">
        <f>+H143/$G$306</f>
        <v>7.7409768086407558E-4</v>
      </c>
      <c r="J143" s="205">
        <f t="shared" si="5"/>
        <v>0.95958693837962894</v>
      </c>
    </row>
    <row r="144" spans="1:10" x14ac:dyDescent="0.25">
      <c r="A144" s="183" t="s">
        <v>834</v>
      </c>
      <c r="B144" s="153" t="s">
        <v>1514</v>
      </c>
      <c r="C144" s="153" t="s">
        <v>795</v>
      </c>
      <c r="D144" s="179" t="s">
        <v>1515</v>
      </c>
      <c r="E144" s="153" t="s">
        <v>21</v>
      </c>
      <c r="F144" s="203">
        <v>1</v>
      </c>
      <c r="G144" s="203">
        <v>2424.16</v>
      </c>
      <c r="H144" s="203">
        <f t="shared" si="4"/>
        <v>2424.16</v>
      </c>
      <c r="I144" s="204">
        <f>+H144/$G$306</f>
        <v>7.6817828185368547E-4</v>
      </c>
      <c r="J144" s="205">
        <f t="shared" si="5"/>
        <v>0.96035511666148266</v>
      </c>
    </row>
    <row r="145" spans="1:10" x14ac:dyDescent="0.25">
      <c r="A145" s="183" t="s">
        <v>834</v>
      </c>
      <c r="B145" s="153" t="s">
        <v>1584</v>
      </c>
      <c r="C145" s="153" t="s">
        <v>105</v>
      </c>
      <c r="D145" s="179" t="s">
        <v>1585</v>
      </c>
      <c r="E145" s="153" t="s">
        <v>23</v>
      </c>
      <c r="F145" s="203">
        <v>102.85</v>
      </c>
      <c r="G145" s="203">
        <v>23.17</v>
      </c>
      <c r="H145" s="203">
        <f t="shared" si="4"/>
        <v>2383.0300000000002</v>
      </c>
      <c r="I145" s="204">
        <f>+H145/$G$306</f>
        <v>7.5514482996410658E-4</v>
      </c>
      <c r="J145" s="205">
        <f t="shared" si="5"/>
        <v>0.96111026149144674</v>
      </c>
    </row>
    <row r="146" spans="1:10" ht="25.5" x14ac:dyDescent="0.25">
      <c r="A146" s="183" t="s">
        <v>834</v>
      </c>
      <c r="B146" s="153" t="s">
        <v>1324</v>
      </c>
      <c r="C146" s="153" t="s">
        <v>105</v>
      </c>
      <c r="D146" s="179" t="s">
        <v>1325</v>
      </c>
      <c r="E146" s="153" t="s">
        <v>28</v>
      </c>
      <c r="F146" s="203">
        <v>4</v>
      </c>
      <c r="G146" s="203">
        <v>587.80999999999995</v>
      </c>
      <c r="H146" s="203">
        <f t="shared" si="4"/>
        <v>2351.2399999999998</v>
      </c>
      <c r="I146" s="204">
        <f>+H146/$G$306</f>
        <v>7.450710775797222E-4</v>
      </c>
      <c r="J146" s="205">
        <f t="shared" si="5"/>
        <v>0.96185533256902644</v>
      </c>
    </row>
    <row r="147" spans="1:10" x14ac:dyDescent="0.25">
      <c r="A147" s="183" t="s">
        <v>834</v>
      </c>
      <c r="B147" s="153" t="s">
        <v>1267</v>
      </c>
      <c r="C147" s="153" t="s">
        <v>105</v>
      </c>
      <c r="D147" s="179" t="s">
        <v>1268</v>
      </c>
      <c r="E147" s="153" t="s">
        <v>19</v>
      </c>
      <c r="F147" s="203">
        <v>5.65</v>
      </c>
      <c r="G147" s="203">
        <v>412.57</v>
      </c>
      <c r="H147" s="203">
        <f t="shared" si="4"/>
        <v>2331.02</v>
      </c>
      <c r="I147" s="204">
        <f>+H147/$G$306</f>
        <v>7.3866367672372206E-4</v>
      </c>
      <c r="J147" s="205">
        <f t="shared" si="5"/>
        <v>0.96259399624575015</v>
      </c>
    </row>
    <row r="148" spans="1:10" x14ac:dyDescent="0.25">
      <c r="A148" s="183" t="s">
        <v>834</v>
      </c>
      <c r="B148" s="153" t="s">
        <v>1171</v>
      </c>
      <c r="C148" s="153" t="s">
        <v>105</v>
      </c>
      <c r="D148" s="179" t="s">
        <v>1172</v>
      </c>
      <c r="E148" s="153" t="s">
        <v>23</v>
      </c>
      <c r="F148" s="203">
        <v>10.199999999999999</v>
      </c>
      <c r="G148" s="203">
        <v>217.69</v>
      </c>
      <c r="H148" s="203">
        <f t="shared" si="4"/>
        <v>2220.4299999999998</v>
      </c>
      <c r="I148" s="204">
        <f>+H148/$G$306</f>
        <v>7.0361944029122617E-4</v>
      </c>
      <c r="J148" s="205">
        <f t="shared" si="5"/>
        <v>0.96329761568604133</v>
      </c>
    </row>
    <row r="149" spans="1:10" ht="25.5" x14ac:dyDescent="0.25">
      <c r="A149" s="183" t="s">
        <v>834</v>
      </c>
      <c r="B149" s="153" t="s">
        <v>1769</v>
      </c>
      <c r="C149" s="153" t="s">
        <v>1770</v>
      </c>
      <c r="D149" s="179" t="s">
        <v>1771</v>
      </c>
      <c r="E149" s="153" t="s">
        <v>23</v>
      </c>
      <c r="F149" s="203">
        <v>15</v>
      </c>
      <c r="G149" s="203">
        <v>140.44999999999999</v>
      </c>
      <c r="H149" s="203">
        <f t="shared" si="4"/>
        <v>2106.75</v>
      </c>
      <c r="I149" s="204">
        <f>+H149/$G$306</f>
        <v>6.6759603132435653E-4</v>
      </c>
      <c r="J149" s="205">
        <f t="shared" si="5"/>
        <v>0.96396521171736571</v>
      </c>
    </row>
    <row r="150" spans="1:10" x14ac:dyDescent="0.25">
      <c r="A150" s="183" t="s">
        <v>834</v>
      </c>
      <c r="B150" s="153" t="s">
        <v>1231</v>
      </c>
      <c r="C150" s="153" t="s">
        <v>105</v>
      </c>
      <c r="D150" s="179" t="s">
        <v>1232</v>
      </c>
      <c r="E150" s="153" t="s">
        <v>58</v>
      </c>
      <c r="F150" s="203">
        <v>53.03</v>
      </c>
      <c r="G150" s="203">
        <v>39.26</v>
      </c>
      <c r="H150" s="203">
        <f t="shared" si="4"/>
        <v>2081.9499999999998</v>
      </c>
      <c r="I150" s="204">
        <f>+H150/$G$306</f>
        <v>6.5973730030413852E-4</v>
      </c>
      <c r="J150" s="205">
        <f t="shared" si="5"/>
        <v>0.96462494901766982</v>
      </c>
    </row>
    <row r="151" spans="1:10" x14ac:dyDescent="0.25">
      <c r="A151" s="183" t="s">
        <v>834</v>
      </c>
      <c r="B151" s="153" t="s">
        <v>1407</v>
      </c>
      <c r="C151" s="153" t="s">
        <v>105</v>
      </c>
      <c r="D151" s="179" t="s">
        <v>1408</v>
      </c>
      <c r="E151" s="153" t="s">
        <v>58</v>
      </c>
      <c r="F151" s="203">
        <v>190.16</v>
      </c>
      <c r="G151" s="203">
        <v>10.81</v>
      </c>
      <c r="H151" s="203">
        <f t="shared" si="4"/>
        <v>2055.62</v>
      </c>
      <c r="I151" s="204">
        <f>+H151/$G$306</f>
        <v>6.5139373628146375E-4</v>
      </c>
      <c r="J151" s="205">
        <f t="shared" si="5"/>
        <v>0.96527634275395124</v>
      </c>
    </row>
    <row r="152" spans="1:10" x14ac:dyDescent="0.25">
      <c r="A152" s="183" t="s">
        <v>834</v>
      </c>
      <c r="B152" s="153" t="s">
        <v>327</v>
      </c>
      <c r="C152" s="153" t="s">
        <v>105</v>
      </c>
      <c r="D152" s="179" t="s">
        <v>328</v>
      </c>
      <c r="E152" s="153" t="s">
        <v>58</v>
      </c>
      <c r="F152" s="203">
        <v>120.89</v>
      </c>
      <c r="G152" s="203">
        <v>16.88</v>
      </c>
      <c r="H152" s="203">
        <f t="shared" si="4"/>
        <v>2040.62</v>
      </c>
      <c r="I152" s="204">
        <f>+H152/$G$306</f>
        <v>6.4664047155149325E-4</v>
      </c>
      <c r="J152" s="205">
        <f t="shared" si="5"/>
        <v>0.96592298322550274</v>
      </c>
    </row>
    <row r="153" spans="1:10" x14ac:dyDescent="0.25">
      <c r="A153" s="183" t="s">
        <v>834</v>
      </c>
      <c r="B153" s="153" t="s">
        <v>1432</v>
      </c>
      <c r="C153" s="153" t="s">
        <v>105</v>
      </c>
      <c r="D153" s="179" t="s">
        <v>1433</v>
      </c>
      <c r="E153" s="153" t="s">
        <v>221</v>
      </c>
      <c r="F153" s="203">
        <v>99</v>
      </c>
      <c r="G153" s="203">
        <v>20.51</v>
      </c>
      <c r="H153" s="203">
        <f t="shared" si="4"/>
        <v>2030.49</v>
      </c>
      <c r="I153" s="204">
        <f>+H153/$G$306</f>
        <v>6.4343043343718649E-4</v>
      </c>
      <c r="J153" s="205">
        <f t="shared" si="5"/>
        <v>0.96656641365893992</v>
      </c>
    </row>
    <row r="154" spans="1:10" x14ac:dyDescent="0.25">
      <c r="A154" s="183" t="s">
        <v>834</v>
      </c>
      <c r="B154" s="153" t="s">
        <v>1313</v>
      </c>
      <c r="C154" s="153" t="s">
        <v>105</v>
      </c>
      <c r="D154" s="179" t="s">
        <v>1314</v>
      </c>
      <c r="E154" s="153" t="s">
        <v>221</v>
      </c>
      <c r="F154" s="203">
        <v>16</v>
      </c>
      <c r="G154" s="203">
        <v>125.66</v>
      </c>
      <c r="H154" s="203">
        <f t="shared" si="4"/>
        <v>2010.56</v>
      </c>
      <c r="I154" s="204">
        <f>+H154/$G$306</f>
        <v>6.3711492903263233E-4</v>
      </c>
      <c r="J154" s="205">
        <f t="shared" si="5"/>
        <v>0.96720352858797254</v>
      </c>
    </row>
    <row r="155" spans="1:10" x14ac:dyDescent="0.25">
      <c r="A155" s="183" t="s">
        <v>834</v>
      </c>
      <c r="B155" s="153" t="s">
        <v>1328</v>
      </c>
      <c r="C155" s="153" t="s">
        <v>105</v>
      </c>
      <c r="D155" s="179" t="s">
        <v>1329</v>
      </c>
      <c r="E155" s="153" t="s">
        <v>28</v>
      </c>
      <c r="F155" s="203">
        <v>4</v>
      </c>
      <c r="G155" s="203">
        <v>491.07</v>
      </c>
      <c r="H155" s="203">
        <f t="shared" si="4"/>
        <v>1964.28</v>
      </c>
      <c r="I155" s="204">
        <f>+H155/$G$306</f>
        <v>6.2244952291909666E-4</v>
      </c>
      <c r="J155" s="205">
        <f t="shared" si="5"/>
        <v>0.96782597811089166</v>
      </c>
    </row>
    <row r="156" spans="1:10" x14ac:dyDescent="0.25">
      <c r="A156" s="183" t="s">
        <v>834</v>
      </c>
      <c r="B156" s="153" t="s">
        <v>1438</v>
      </c>
      <c r="C156" s="153" t="s">
        <v>105</v>
      </c>
      <c r="D156" s="179" t="s">
        <v>1439</v>
      </c>
      <c r="E156" s="153" t="s">
        <v>221</v>
      </c>
      <c r="F156" s="203">
        <v>221</v>
      </c>
      <c r="G156" s="203">
        <v>8.8800000000000008</v>
      </c>
      <c r="H156" s="203">
        <f t="shared" si="4"/>
        <v>1962.48</v>
      </c>
      <c r="I156" s="204">
        <f>+H156/$G$306</f>
        <v>6.2187913115150024E-4</v>
      </c>
      <c r="J156" s="205">
        <f t="shared" si="5"/>
        <v>0.96844785724204319</v>
      </c>
    </row>
    <row r="157" spans="1:10" x14ac:dyDescent="0.25">
      <c r="A157" s="183" t="s">
        <v>834</v>
      </c>
      <c r="B157" s="153" t="s">
        <v>1670</v>
      </c>
      <c r="C157" s="153" t="s">
        <v>105</v>
      </c>
      <c r="D157" s="179" t="s">
        <v>1671</v>
      </c>
      <c r="E157" s="153" t="s">
        <v>221</v>
      </c>
      <c r="F157" s="203">
        <v>129</v>
      </c>
      <c r="G157" s="203">
        <v>15.07</v>
      </c>
      <c r="H157" s="203">
        <f t="shared" si="4"/>
        <v>1944.03</v>
      </c>
      <c r="I157" s="204">
        <f>+H157/$G$306</f>
        <v>6.1603261553363651E-4</v>
      </c>
      <c r="J157" s="205">
        <f t="shared" si="5"/>
        <v>0.96906388985757685</v>
      </c>
    </row>
    <row r="158" spans="1:10" ht="38.25" x14ac:dyDescent="0.25">
      <c r="A158" s="183" t="s">
        <v>834</v>
      </c>
      <c r="B158" s="153" t="s">
        <v>1807</v>
      </c>
      <c r="C158" s="153" t="s">
        <v>86</v>
      </c>
      <c r="D158" s="179" t="s">
        <v>1808</v>
      </c>
      <c r="E158" s="153" t="s">
        <v>23</v>
      </c>
      <c r="F158" s="203">
        <v>45</v>
      </c>
      <c r="G158" s="203">
        <v>43</v>
      </c>
      <c r="H158" s="203">
        <f t="shared" si="4"/>
        <v>1935</v>
      </c>
      <c r="I158" s="204">
        <f>+H158/$G$306</f>
        <v>6.1317115016619429E-4</v>
      </c>
      <c r="J158" s="205">
        <f t="shared" si="5"/>
        <v>0.96967706100774309</v>
      </c>
    </row>
    <row r="159" spans="1:10" ht="25.5" x14ac:dyDescent="0.25">
      <c r="A159" s="183" t="s">
        <v>834</v>
      </c>
      <c r="B159" s="153" t="s">
        <v>262</v>
      </c>
      <c r="C159" s="153" t="s">
        <v>105</v>
      </c>
      <c r="D159" s="179" t="s">
        <v>70</v>
      </c>
      <c r="E159" s="153" t="s">
        <v>25</v>
      </c>
      <c r="F159" s="203">
        <v>3.86</v>
      </c>
      <c r="G159" s="203">
        <v>488.42</v>
      </c>
      <c r="H159" s="203">
        <f t="shared" si="4"/>
        <v>1885.3</v>
      </c>
      <c r="I159" s="204">
        <f>+H159/$G$306</f>
        <v>5.974219996942254E-4</v>
      </c>
      <c r="J159" s="205">
        <f t="shared" si="5"/>
        <v>0.97027448300743735</v>
      </c>
    </row>
    <row r="160" spans="1:10" x14ac:dyDescent="0.25">
      <c r="A160" s="183" t="s">
        <v>834</v>
      </c>
      <c r="B160" s="153" t="s">
        <v>1472</v>
      </c>
      <c r="C160" s="153" t="s">
        <v>105</v>
      </c>
      <c r="D160" s="179" t="s">
        <v>1473</v>
      </c>
      <c r="E160" s="153" t="s">
        <v>221</v>
      </c>
      <c r="F160" s="203">
        <v>5</v>
      </c>
      <c r="G160" s="203">
        <v>367.45</v>
      </c>
      <c r="H160" s="203">
        <f t="shared" si="4"/>
        <v>1837.25</v>
      </c>
      <c r="I160" s="204">
        <f>+H160/$G$306</f>
        <v>5.8219570834255321E-4</v>
      </c>
      <c r="J160" s="205">
        <f t="shared" si="5"/>
        <v>0.97085667871577985</v>
      </c>
    </row>
    <row r="161" spans="1:10" x14ac:dyDescent="0.25">
      <c r="A161" s="183" t="s">
        <v>834</v>
      </c>
      <c r="B161" s="153" t="s">
        <v>1020</v>
      </c>
      <c r="C161" s="153" t="s">
        <v>105</v>
      </c>
      <c r="D161" s="179" t="s">
        <v>1021</v>
      </c>
      <c r="E161" s="153" t="s">
        <v>812</v>
      </c>
      <c r="F161" s="203">
        <v>1985.21</v>
      </c>
      <c r="G161" s="203">
        <v>0.92</v>
      </c>
      <c r="H161" s="203">
        <f t="shared" si="4"/>
        <v>1826.39</v>
      </c>
      <c r="I161" s="204">
        <f>+H161/$G$306</f>
        <v>5.7875434467805466E-4</v>
      </c>
      <c r="J161" s="205">
        <f t="shared" si="5"/>
        <v>0.97143543306045788</v>
      </c>
    </row>
    <row r="162" spans="1:10" x14ac:dyDescent="0.25">
      <c r="A162" s="183" t="s">
        <v>834</v>
      </c>
      <c r="B162" s="153" t="s">
        <v>1315</v>
      </c>
      <c r="C162" s="153" t="s">
        <v>105</v>
      </c>
      <c r="D162" s="179" t="s">
        <v>1316</v>
      </c>
      <c r="E162" s="153" t="s">
        <v>221</v>
      </c>
      <c r="F162" s="203">
        <v>4</v>
      </c>
      <c r="G162" s="203">
        <v>440.22</v>
      </c>
      <c r="H162" s="203">
        <f t="shared" si="4"/>
        <v>1760.88</v>
      </c>
      <c r="I162" s="204">
        <f>+H162/$G$306</f>
        <v>5.5799525318069683E-4</v>
      </c>
      <c r="J162" s="205">
        <f t="shared" si="5"/>
        <v>0.97199342831363855</v>
      </c>
    </row>
    <row r="163" spans="1:10" x14ac:dyDescent="0.25">
      <c r="A163" s="183" t="s">
        <v>834</v>
      </c>
      <c r="B163" s="153" t="s">
        <v>1531</v>
      </c>
      <c r="C163" s="153" t="s">
        <v>105</v>
      </c>
      <c r="D163" s="179" t="s">
        <v>1532</v>
      </c>
      <c r="E163" s="153" t="s">
        <v>221</v>
      </c>
      <c r="F163" s="203">
        <v>13</v>
      </c>
      <c r="G163" s="203">
        <v>134.21</v>
      </c>
      <c r="H163" s="203">
        <f t="shared" si="4"/>
        <v>1744.73</v>
      </c>
      <c r="I163" s="204">
        <f>+H163/$G$306</f>
        <v>5.5287757148809514E-4</v>
      </c>
      <c r="J163" s="205">
        <f t="shared" si="5"/>
        <v>0.97254630588512669</v>
      </c>
    </row>
    <row r="164" spans="1:10" x14ac:dyDescent="0.25">
      <c r="A164" s="183" t="s">
        <v>834</v>
      </c>
      <c r="B164" s="153" t="s">
        <v>1173</v>
      </c>
      <c r="C164" s="153" t="s">
        <v>105</v>
      </c>
      <c r="D164" s="179" t="s">
        <v>1174</v>
      </c>
      <c r="E164" s="153" t="s">
        <v>19</v>
      </c>
      <c r="F164" s="203">
        <v>3.39</v>
      </c>
      <c r="G164" s="203">
        <v>514.16</v>
      </c>
      <c r="H164" s="203">
        <f t="shared" si="4"/>
        <v>1743</v>
      </c>
      <c r="I164" s="204">
        <f>+H164/$G$306</f>
        <v>5.523293616225719E-4</v>
      </c>
      <c r="J164" s="205">
        <f t="shared" si="5"/>
        <v>0.97309863524674922</v>
      </c>
    </row>
    <row r="165" spans="1:10" x14ac:dyDescent="0.25">
      <c r="A165" s="183" t="s">
        <v>834</v>
      </c>
      <c r="B165" s="153" t="s">
        <v>1330</v>
      </c>
      <c r="C165" s="153" t="s">
        <v>105</v>
      </c>
      <c r="D165" s="179" t="s">
        <v>1331</v>
      </c>
      <c r="E165" s="153" t="s">
        <v>221</v>
      </c>
      <c r="F165" s="203">
        <v>20</v>
      </c>
      <c r="G165" s="203">
        <v>86.96</v>
      </c>
      <c r="H165" s="203">
        <f t="shared" si="4"/>
        <v>1739.2</v>
      </c>
      <c r="I165" s="204">
        <f>+H165/$G$306</f>
        <v>5.5112520122431279E-4</v>
      </c>
      <c r="J165" s="205">
        <f t="shared" si="5"/>
        <v>0.97364976044797358</v>
      </c>
    </row>
    <row r="166" spans="1:10" ht="25.5" x14ac:dyDescent="0.25">
      <c r="A166" s="183" t="s">
        <v>834</v>
      </c>
      <c r="B166" s="153" t="s">
        <v>1456</v>
      </c>
      <c r="C166" s="153" t="s">
        <v>105</v>
      </c>
      <c r="D166" s="179" t="s">
        <v>1457</v>
      </c>
      <c r="E166" s="153" t="s">
        <v>28</v>
      </c>
      <c r="F166" s="203">
        <v>8</v>
      </c>
      <c r="G166" s="203">
        <v>209.68</v>
      </c>
      <c r="H166" s="203">
        <f t="shared" si="4"/>
        <v>1677.44</v>
      </c>
      <c r="I166" s="204">
        <f>+H166/$G$306</f>
        <v>5.3155442590944752E-4</v>
      </c>
      <c r="J166" s="205">
        <f t="shared" si="5"/>
        <v>0.97418131487388304</v>
      </c>
    </row>
    <row r="167" spans="1:10" x14ac:dyDescent="0.25">
      <c r="A167" s="183" t="s">
        <v>834</v>
      </c>
      <c r="B167" s="153" t="s">
        <v>1571</v>
      </c>
      <c r="C167" s="153" t="s">
        <v>105</v>
      </c>
      <c r="D167" s="179" t="s">
        <v>1572</v>
      </c>
      <c r="E167" s="153" t="s">
        <v>221</v>
      </c>
      <c r="F167" s="203">
        <v>15</v>
      </c>
      <c r="G167" s="203">
        <v>110.98</v>
      </c>
      <c r="H167" s="203">
        <f t="shared" si="4"/>
        <v>1664.7</v>
      </c>
      <c r="I167" s="204">
        <f>+H167/$G$306</f>
        <v>5.2751731973212589E-4</v>
      </c>
      <c r="J167" s="205">
        <f t="shared" si="5"/>
        <v>0.97470883219361515</v>
      </c>
    </row>
    <row r="168" spans="1:10" x14ac:dyDescent="0.25">
      <c r="A168" s="183" t="s">
        <v>834</v>
      </c>
      <c r="B168" s="153" t="s">
        <v>1420</v>
      </c>
      <c r="C168" s="153" t="s">
        <v>105</v>
      </c>
      <c r="D168" s="179" t="s">
        <v>1421</v>
      </c>
      <c r="E168" s="153" t="s">
        <v>221</v>
      </c>
      <c r="F168" s="203">
        <v>1</v>
      </c>
      <c r="G168" s="203">
        <v>1622.18</v>
      </c>
      <c r="H168" s="203">
        <f t="shared" si="4"/>
        <v>1622.18</v>
      </c>
      <c r="I168" s="204">
        <f>+H168/$G$306</f>
        <v>5.1404339864423627E-4</v>
      </c>
      <c r="J168" s="205">
        <f t="shared" si="5"/>
        <v>0.9752228755922594</v>
      </c>
    </row>
    <row r="169" spans="1:10" x14ac:dyDescent="0.25">
      <c r="A169" s="183" t="s">
        <v>834</v>
      </c>
      <c r="B169" s="153" t="s">
        <v>1429</v>
      </c>
      <c r="C169" s="153" t="s">
        <v>105</v>
      </c>
      <c r="D169" s="179" t="s">
        <v>1430</v>
      </c>
      <c r="E169" s="153" t="s">
        <v>221</v>
      </c>
      <c r="F169" s="203">
        <v>1</v>
      </c>
      <c r="G169" s="203">
        <v>1593.62</v>
      </c>
      <c r="H169" s="203">
        <f t="shared" si="4"/>
        <v>1593.62</v>
      </c>
      <c r="I169" s="204">
        <f>+H169/$G$306</f>
        <v>5.0499318259837232E-4</v>
      </c>
      <c r="J169" s="205">
        <f t="shared" si="5"/>
        <v>0.97572786877485773</v>
      </c>
    </row>
    <row r="170" spans="1:10" x14ac:dyDescent="0.25">
      <c r="A170" s="183" t="s">
        <v>834</v>
      </c>
      <c r="B170" s="153" t="s">
        <v>1366</v>
      </c>
      <c r="C170" s="153" t="s">
        <v>105</v>
      </c>
      <c r="D170" s="179" t="s">
        <v>1367</v>
      </c>
      <c r="E170" s="153" t="s">
        <v>58</v>
      </c>
      <c r="F170" s="203">
        <v>43.01</v>
      </c>
      <c r="G170" s="203">
        <v>36.92</v>
      </c>
      <c r="H170" s="203">
        <f t="shared" si="4"/>
        <v>1587.92</v>
      </c>
      <c r="I170" s="204">
        <f>+H170/$G$306</f>
        <v>5.031869420009836E-4</v>
      </c>
      <c r="J170" s="205">
        <f t="shared" si="5"/>
        <v>0.97623105571685875</v>
      </c>
    </row>
    <row r="171" spans="1:10" x14ac:dyDescent="0.25">
      <c r="A171" s="183" t="s">
        <v>834</v>
      </c>
      <c r="B171" s="153" t="s">
        <v>1142</v>
      </c>
      <c r="C171" s="153" t="s">
        <v>105</v>
      </c>
      <c r="D171" s="179" t="s">
        <v>1143</v>
      </c>
      <c r="E171" s="153" t="s">
        <v>25</v>
      </c>
      <c r="F171" s="203">
        <v>0.59</v>
      </c>
      <c r="G171" s="203">
        <v>2679.02</v>
      </c>
      <c r="H171" s="203">
        <f t="shared" si="4"/>
        <v>1580.62</v>
      </c>
      <c r="I171" s="204">
        <f>+H171/$G$306</f>
        <v>5.0087368649906461E-4</v>
      </c>
      <c r="J171" s="205">
        <f t="shared" si="5"/>
        <v>0.97673192940335785</v>
      </c>
    </row>
    <row r="172" spans="1:10" x14ac:dyDescent="0.25">
      <c r="A172" s="183" t="s">
        <v>834</v>
      </c>
      <c r="B172" s="153" t="s">
        <v>1732</v>
      </c>
      <c r="C172" s="153" t="s">
        <v>105</v>
      </c>
      <c r="D172" s="179" t="s">
        <v>1733</v>
      </c>
      <c r="E172" s="153" t="s">
        <v>28</v>
      </c>
      <c r="F172" s="203">
        <v>7</v>
      </c>
      <c r="G172" s="203">
        <v>225.47</v>
      </c>
      <c r="H172" s="203">
        <f t="shared" si="4"/>
        <v>1578.29</v>
      </c>
      <c r="I172" s="204">
        <f>+H172/$G$306</f>
        <v>5.0013534604434256E-4</v>
      </c>
      <c r="J172" s="205">
        <f t="shared" si="5"/>
        <v>0.97723206474940216</v>
      </c>
    </row>
    <row r="173" spans="1:10" x14ac:dyDescent="0.25">
      <c r="A173" s="183" t="s">
        <v>834</v>
      </c>
      <c r="B173" s="153" t="s">
        <v>1377</v>
      </c>
      <c r="C173" s="153" t="s">
        <v>105</v>
      </c>
      <c r="D173" s="179" t="s">
        <v>1378</v>
      </c>
      <c r="E173" s="153" t="s">
        <v>221</v>
      </c>
      <c r="F173" s="203">
        <v>3</v>
      </c>
      <c r="G173" s="203">
        <v>501.64</v>
      </c>
      <c r="H173" s="203">
        <f t="shared" si="4"/>
        <v>1504.92</v>
      </c>
      <c r="I173" s="204">
        <f>+H173/$G$306</f>
        <v>4.7688554382848021E-4</v>
      </c>
      <c r="J173" s="205">
        <f t="shared" si="5"/>
        <v>0.97770895029323068</v>
      </c>
    </row>
    <row r="174" spans="1:10" x14ac:dyDescent="0.25">
      <c r="A174" s="183" t="s">
        <v>834</v>
      </c>
      <c r="B174" s="153" t="s">
        <v>1652</v>
      </c>
      <c r="C174" s="153" t="s">
        <v>105</v>
      </c>
      <c r="D174" s="179" t="s">
        <v>1653</v>
      </c>
      <c r="E174" s="153" t="s">
        <v>221</v>
      </c>
      <c r="F174" s="203">
        <v>52</v>
      </c>
      <c r="G174" s="203">
        <v>28.33</v>
      </c>
      <c r="H174" s="203">
        <f t="shared" si="4"/>
        <v>1473.16</v>
      </c>
      <c r="I174" s="204">
        <f>+H174/$G$306</f>
        <v>4.6682129797355601E-4</v>
      </c>
      <c r="J174" s="205">
        <f t="shared" si="5"/>
        <v>0.97817577159120428</v>
      </c>
    </row>
    <row r="175" spans="1:10" ht="25.5" x14ac:dyDescent="0.25">
      <c r="A175" s="183" t="s">
        <v>834</v>
      </c>
      <c r="B175" s="153" t="s">
        <v>1037</v>
      </c>
      <c r="C175" s="153" t="s">
        <v>105</v>
      </c>
      <c r="D175" s="179" t="s">
        <v>1038</v>
      </c>
      <c r="E175" s="153" t="s">
        <v>19</v>
      </c>
      <c r="F175" s="203">
        <v>76.75</v>
      </c>
      <c r="G175" s="203">
        <v>18.510000000000002</v>
      </c>
      <c r="H175" s="203">
        <f t="shared" si="4"/>
        <v>1420.64</v>
      </c>
      <c r="I175" s="204">
        <f>+H175/$G$306</f>
        <v>4.5017853373235261E-4</v>
      </c>
      <c r="J175" s="205">
        <f t="shared" si="5"/>
        <v>0.97862595012493658</v>
      </c>
    </row>
    <row r="176" spans="1:10" x14ac:dyDescent="0.25">
      <c r="A176" s="183" t="s">
        <v>834</v>
      </c>
      <c r="B176" s="153" t="s">
        <v>1610</v>
      </c>
      <c r="C176" s="153" t="s">
        <v>105</v>
      </c>
      <c r="D176" s="179" t="s">
        <v>1611</v>
      </c>
      <c r="E176" s="153" t="s">
        <v>23</v>
      </c>
      <c r="F176" s="203">
        <v>41.08</v>
      </c>
      <c r="G176" s="203">
        <v>34.33</v>
      </c>
      <c r="H176" s="203">
        <f t="shared" ref="H176:H228" si="6">+TRUNC(F176*G176,2)</f>
        <v>1410.27</v>
      </c>
      <c r="I176" s="204">
        <f>+H176/$G$306</f>
        <v>4.4689244338236631E-4</v>
      </c>
      <c r="J176" s="205">
        <f t="shared" si="5"/>
        <v>0.97907284256831895</v>
      </c>
    </row>
    <row r="177" spans="1:10" ht="25.5" x14ac:dyDescent="0.25">
      <c r="A177" s="183" t="s">
        <v>834</v>
      </c>
      <c r="B177" s="153" t="s">
        <v>1034</v>
      </c>
      <c r="C177" s="153" t="s">
        <v>105</v>
      </c>
      <c r="D177" s="179" t="s">
        <v>1035</v>
      </c>
      <c r="E177" s="153" t="s">
        <v>19</v>
      </c>
      <c r="F177" s="203">
        <v>76.75</v>
      </c>
      <c r="G177" s="203">
        <v>18.34</v>
      </c>
      <c r="H177" s="203">
        <f t="shared" si="6"/>
        <v>1407.59</v>
      </c>
      <c r="I177" s="204">
        <f>+H177/$G$306</f>
        <v>4.4604319341727826E-4</v>
      </c>
      <c r="J177" s="205">
        <f t="shared" si="5"/>
        <v>0.97951888576173618</v>
      </c>
    </row>
    <row r="178" spans="1:10" x14ac:dyDescent="0.25">
      <c r="A178" s="183" t="s">
        <v>834</v>
      </c>
      <c r="B178" s="153" t="s">
        <v>1475</v>
      </c>
      <c r="C178" s="153" t="s">
        <v>105</v>
      </c>
      <c r="D178" s="179" t="s">
        <v>1476</v>
      </c>
      <c r="E178" s="153" t="s">
        <v>221</v>
      </c>
      <c r="F178" s="203">
        <v>5</v>
      </c>
      <c r="G178" s="203">
        <v>279.44</v>
      </c>
      <c r="H178" s="203">
        <f t="shared" si="6"/>
        <v>1397.2</v>
      </c>
      <c r="I178" s="204">
        <f>+H178/$G$306</f>
        <v>4.4275076538098537E-4</v>
      </c>
      <c r="J178" s="205">
        <f t="shared" si="5"/>
        <v>0.97996163652711721</v>
      </c>
    </row>
    <row r="179" spans="1:10" ht="25.5" x14ac:dyDescent="0.25">
      <c r="A179" s="183" t="s">
        <v>834</v>
      </c>
      <c r="B179" s="153" t="s">
        <v>1332</v>
      </c>
      <c r="C179" s="153" t="s">
        <v>105</v>
      </c>
      <c r="D179" s="179" t="s">
        <v>1333</v>
      </c>
      <c r="E179" s="153" t="s">
        <v>221</v>
      </c>
      <c r="F179" s="203">
        <v>4</v>
      </c>
      <c r="G179" s="203">
        <v>329.83</v>
      </c>
      <c r="H179" s="203">
        <f t="shared" si="6"/>
        <v>1319.32</v>
      </c>
      <c r="I179" s="204">
        <f>+H179/$G$306</f>
        <v>4.1807181490297849E-4</v>
      </c>
      <c r="J179" s="205">
        <f t="shared" si="5"/>
        <v>0.98037970834202015</v>
      </c>
    </row>
    <row r="180" spans="1:10" x14ac:dyDescent="0.25">
      <c r="A180" s="183" t="s">
        <v>834</v>
      </c>
      <c r="B180" s="153" t="s">
        <v>1338</v>
      </c>
      <c r="C180" s="153" t="s">
        <v>105</v>
      </c>
      <c r="D180" s="179" t="s">
        <v>1339</v>
      </c>
      <c r="E180" s="153" t="s">
        <v>28</v>
      </c>
      <c r="F180" s="203">
        <v>8</v>
      </c>
      <c r="G180" s="203">
        <v>164.06</v>
      </c>
      <c r="H180" s="203">
        <f t="shared" si="6"/>
        <v>1312.48</v>
      </c>
      <c r="I180" s="204">
        <f>+H180/$G$306</f>
        <v>4.1590432618611201E-4</v>
      </c>
      <c r="J180" s="205">
        <f t="shared" si="5"/>
        <v>0.98079561266820625</v>
      </c>
    </row>
    <row r="181" spans="1:10" ht="38.25" x14ac:dyDescent="0.25">
      <c r="A181" s="183" t="s">
        <v>834</v>
      </c>
      <c r="B181" s="153" t="s">
        <v>1813</v>
      </c>
      <c r="C181" s="153" t="s">
        <v>86</v>
      </c>
      <c r="D181" s="179" t="s">
        <v>1814</v>
      </c>
      <c r="E181" s="153" t="s">
        <v>23</v>
      </c>
      <c r="F181" s="203">
        <v>20</v>
      </c>
      <c r="G181" s="203">
        <v>64.69</v>
      </c>
      <c r="H181" s="203">
        <f t="shared" si="6"/>
        <v>1293.8</v>
      </c>
      <c r="I181" s="204">
        <f>+H181/$G$306</f>
        <v>4.0998492717572206E-4</v>
      </c>
      <c r="J181" s="205">
        <f t="shared" si="5"/>
        <v>0.98120559759538195</v>
      </c>
    </row>
    <row r="182" spans="1:10" x14ac:dyDescent="0.25">
      <c r="A182" s="183" t="s">
        <v>834</v>
      </c>
      <c r="B182" s="153" t="s">
        <v>1426</v>
      </c>
      <c r="C182" s="153" t="s">
        <v>105</v>
      </c>
      <c r="D182" s="179" t="s">
        <v>1427</v>
      </c>
      <c r="E182" s="153" t="s">
        <v>221</v>
      </c>
      <c r="F182" s="203">
        <v>1</v>
      </c>
      <c r="G182" s="203">
        <v>1284.67</v>
      </c>
      <c r="H182" s="203">
        <f t="shared" si="6"/>
        <v>1284.67</v>
      </c>
      <c r="I182" s="204">
        <f>+H182/$G$306</f>
        <v>4.070917733767467E-4</v>
      </c>
      <c r="J182" s="205">
        <f t="shared" si="5"/>
        <v>0.98161268936875867</v>
      </c>
    </row>
    <row r="183" spans="1:10" ht="25.5" x14ac:dyDescent="0.25">
      <c r="A183" s="183" t="s">
        <v>834</v>
      </c>
      <c r="B183" s="153" t="s">
        <v>1486</v>
      </c>
      <c r="C183" s="153" t="s">
        <v>86</v>
      </c>
      <c r="D183" s="179" t="s">
        <v>1487</v>
      </c>
      <c r="E183" s="153" t="s">
        <v>23</v>
      </c>
      <c r="F183" s="203">
        <v>121.5</v>
      </c>
      <c r="G183" s="203">
        <v>10.53</v>
      </c>
      <c r="H183" s="203">
        <f t="shared" si="6"/>
        <v>1279.3900000000001</v>
      </c>
      <c r="I183" s="204">
        <f>+H183/$G$306</f>
        <v>4.054186241917971E-4</v>
      </c>
      <c r="J183" s="205">
        <f t="shared" si="5"/>
        <v>0.98201810799295042</v>
      </c>
    </row>
    <row r="184" spans="1:10" x14ac:dyDescent="0.25">
      <c r="A184" s="183" t="s">
        <v>834</v>
      </c>
      <c r="B184" s="153" t="s">
        <v>1831</v>
      </c>
      <c r="C184" s="153" t="s">
        <v>105</v>
      </c>
      <c r="D184" s="179" t="s">
        <v>1832</v>
      </c>
      <c r="E184" s="153" t="s">
        <v>221</v>
      </c>
      <c r="F184" s="203">
        <v>1</v>
      </c>
      <c r="G184" s="203">
        <v>1279.08</v>
      </c>
      <c r="H184" s="203">
        <f t="shared" si="6"/>
        <v>1279.08</v>
      </c>
      <c r="I184" s="204">
        <f>+H184/$G$306</f>
        <v>4.0532039005404432E-4</v>
      </c>
      <c r="J184" s="205">
        <f t="shared" si="5"/>
        <v>0.98242342838300445</v>
      </c>
    </row>
    <row r="185" spans="1:10" x14ac:dyDescent="0.25">
      <c r="A185" s="183" t="s">
        <v>834</v>
      </c>
      <c r="B185" s="153" t="s">
        <v>1510</v>
      </c>
      <c r="C185" s="153" t="s">
        <v>105</v>
      </c>
      <c r="D185" s="179" t="s">
        <v>1511</v>
      </c>
      <c r="E185" s="153" t="s">
        <v>221</v>
      </c>
      <c r="F185" s="203">
        <v>33</v>
      </c>
      <c r="G185" s="203">
        <v>38.07</v>
      </c>
      <c r="H185" s="203">
        <f t="shared" si="6"/>
        <v>1256.31</v>
      </c>
      <c r="I185" s="204">
        <f>+H185/$G$306</f>
        <v>3.9810493419394912E-4</v>
      </c>
      <c r="J185" s="205">
        <f t="shared" si="5"/>
        <v>0.98282153331719835</v>
      </c>
    </row>
    <row r="186" spans="1:10" x14ac:dyDescent="0.25">
      <c r="A186" s="183" t="s">
        <v>834</v>
      </c>
      <c r="B186" s="153" t="s">
        <v>1801</v>
      </c>
      <c r="C186" s="153" t="s">
        <v>1770</v>
      </c>
      <c r="D186" s="179" t="s">
        <v>1802</v>
      </c>
      <c r="E186" s="153" t="s">
        <v>1775</v>
      </c>
      <c r="F186" s="203">
        <v>17.100000000000001</v>
      </c>
      <c r="G186" s="203">
        <v>73.319999999999993</v>
      </c>
      <c r="H186" s="203">
        <f t="shared" si="6"/>
        <v>1253.77</v>
      </c>
      <c r="I186" s="204">
        <f>+H186/$G$306</f>
        <v>3.9730004803300743E-4</v>
      </c>
      <c r="J186" s="205">
        <f t="shared" si="5"/>
        <v>0.9832188333652313</v>
      </c>
    </row>
    <row r="187" spans="1:10" x14ac:dyDescent="0.25">
      <c r="A187" s="183" t="s">
        <v>834</v>
      </c>
      <c r="B187" s="153" t="s">
        <v>1336</v>
      </c>
      <c r="C187" s="153" t="s">
        <v>105</v>
      </c>
      <c r="D187" s="179" t="s">
        <v>1337</v>
      </c>
      <c r="E187" s="153" t="s">
        <v>28</v>
      </c>
      <c r="F187" s="203">
        <v>8</v>
      </c>
      <c r="G187" s="203">
        <v>154.38</v>
      </c>
      <c r="H187" s="203">
        <f t="shared" si="6"/>
        <v>1235.04</v>
      </c>
      <c r="I187" s="204">
        <f>+H187/$G$306</f>
        <v>3.9136480480685094E-4</v>
      </c>
      <c r="J187" s="205">
        <f t="shared" si="5"/>
        <v>0.98361019817003814</v>
      </c>
    </row>
    <row r="188" spans="1:10" ht="38.25" x14ac:dyDescent="0.25">
      <c r="A188" s="183" t="s">
        <v>834</v>
      </c>
      <c r="B188" s="153" t="s">
        <v>1766</v>
      </c>
      <c r="C188" s="153" t="s">
        <v>201</v>
      </c>
      <c r="D188" s="179" t="s">
        <v>1767</v>
      </c>
      <c r="E188" s="153" t="s">
        <v>58</v>
      </c>
      <c r="F188" s="203">
        <v>45</v>
      </c>
      <c r="G188" s="203">
        <v>27.13</v>
      </c>
      <c r="H188" s="203">
        <f t="shared" si="6"/>
        <v>1220.8499999999999</v>
      </c>
      <c r="I188" s="204">
        <f>+H188/$G$306</f>
        <v>3.8686821637229883E-4</v>
      </c>
      <c r="J188" s="205">
        <f t="shared" si="5"/>
        <v>0.98399706638641049</v>
      </c>
    </row>
    <row r="189" spans="1:10" x14ac:dyDescent="0.25">
      <c r="A189" s="183" t="s">
        <v>834</v>
      </c>
      <c r="B189" s="153" t="s">
        <v>1202</v>
      </c>
      <c r="C189" s="153" t="s">
        <v>105</v>
      </c>
      <c r="D189" s="179" t="s">
        <v>1203</v>
      </c>
      <c r="E189" s="153" t="s">
        <v>221</v>
      </c>
      <c r="F189" s="203">
        <v>18</v>
      </c>
      <c r="G189" s="203">
        <v>64.86</v>
      </c>
      <c r="H189" s="203">
        <f t="shared" si="6"/>
        <v>1167.48</v>
      </c>
      <c r="I189" s="204">
        <f>+H189/$G$306</f>
        <v>3.6995610046306382E-4</v>
      </c>
      <c r="J189" s="205">
        <f t="shared" si="5"/>
        <v>0.98436702248687358</v>
      </c>
    </row>
    <row r="190" spans="1:10" x14ac:dyDescent="0.25">
      <c r="A190" s="183" t="s">
        <v>834</v>
      </c>
      <c r="B190" s="153" t="s">
        <v>1404</v>
      </c>
      <c r="C190" s="153" t="s">
        <v>105</v>
      </c>
      <c r="D190" s="179" t="s">
        <v>1405</v>
      </c>
      <c r="E190" s="153" t="s">
        <v>58</v>
      </c>
      <c r="F190" s="203">
        <v>46.84</v>
      </c>
      <c r="G190" s="203">
        <v>24.35</v>
      </c>
      <c r="H190" s="203">
        <f t="shared" si="6"/>
        <v>1140.55</v>
      </c>
      <c r="I190" s="204">
        <f>+H190/$G$306</f>
        <v>3.6142240585119014E-4</v>
      </c>
      <c r="J190" s="205">
        <f t="shared" si="5"/>
        <v>0.98472844489272482</v>
      </c>
    </row>
    <row r="191" spans="1:10" x14ac:dyDescent="0.25">
      <c r="A191" s="183" t="s">
        <v>834</v>
      </c>
      <c r="B191" s="153" t="s">
        <v>1441</v>
      </c>
      <c r="C191" s="153" t="s">
        <v>105</v>
      </c>
      <c r="D191" s="179" t="s">
        <v>1442</v>
      </c>
      <c r="E191" s="153" t="s">
        <v>221</v>
      </c>
      <c r="F191" s="203">
        <v>102</v>
      </c>
      <c r="G191" s="203">
        <v>10.82</v>
      </c>
      <c r="H191" s="203">
        <f t="shared" si="6"/>
        <v>1103.6400000000001</v>
      </c>
      <c r="I191" s="204">
        <f>+H191/$G$306</f>
        <v>3.4972620577230942E-4</v>
      </c>
      <c r="J191" s="205">
        <f t="shared" si="5"/>
        <v>0.98507817109849716</v>
      </c>
    </row>
    <row r="192" spans="1:10" x14ac:dyDescent="0.25">
      <c r="A192" s="183" t="s">
        <v>834</v>
      </c>
      <c r="B192" s="153" t="s">
        <v>1382</v>
      </c>
      <c r="C192" s="153" t="s">
        <v>105</v>
      </c>
      <c r="D192" s="179" t="s">
        <v>689</v>
      </c>
      <c r="E192" s="153" t="s">
        <v>221</v>
      </c>
      <c r="F192" s="203">
        <v>12</v>
      </c>
      <c r="G192" s="203">
        <v>91.56</v>
      </c>
      <c r="H192" s="203">
        <f t="shared" si="6"/>
        <v>1098.72</v>
      </c>
      <c r="I192" s="204">
        <f>+H192/$G$306</f>
        <v>3.4816713494087908E-4</v>
      </c>
      <c r="J192" s="205">
        <f t="shared" si="5"/>
        <v>0.98542633823343806</v>
      </c>
    </row>
    <row r="193" spans="1:10" x14ac:dyDescent="0.25">
      <c r="A193" s="183" t="s">
        <v>834</v>
      </c>
      <c r="B193" s="153" t="s">
        <v>315</v>
      </c>
      <c r="C193" s="153" t="s">
        <v>105</v>
      </c>
      <c r="D193" s="179" t="s">
        <v>316</v>
      </c>
      <c r="E193" s="153" t="s">
        <v>221</v>
      </c>
      <c r="F193" s="203">
        <v>46</v>
      </c>
      <c r="G193" s="203">
        <v>23.59</v>
      </c>
      <c r="H193" s="203">
        <f t="shared" si="6"/>
        <v>1085.1400000000001</v>
      </c>
      <c r="I193" s="204">
        <f>+H193/$G$306</f>
        <v>3.4386384593867916E-4</v>
      </c>
      <c r="J193" s="205">
        <f t="shared" si="5"/>
        <v>0.98577020207937671</v>
      </c>
    </row>
    <row r="194" spans="1:10" ht="25.5" x14ac:dyDescent="0.25">
      <c r="A194" s="183" t="s">
        <v>834</v>
      </c>
      <c r="B194" s="153" t="s">
        <v>1786</v>
      </c>
      <c r="C194" s="153" t="s">
        <v>1157</v>
      </c>
      <c r="D194" s="179" t="s">
        <v>1787</v>
      </c>
      <c r="E194" s="153" t="s">
        <v>19</v>
      </c>
      <c r="F194" s="203">
        <v>0.4</v>
      </c>
      <c r="G194" s="203">
        <v>2699.85</v>
      </c>
      <c r="H194" s="203">
        <f t="shared" si="6"/>
        <v>1079.94</v>
      </c>
      <c r="I194" s="204">
        <f>+H194/$G$306</f>
        <v>3.42216047498956E-4</v>
      </c>
      <c r="J194" s="205">
        <f t="shared" si="5"/>
        <v>0.98611241812687567</v>
      </c>
    </row>
    <row r="195" spans="1:10" ht="25.5" x14ac:dyDescent="0.25">
      <c r="A195" s="183" t="s">
        <v>834</v>
      </c>
      <c r="B195" s="153" t="s">
        <v>1462</v>
      </c>
      <c r="C195" s="153" t="s">
        <v>105</v>
      </c>
      <c r="D195" s="179" t="s">
        <v>1463</v>
      </c>
      <c r="E195" s="153" t="s">
        <v>28</v>
      </c>
      <c r="F195" s="203">
        <v>24</v>
      </c>
      <c r="G195" s="203">
        <v>44.95</v>
      </c>
      <c r="H195" s="203">
        <f t="shared" si="6"/>
        <v>1078.8</v>
      </c>
      <c r="I195" s="204">
        <f>+H195/$G$306</f>
        <v>3.4185479937947824E-4</v>
      </c>
      <c r="J195" s="205">
        <f t="shared" si="5"/>
        <v>0.98645427292625509</v>
      </c>
    </row>
    <row r="196" spans="1:10" x14ac:dyDescent="0.25">
      <c r="A196" s="183" t="s">
        <v>834</v>
      </c>
      <c r="B196" s="153" t="s">
        <v>1190</v>
      </c>
      <c r="C196" s="153" t="s">
        <v>105</v>
      </c>
      <c r="D196" s="179" t="s">
        <v>1191</v>
      </c>
      <c r="E196" s="153" t="s">
        <v>221</v>
      </c>
      <c r="F196" s="203">
        <v>18</v>
      </c>
      <c r="G196" s="203">
        <v>57.03</v>
      </c>
      <c r="H196" s="203">
        <f t="shared" si="6"/>
        <v>1026.54</v>
      </c>
      <c r="I196" s="204">
        <f>+H196/$G$306</f>
        <v>3.2529442506026103E-4</v>
      </c>
      <c r="J196" s="205">
        <f t="shared" si="5"/>
        <v>0.98677956735131533</v>
      </c>
    </row>
    <row r="197" spans="1:10" ht="25.5" x14ac:dyDescent="0.25">
      <c r="A197" s="183" t="s">
        <v>834</v>
      </c>
      <c r="B197" s="153" t="s">
        <v>1580</v>
      </c>
      <c r="C197" s="153" t="s">
        <v>201</v>
      </c>
      <c r="D197" s="179" t="s">
        <v>1581</v>
      </c>
      <c r="E197" s="153" t="s">
        <v>21</v>
      </c>
      <c r="F197" s="203">
        <v>1</v>
      </c>
      <c r="G197" s="203">
        <v>967.89</v>
      </c>
      <c r="H197" s="203">
        <f t="shared" si="6"/>
        <v>967.89</v>
      </c>
      <c r="I197" s="204">
        <f>+H197/$G$306</f>
        <v>3.0670915996607636E-4</v>
      </c>
      <c r="J197" s="205">
        <f t="shared" si="5"/>
        <v>0.98708627651128145</v>
      </c>
    </row>
    <row r="198" spans="1:10" x14ac:dyDescent="0.25">
      <c r="A198" s="183" t="s">
        <v>834</v>
      </c>
      <c r="B198" s="153" t="s">
        <v>1646</v>
      </c>
      <c r="C198" s="153" t="s">
        <v>105</v>
      </c>
      <c r="D198" s="179" t="s">
        <v>1647</v>
      </c>
      <c r="E198" s="153" t="s">
        <v>221</v>
      </c>
      <c r="F198" s="203">
        <v>65</v>
      </c>
      <c r="G198" s="203">
        <v>14.79</v>
      </c>
      <c r="H198" s="203">
        <f t="shared" si="6"/>
        <v>961.35</v>
      </c>
      <c r="I198" s="204">
        <f>+H198/$G$306</f>
        <v>3.0463673654380924E-4</v>
      </c>
      <c r="J198" s="205">
        <f t="shared" si="5"/>
        <v>0.98739091324782524</v>
      </c>
    </row>
    <row r="199" spans="1:10" x14ac:dyDescent="0.25">
      <c r="A199" s="183" t="s">
        <v>834</v>
      </c>
      <c r="B199" s="153" t="s">
        <v>1205</v>
      </c>
      <c r="C199" s="153" t="s">
        <v>105</v>
      </c>
      <c r="D199" s="179" t="s">
        <v>1206</v>
      </c>
      <c r="E199" s="153" t="s">
        <v>221</v>
      </c>
      <c r="F199" s="203">
        <v>18</v>
      </c>
      <c r="G199" s="203">
        <v>52.01</v>
      </c>
      <c r="H199" s="203">
        <f t="shared" si="6"/>
        <v>936.18</v>
      </c>
      <c r="I199" s="204">
        <f>+H199/$G$306</f>
        <v>2.9666075832691875E-4</v>
      </c>
      <c r="J199" s="205">
        <f t="shared" si="5"/>
        <v>0.98768757400615215</v>
      </c>
    </row>
    <row r="200" spans="1:10" x14ac:dyDescent="0.25">
      <c r="A200" s="183" t="s">
        <v>834</v>
      </c>
      <c r="B200" s="153" t="s">
        <v>254</v>
      </c>
      <c r="C200" s="153" t="s">
        <v>105</v>
      </c>
      <c r="D200" s="179" t="s">
        <v>69</v>
      </c>
      <c r="E200" s="153" t="s">
        <v>25</v>
      </c>
      <c r="F200" s="203">
        <v>60.25</v>
      </c>
      <c r="G200" s="203">
        <v>14.62</v>
      </c>
      <c r="H200" s="203">
        <f t="shared" si="6"/>
        <v>880.85</v>
      </c>
      <c r="I200" s="204">
        <f>+H200/$G$306</f>
        <v>2.7912754915963427E-4</v>
      </c>
      <c r="J200" s="205">
        <f t="shared" si="5"/>
        <v>0.98796670155531174</v>
      </c>
    </row>
    <row r="201" spans="1:10" x14ac:dyDescent="0.25">
      <c r="A201" s="183" t="s">
        <v>834</v>
      </c>
      <c r="B201" s="153" t="s">
        <v>1465</v>
      </c>
      <c r="C201" s="153" t="s">
        <v>105</v>
      </c>
      <c r="D201" s="179" t="s">
        <v>1466</v>
      </c>
      <c r="E201" s="153" t="s">
        <v>28</v>
      </c>
      <c r="F201" s="203">
        <v>5</v>
      </c>
      <c r="G201" s="203">
        <v>175.45</v>
      </c>
      <c r="H201" s="203">
        <f t="shared" si="6"/>
        <v>877.25</v>
      </c>
      <c r="I201" s="204">
        <f>+H201/$G$306</f>
        <v>2.7798676562444132E-4</v>
      </c>
      <c r="J201" s="205">
        <f t="shared" si="5"/>
        <v>0.98824468832093615</v>
      </c>
    </row>
    <row r="202" spans="1:10" x14ac:dyDescent="0.25">
      <c r="A202" s="183" t="s">
        <v>834</v>
      </c>
      <c r="B202" s="153" t="s">
        <v>1185</v>
      </c>
      <c r="C202" s="153" t="s">
        <v>105</v>
      </c>
      <c r="D202" s="179" t="s">
        <v>1186</v>
      </c>
      <c r="E202" s="153" t="s">
        <v>221</v>
      </c>
      <c r="F202" s="203">
        <v>5</v>
      </c>
      <c r="G202" s="203">
        <v>174.68</v>
      </c>
      <c r="H202" s="203">
        <f t="shared" si="6"/>
        <v>873.4</v>
      </c>
      <c r="I202" s="204">
        <f>+H202/$G$306</f>
        <v>2.7676676101041556E-4</v>
      </c>
      <c r="J202" s="205">
        <f t="shared" si="5"/>
        <v>0.98852145508194655</v>
      </c>
    </row>
    <row r="203" spans="1:10" x14ac:dyDescent="0.25">
      <c r="A203" s="183" t="s">
        <v>834</v>
      </c>
      <c r="B203" s="153" t="s">
        <v>1664</v>
      </c>
      <c r="C203" s="153" t="s">
        <v>105</v>
      </c>
      <c r="D203" s="179" t="s">
        <v>1665</v>
      </c>
      <c r="E203" s="153" t="s">
        <v>221</v>
      </c>
      <c r="F203" s="203">
        <v>100</v>
      </c>
      <c r="G203" s="203">
        <v>8.48</v>
      </c>
      <c r="H203" s="203">
        <f t="shared" si="6"/>
        <v>848</v>
      </c>
      <c r="I203" s="204">
        <f>+H203/$G$306</f>
        <v>2.6871789940099885E-4</v>
      </c>
      <c r="J203" s="205">
        <f t="shared" ref="J203:J266" si="7">+J202+I203</f>
        <v>0.98879017298134753</v>
      </c>
    </row>
    <row r="204" spans="1:10" x14ac:dyDescent="0.25">
      <c r="A204" s="183" t="s">
        <v>834</v>
      </c>
      <c r="B204" s="153" t="s">
        <v>1493</v>
      </c>
      <c r="C204" s="153" t="s">
        <v>105</v>
      </c>
      <c r="D204" s="179" t="s">
        <v>1494</v>
      </c>
      <c r="E204" s="153" t="s">
        <v>221</v>
      </c>
      <c r="F204" s="203">
        <v>1</v>
      </c>
      <c r="G204" s="203">
        <v>811.9</v>
      </c>
      <c r="H204" s="203">
        <f t="shared" si="6"/>
        <v>811.9</v>
      </c>
      <c r="I204" s="204">
        <f>+H204/$G$306</f>
        <v>2.5727837561753653E-4</v>
      </c>
      <c r="J204" s="205">
        <f t="shared" si="7"/>
        <v>0.98904745135696503</v>
      </c>
    </row>
    <row r="205" spans="1:10" ht="25.5" x14ac:dyDescent="0.25">
      <c r="A205" s="183" t="s">
        <v>834</v>
      </c>
      <c r="B205" s="153" t="s">
        <v>1535</v>
      </c>
      <c r="C205" s="153" t="s">
        <v>1157</v>
      </c>
      <c r="D205" s="179" t="s">
        <v>1536</v>
      </c>
      <c r="E205" s="153" t="s">
        <v>28</v>
      </c>
      <c r="F205" s="203">
        <v>46</v>
      </c>
      <c r="G205" s="203">
        <v>17.2</v>
      </c>
      <c r="H205" s="203">
        <f t="shared" si="6"/>
        <v>791.2</v>
      </c>
      <c r="I205" s="204">
        <f>+H205/$G$306</f>
        <v>2.5071887029017725E-4</v>
      </c>
      <c r="J205" s="205">
        <f t="shared" si="7"/>
        <v>0.98929817022725519</v>
      </c>
    </row>
    <row r="206" spans="1:10" ht="38.25" x14ac:dyDescent="0.25">
      <c r="A206" s="183" t="s">
        <v>834</v>
      </c>
      <c r="B206" s="153" t="s">
        <v>1822</v>
      </c>
      <c r="C206" s="153" t="s">
        <v>86</v>
      </c>
      <c r="D206" s="179" t="s">
        <v>1823</v>
      </c>
      <c r="E206" s="153" t="s">
        <v>23</v>
      </c>
      <c r="F206" s="203">
        <v>5</v>
      </c>
      <c r="G206" s="203">
        <v>156.62</v>
      </c>
      <c r="H206" s="203">
        <f t="shared" si="6"/>
        <v>783.1</v>
      </c>
      <c r="I206" s="204">
        <f>+H206/$G$306</f>
        <v>2.4815210733599314E-4</v>
      </c>
      <c r="J206" s="205">
        <f t="shared" si="7"/>
        <v>0.98954632233459117</v>
      </c>
    </row>
    <row r="207" spans="1:10" ht="25.5" x14ac:dyDescent="0.25">
      <c r="A207" s="183" t="s">
        <v>834</v>
      </c>
      <c r="B207" s="153" t="s">
        <v>1783</v>
      </c>
      <c r="C207" s="153" t="s">
        <v>795</v>
      </c>
      <c r="D207" s="179" t="s">
        <v>1784</v>
      </c>
      <c r="E207" s="153" t="s">
        <v>21</v>
      </c>
      <c r="F207" s="203">
        <v>3</v>
      </c>
      <c r="G207" s="203">
        <v>260.45</v>
      </c>
      <c r="H207" s="203">
        <f t="shared" si="6"/>
        <v>781.35</v>
      </c>
      <c r="I207" s="204">
        <f>+H207/$G$306</f>
        <v>2.4759755978416326E-4</v>
      </c>
      <c r="J207" s="205">
        <f t="shared" si="7"/>
        <v>0.98979391989437537</v>
      </c>
    </row>
    <row r="208" spans="1:10" x14ac:dyDescent="0.25">
      <c r="A208" s="183" t="s">
        <v>834</v>
      </c>
      <c r="B208" s="153" t="s">
        <v>1435</v>
      </c>
      <c r="C208" s="153" t="s">
        <v>105</v>
      </c>
      <c r="D208" s="179" t="s">
        <v>1436</v>
      </c>
      <c r="E208" s="153" t="s">
        <v>28</v>
      </c>
      <c r="F208" s="203">
        <v>29</v>
      </c>
      <c r="G208" s="203">
        <v>26.27</v>
      </c>
      <c r="H208" s="203">
        <f t="shared" si="6"/>
        <v>761.83</v>
      </c>
      <c r="I208" s="204">
        <f>+H208/$G$306</f>
        <v>2.4141197794889501E-4</v>
      </c>
      <c r="J208" s="205">
        <f t="shared" si="7"/>
        <v>0.99003533187232429</v>
      </c>
    </row>
    <row r="209" spans="1:10" x14ac:dyDescent="0.25">
      <c r="A209" s="183" t="s">
        <v>834</v>
      </c>
      <c r="B209" s="153" t="s">
        <v>340</v>
      </c>
      <c r="C209" s="153" t="s">
        <v>105</v>
      </c>
      <c r="D209" s="179" t="s">
        <v>341</v>
      </c>
      <c r="E209" s="153" t="s">
        <v>221</v>
      </c>
      <c r="F209" s="203">
        <v>5</v>
      </c>
      <c r="G209" s="203">
        <v>151.13999999999999</v>
      </c>
      <c r="H209" s="203">
        <f t="shared" si="6"/>
        <v>755.7</v>
      </c>
      <c r="I209" s="204">
        <f>+H209/$G$306</f>
        <v>2.3946947709591371E-4</v>
      </c>
      <c r="J209" s="205">
        <f t="shared" si="7"/>
        <v>0.99027480134942025</v>
      </c>
    </row>
    <row r="210" spans="1:10" ht="38.25" x14ac:dyDescent="0.25">
      <c r="A210" s="183" t="s">
        <v>834</v>
      </c>
      <c r="B210" s="153" t="s">
        <v>1707</v>
      </c>
      <c r="C210" s="153" t="s">
        <v>201</v>
      </c>
      <c r="D210" s="179" t="s">
        <v>1708</v>
      </c>
      <c r="E210" s="153" t="s">
        <v>21</v>
      </c>
      <c r="F210" s="203">
        <v>7</v>
      </c>
      <c r="G210" s="203">
        <v>107.28</v>
      </c>
      <c r="H210" s="203">
        <f t="shared" si="6"/>
        <v>750.96</v>
      </c>
      <c r="I210" s="204">
        <f>+H210/$G$306</f>
        <v>2.3796744544124303E-4</v>
      </c>
      <c r="J210" s="205">
        <f t="shared" si="7"/>
        <v>0.9905127687948615</v>
      </c>
    </row>
    <row r="211" spans="1:10" x14ac:dyDescent="0.25">
      <c r="A211" s="183" t="s">
        <v>834</v>
      </c>
      <c r="B211" s="153" t="s">
        <v>1525</v>
      </c>
      <c r="C211" s="153" t="s">
        <v>105</v>
      </c>
      <c r="D211" s="179" t="s">
        <v>1526</v>
      </c>
      <c r="E211" s="153" t="s">
        <v>221</v>
      </c>
      <c r="F211" s="203">
        <v>4</v>
      </c>
      <c r="G211" s="203">
        <v>185.18</v>
      </c>
      <c r="H211" s="203">
        <f t="shared" si="6"/>
        <v>740.72</v>
      </c>
      <c r="I211" s="204">
        <f>+H211/$G$306</f>
        <v>2.3472255005224985E-4</v>
      </c>
      <c r="J211" s="205">
        <f t="shared" si="7"/>
        <v>0.9907474913449138</v>
      </c>
    </row>
    <row r="212" spans="1:10" x14ac:dyDescent="0.25">
      <c r="A212" s="183" t="s">
        <v>834</v>
      </c>
      <c r="B212" s="153" t="s">
        <v>1625</v>
      </c>
      <c r="C212" s="153" t="s">
        <v>105</v>
      </c>
      <c r="D212" s="179" t="s">
        <v>1626</v>
      </c>
      <c r="E212" s="153" t="s">
        <v>221</v>
      </c>
      <c r="F212" s="203">
        <v>4</v>
      </c>
      <c r="G212" s="203">
        <v>181.06</v>
      </c>
      <c r="H212" s="203">
        <f t="shared" si="6"/>
        <v>724.24</v>
      </c>
      <c r="I212" s="204">
        <f>+H212/$G$306</f>
        <v>2.2950029653558891E-4</v>
      </c>
      <c r="J212" s="205">
        <f t="shared" si="7"/>
        <v>0.99097699164144937</v>
      </c>
    </row>
    <row r="213" spans="1:10" x14ac:dyDescent="0.25">
      <c r="A213" s="183" t="s">
        <v>834</v>
      </c>
      <c r="B213" s="153" t="s">
        <v>278</v>
      </c>
      <c r="C213" s="153" t="s">
        <v>105</v>
      </c>
      <c r="D213" s="179" t="s">
        <v>82</v>
      </c>
      <c r="E213" s="153" t="s">
        <v>265</v>
      </c>
      <c r="F213" s="203">
        <v>61</v>
      </c>
      <c r="G213" s="203">
        <v>11.81</v>
      </c>
      <c r="H213" s="203">
        <f t="shared" si="6"/>
        <v>720.41</v>
      </c>
      <c r="I213" s="204">
        <f>+H213/$G$306</f>
        <v>2.2828662960786976E-4</v>
      </c>
      <c r="J213" s="205">
        <f t="shared" si="7"/>
        <v>0.9912052782710572</v>
      </c>
    </row>
    <row r="214" spans="1:10" ht="25.5" x14ac:dyDescent="0.25">
      <c r="A214" s="183" t="s">
        <v>834</v>
      </c>
      <c r="B214" s="153" t="s">
        <v>1040</v>
      </c>
      <c r="C214" s="153" t="s">
        <v>105</v>
      </c>
      <c r="D214" s="179" t="s">
        <v>1041</v>
      </c>
      <c r="E214" s="153" t="s">
        <v>25</v>
      </c>
      <c r="F214" s="203">
        <v>15.94</v>
      </c>
      <c r="G214" s="203">
        <v>44.1</v>
      </c>
      <c r="H214" s="203">
        <f t="shared" si="6"/>
        <v>702.95</v>
      </c>
      <c r="I214" s="204">
        <f>+H214/$G$306</f>
        <v>2.2275382946218415E-4</v>
      </c>
      <c r="J214" s="205">
        <f t="shared" si="7"/>
        <v>0.99142803210051933</v>
      </c>
    </row>
    <row r="215" spans="1:10" x14ac:dyDescent="0.25">
      <c r="A215" s="183" t="s">
        <v>834</v>
      </c>
      <c r="B215" s="153" t="s">
        <v>1346</v>
      </c>
      <c r="C215" s="153" t="s">
        <v>105</v>
      </c>
      <c r="D215" s="179" t="s">
        <v>1347</v>
      </c>
      <c r="E215" s="153" t="s">
        <v>221</v>
      </c>
      <c r="F215" s="203">
        <v>3</v>
      </c>
      <c r="G215" s="203">
        <v>233.15</v>
      </c>
      <c r="H215" s="203">
        <f t="shared" si="6"/>
        <v>699.45</v>
      </c>
      <c r="I215" s="204">
        <f>+H215/$G$306</f>
        <v>2.2164473435852436E-4</v>
      </c>
      <c r="J215" s="205">
        <f t="shared" si="7"/>
        <v>0.99164967683487781</v>
      </c>
    </row>
    <row r="216" spans="1:10" ht="25.5" x14ac:dyDescent="0.25">
      <c r="A216" s="183" t="s">
        <v>834</v>
      </c>
      <c r="B216" s="153" t="s">
        <v>1528</v>
      </c>
      <c r="C216" s="153" t="s">
        <v>201</v>
      </c>
      <c r="D216" s="179" t="s">
        <v>1529</v>
      </c>
      <c r="E216" s="153" t="s">
        <v>21</v>
      </c>
      <c r="F216" s="203">
        <v>4</v>
      </c>
      <c r="G216" s="203">
        <v>171.96</v>
      </c>
      <c r="H216" s="203">
        <f t="shared" si="6"/>
        <v>687.84</v>
      </c>
      <c r="I216" s="204">
        <f>+H216/$G$306</f>
        <v>2.1796570745752719E-4</v>
      </c>
      <c r="J216" s="205">
        <f t="shared" si="7"/>
        <v>0.99186764254233539</v>
      </c>
    </row>
    <row r="217" spans="1:10" x14ac:dyDescent="0.25">
      <c r="A217" s="183" t="s">
        <v>834</v>
      </c>
      <c r="B217" s="153" t="s">
        <v>1193</v>
      </c>
      <c r="C217" s="153" t="s">
        <v>105</v>
      </c>
      <c r="D217" s="179" t="s">
        <v>1194</v>
      </c>
      <c r="E217" s="153" t="s">
        <v>28</v>
      </c>
      <c r="F217" s="203">
        <v>8</v>
      </c>
      <c r="G217" s="203">
        <v>85.53</v>
      </c>
      <c r="H217" s="203">
        <f t="shared" si="6"/>
        <v>684.24</v>
      </c>
      <c r="I217" s="204">
        <f>+H217/$G$306</f>
        <v>2.1682492392233427E-4</v>
      </c>
      <c r="J217" s="205">
        <f t="shared" si="7"/>
        <v>0.99208446746625778</v>
      </c>
    </row>
    <row r="218" spans="1:10" x14ac:dyDescent="0.25">
      <c r="A218" s="183" t="s">
        <v>834</v>
      </c>
      <c r="B218" s="153" t="s">
        <v>1386</v>
      </c>
      <c r="C218" s="153" t="s">
        <v>105</v>
      </c>
      <c r="D218" s="179" t="s">
        <v>1387</v>
      </c>
      <c r="E218" s="153" t="s">
        <v>221</v>
      </c>
      <c r="F218" s="203">
        <v>2</v>
      </c>
      <c r="G218" s="203">
        <v>334.44</v>
      </c>
      <c r="H218" s="203">
        <f t="shared" si="6"/>
        <v>668.88</v>
      </c>
      <c r="I218" s="204">
        <f>+H218/$G$306</f>
        <v>2.1195758083884447E-4</v>
      </c>
      <c r="J218" s="205">
        <f t="shared" si="7"/>
        <v>0.99229642504709659</v>
      </c>
    </row>
    <row r="219" spans="1:10" x14ac:dyDescent="0.25">
      <c r="A219" s="183" t="s">
        <v>834</v>
      </c>
      <c r="B219" s="153" t="s">
        <v>1661</v>
      </c>
      <c r="C219" s="153" t="s">
        <v>105</v>
      </c>
      <c r="D219" s="179" t="s">
        <v>1662</v>
      </c>
      <c r="E219" s="153" t="s">
        <v>221</v>
      </c>
      <c r="F219" s="203">
        <v>14</v>
      </c>
      <c r="G219" s="203">
        <v>47.68</v>
      </c>
      <c r="H219" s="203">
        <f t="shared" si="6"/>
        <v>667.52</v>
      </c>
      <c r="I219" s="204">
        <f>+H219/$G$306</f>
        <v>2.1152661816999381E-4</v>
      </c>
      <c r="J219" s="205">
        <f t="shared" si="7"/>
        <v>0.99250795166526662</v>
      </c>
    </row>
    <row r="220" spans="1:10" ht="25.5" x14ac:dyDescent="0.25">
      <c r="A220" s="183" t="s">
        <v>834</v>
      </c>
      <c r="B220" s="153" t="s">
        <v>1046</v>
      </c>
      <c r="C220" s="153" t="s">
        <v>105</v>
      </c>
      <c r="D220" s="179" t="s">
        <v>1047</v>
      </c>
      <c r="E220" s="153" t="s">
        <v>25</v>
      </c>
      <c r="F220" s="203">
        <v>1.89</v>
      </c>
      <c r="G220" s="203">
        <v>352.82</v>
      </c>
      <c r="H220" s="203">
        <f t="shared" si="6"/>
        <v>666.82</v>
      </c>
      <c r="I220" s="204">
        <f>+H220/$G$306</f>
        <v>2.1130479914926187E-4</v>
      </c>
      <c r="J220" s="205">
        <f t="shared" si="7"/>
        <v>0.99271925646441583</v>
      </c>
    </row>
    <row r="221" spans="1:10" x14ac:dyDescent="0.25">
      <c r="A221" s="183" t="s">
        <v>834</v>
      </c>
      <c r="B221" s="153" t="s">
        <v>272</v>
      </c>
      <c r="C221" s="153" t="s">
        <v>105</v>
      </c>
      <c r="D221" s="179" t="s">
        <v>80</v>
      </c>
      <c r="E221" s="153" t="s">
        <v>265</v>
      </c>
      <c r="F221" s="203">
        <v>59.8</v>
      </c>
      <c r="G221" s="203">
        <v>11.05</v>
      </c>
      <c r="H221" s="203">
        <f t="shared" si="6"/>
        <v>660.79</v>
      </c>
      <c r="I221" s="204">
        <f>+H221/$G$306</f>
        <v>2.0939398672781371E-4</v>
      </c>
      <c r="J221" s="205">
        <f t="shared" si="7"/>
        <v>0.99292865045114365</v>
      </c>
    </row>
    <row r="222" spans="1:10" x14ac:dyDescent="0.25">
      <c r="A222" s="183" t="s">
        <v>834</v>
      </c>
      <c r="B222" s="153" t="s">
        <v>349</v>
      </c>
      <c r="C222" s="153" t="s">
        <v>105</v>
      </c>
      <c r="D222" s="179" t="s">
        <v>350</v>
      </c>
      <c r="E222" s="153" t="s">
        <v>221</v>
      </c>
      <c r="F222" s="203">
        <v>79</v>
      </c>
      <c r="G222" s="203">
        <v>8.2200000000000006</v>
      </c>
      <c r="H222" s="203">
        <f t="shared" si="6"/>
        <v>649.38</v>
      </c>
      <c r="I222" s="204">
        <f>+H222/$G$306</f>
        <v>2.0577833668988281E-4</v>
      </c>
      <c r="J222" s="205">
        <f t="shared" si="7"/>
        <v>0.99313442878783353</v>
      </c>
    </row>
    <row r="223" spans="1:10" x14ac:dyDescent="0.25">
      <c r="A223" s="183" t="s">
        <v>834</v>
      </c>
      <c r="B223" s="153" t="s">
        <v>1081</v>
      </c>
      <c r="C223" s="153" t="s">
        <v>105</v>
      </c>
      <c r="D223" s="179" t="s">
        <v>1082</v>
      </c>
      <c r="E223" s="153" t="s">
        <v>19</v>
      </c>
      <c r="F223" s="203">
        <v>75.66</v>
      </c>
      <c r="G223" s="203">
        <v>8.57</v>
      </c>
      <c r="H223" s="203">
        <f t="shared" si="6"/>
        <v>648.4</v>
      </c>
      <c r="I223" s="204">
        <f>+H223/$G$306</f>
        <v>2.0546779006085807E-4</v>
      </c>
      <c r="J223" s="205">
        <f t="shared" si="7"/>
        <v>0.99333989657789434</v>
      </c>
    </row>
    <row r="224" spans="1:10" x14ac:dyDescent="0.25">
      <c r="A224" s="183" t="s">
        <v>834</v>
      </c>
      <c r="B224" s="153" t="s">
        <v>251</v>
      </c>
      <c r="C224" s="153" t="s">
        <v>105</v>
      </c>
      <c r="D224" s="179" t="s">
        <v>78</v>
      </c>
      <c r="E224" s="153" t="s">
        <v>25</v>
      </c>
      <c r="F224" s="203">
        <v>12.19</v>
      </c>
      <c r="G224" s="203">
        <v>49.71</v>
      </c>
      <c r="H224" s="203">
        <f t="shared" si="6"/>
        <v>605.96</v>
      </c>
      <c r="I224" s="204">
        <f>+H224/$G$306</f>
        <v>1.920192197181949E-4</v>
      </c>
      <c r="J224" s="205">
        <f t="shared" si="7"/>
        <v>0.99353191579761257</v>
      </c>
    </row>
    <row r="225" spans="1:10" x14ac:dyDescent="0.25">
      <c r="A225" s="183" t="s">
        <v>834</v>
      </c>
      <c r="B225" s="153" t="s">
        <v>1606</v>
      </c>
      <c r="C225" s="153" t="s">
        <v>105</v>
      </c>
      <c r="D225" s="179" t="s">
        <v>537</v>
      </c>
      <c r="E225" s="153" t="s">
        <v>23</v>
      </c>
      <c r="F225" s="203">
        <v>34.369999999999997</v>
      </c>
      <c r="G225" s="203">
        <v>16.579999999999998</v>
      </c>
      <c r="H225" s="203">
        <f t="shared" si="6"/>
        <v>569.85</v>
      </c>
      <c r="I225" s="204">
        <f>+H225/$G$306</f>
        <v>1.8057652709157923E-4</v>
      </c>
      <c r="J225" s="205">
        <f t="shared" si="7"/>
        <v>0.99371249232470416</v>
      </c>
    </row>
    <row r="226" spans="1:10" x14ac:dyDescent="0.25">
      <c r="A226" s="183" t="s">
        <v>834</v>
      </c>
      <c r="B226" s="153" t="s">
        <v>1056</v>
      </c>
      <c r="C226" s="153" t="s">
        <v>105</v>
      </c>
      <c r="D226" s="179" t="s">
        <v>1057</v>
      </c>
      <c r="E226" s="153" t="s">
        <v>25</v>
      </c>
      <c r="F226" s="203">
        <v>128.91</v>
      </c>
      <c r="G226" s="203">
        <v>4.32</v>
      </c>
      <c r="H226" s="203">
        <f t="shared" si="6"/>
        <v>556.89</v>
      </c>
      <c r="I226" s="204">
        <f>+H226/$G$306</f>
        <v>1.7646970636488472E-4</v>
      </c>
      <c r="J226" s="205">
        <f t="shared" si="7"/>
        <v>0.99388896203106902</v>
      </c>
    </row>
    <row r="227" spans="1:10" ht="25.5" x14ac:dyDescent="0.25">
      <c r="A227" s="183" t="s">
        <v>834</v>
      </c>
      <c r="B227" s="153" t="s">
        <v>1761</v>
      </c>
      <c r="C227" s="153" t="s">
        <v>86</v>
      </c>
      <c r="D227" s="179" t="s">
        <v>1762</v>
      </c>
      <c r="E227" s="153" t="s">
        <v>28</v>
      </c>
      <c r="F227" s="203">
        <v>2</v>
      </c>
      <c r="G227" s="203">
        <v>273.8</v>
      </c>
      <c r="H227" s="203">
        <f t="shared" si="6"/>
        <v>547.6</v>
      </c>
      <c r="I227" s="204">
        <f>+H227/$G$306</f>
        <v>1.7352585107545634E-4</v>
      </c>
      <c r="J227" s="205">
        <f t="shared" si="7"/>
        <v>0.99406248788214446</v>
      </c>
    </row>
    <row r="228" spans="1:10" x14ac:dyDescent="0.25">
      <c r="A228" s="183" t="s">
        <v>834</v>
      </c>
      <c r="B228" s="153" t="s">
        <v>1196</v>
      </c>
      <c r="C228" s="153" t="s">
        <v>105</v>
      </c>
      <c r="D228" s="179" t="s">
        <v>1197</v>
      </c>
      <c r="E228" s="153" t="s">
        <v>221</v>
      </c>
      <c r="F228" s="203">
        <v>27</v>
      </c>
      <c r="G228" s="203">
        <v>20.07</v>
      </c>
      <c r="H228" s="203">
        <f t="shared" si="6"/>
        <v>541.89</v>
      </c>
      <c r="I228" s="204">
        <f>+H228/$G$306</f>
        <v>1.7171644163491422E-4</v>
      </c>
      <c r="J228" s="205">
        <f t="shared" si="7"/>
        <v>0.9942342043237794</v>
      </c>
    </row>
    <row r="229" spans="1:10" ht="25.5" x14ac:dyDescent="0.25">
      <c r="A229" s="183" t="s">
        <v>834</v>
      </c>
      <c r="B229" s="153" t="s">
        <v>1738</v>
      </c>
      <c r="C229" s="153" t="s">
        <v>1504</v>
      </c>
      <c r="D229" s="179" t="s">
        <v>1739</v>
      </c>
      <c r="E229" s="153" t="s">
        <v>28</v>
      </c>
      <c r="F229" s="203">
        <v>11</v>
      </c>
      <c r="G229" s="203">
        <v>48.8</v>
      </c>
      <c r="H229" s="203">
        <f t="shared" ref="H229:H237" si="8">+TRUNC(F229*G229,2)-0.005</f>
        <v>536.79499999999996</v>
      </c>
      <c r="I229" s="204">
        <f>+H229/$G$306</f>
        <v>1.7010191604830091E-4</v>
      </c>
      <c r="J229" s="205">
        <f t="shared" si="7"/>
        <v>0.99440430623982767</v>
      </c>
    </row>
    <row r="230" spans="1:10" x14ac:dyDescent="0.25">
      <c r="A230" s="183" t="s">
        <v>834</v>
      </c>
      <c r="B230" s="153" t="s">
        <v>1340</v>
      </c>
      <c r="C230" s="153" t="s">
        <v>105</v>
      </c>
      <c r="D230" s="179" t="s">
        <v>1341</v>
      </c>
      <c r="E230" s="153" t="s">
        <v>221</v>
      </c>
      <c r="F230" s="203">
        <v>3</v>
      </c>
      <c r="G230" s="203">
        <v>177.66</v>
      </c>
      <c r="H230" s="203">
        <f t="shared" si="8"/>
        <v>532.97500000000002</v>
      </c>
      <c r="I230" s="204">
        <f>+H230/$G$306</f>
        <v>1.6889141796373511E-4</v>
      </c>
      <c r="J230" s="205">
        <f t="shared" si="7"/>
        <v>0.9945731976577914</v>
      </c>
    </row>
    <row r="231" spans="1:10" x14ac:dyDescent="0.25">
      <c r="A231" s="183" t="s">
        <v>834</v>
      </c>
      <c r="B231" s="153" t="s">
        <v>1643</v>
      </c>
      <c r="C231" s="153" t="s">
        <v>105</v>
      </c>
      <c r="D231" s="179" t="s">
        <v>1644</v>
      </c>
      <c r="E231" s="153" t="s">
        <v>221</v>
      </c>
      <c r="F231" s="203">
        <v>37</v>
      </c>
      <c r="G231" s="203">
        <v>14.23</v>
      </c>
      <c r="H231" s="203">
        <f t="shared" si="8"/>
        <v>526.505</v>
      </c>
      <c r="I231" s="204">
        <f>+H231/$G$306</f>
        <v>1.6684117644354116E-4</v>
      </c>
      <c r="J231" s="205">
        <f t="shared" si="7"/>
        <v>0.9947400388342349</v>
      </c>
    </row>
    <row r="232" spans="1:10" x14ac:dyDescent="0.25">
      <c r="A232" s="183" t="s">
        <v>834</v>
      </c>
      <c r="B232" s="153" t="s">
        <v>1555</v>
      </c>
      <c r="C232" s="153" t="s">
        <v>105</v>
      </c>
      <c r="D232" s="179" t="s">
        <v>1556</v>
      </c>
      <c r="E232" s="153" t="s">
        <v>221</v>
      </c>
      <c r="F232" s="203">
        <v>43</v>
      </c>
      <c r="G232" s="203">
        <v>11.68</v>
      </c>
      <c r="H232" s="203">
        <f t="shared" si="8"/>
        <v>502.23500000000001</v>
      </c>
      <c r="I232" s="204">
        <f>+H232/$G$306</f>
        <v>1.5915039411044889E-4</v>
      </c>
      <c r="J232" s="205">
        <f t="shared" si="7"/>
        <v>0.9948991892283453</v>
      </c>
    </row>
    <row r="233" spans="1:10" x14ac:dyDescent="0.25">
      <c r="A233" s="183" t="s">
        <v>834</v>
      </c>
      <c r="B233" s="153" t="s">
        <v>1658</v>
      </c>
      <c r="C233" s="153" t="s">
        <v>105</v>
      </c>
      <c r="D233" s="179" t="s">
        <v>1659</v>
      </c>
      <c r="E233" s="153" t="s">
        <v>221</v>
      </c>
      <c r="F233" s="203">
        <v>12</v>
      </c>
      <c r="G233" s="203">
        <v>41.33</v>
      </c>
      <c r="H233" s="203">
        <f t="shared" si="8"/>
        <v>495.95499999999998</v>
      </c>
      <c r="I233" s="204">
        <f>+H233/$G$306</f>
        <v>1.5716036061016789E-4</v>
      </c>
      <c r="J233" s="205">
        <f t="shared" si="7"/>
        <v>0.9950563495889555</v>
      </c>
    </row>
    <row r="234" spans="1:10" x14ac:dyDescent="0.25">
      <c r="A234" s="183" t="s">
        <v>834</v>
      </c>
      <c r="B234" s="153" t="s">
        <v>1667</v>
      </c>
      <c r="C234" s="153" t="s">
        <v>105</v>
      </c>
      <c r="D234" s="179" t="s">
        <v>1668</v>
      </c>
      <c r="E234" s="153" t="s">
        <v>221</v>
      </c>
      <c r="F234" s="203">
        <v>37</v>
      </c>
      <c r="G234" s="203">
        <v>13</v>
      </c>
      <c r="H234" s="203">
        <f t="shared" si="8"/>
        <v>480.995</v>
      </c>
      <c r="I234" s="204">
        <f>+H234/$G$306</f>
        <v>1.5241977125281066E-4</v>
      </c>
      <c r="J234" s="205">
        <f t="shared" si="7"/>
        <v>0.9952087693602083</v>
      </c>
    </row>
    <row r="235" spans="1:10" x14ac:dyDescent="0.25">
      <c r="A235" s="183" t="s">
        <v>834</v>
      </c>
      <c r="B235" s="153" t="s">
        <v>1188</v>
      </c>
      <c r="C235" s="153" t="s">
        <v>105</v>
      </c>
      <c r="D235" s="179" t="s">
        <v>1186</v>
      </c>
      <c r="E235" s="153" t="s">
        <v>221</v>
      </c>
      <c r="F235" s="203">
        <v>4</v>
      </c>
      <c r="G235" s="203">
        <v>119.36</v>
      </c>
      <c r="H235" s="203">
        <f t="shared" si="8"/>
        <v>477.435</v>
      </c>
      <c r="I235" s="204">
        <f>+H235/$G$306</f>
        <v>1.5129166309023098E-4</v>
      </c>
      <c r="J235" s="205">
        <f t="shared" si="7"/>
        <v>0.99536006102329855</v>
      </c>
    </row>
    <row r="236" spans="1:10" x14ac:dyDescent="0.25">
      <c r="A236" s="183" t="s">
        <v>834</v>
      </c>
      <c r="B236" s="153" t="s">
        <v>1688</v>
      </c>
      <c r="C236" s="153" t="s">
        <v>105</v>
      </c>
      <c r="D236" s="179" t="s">
        <v>1689</v>
      </c>
      <c r="E236" s="153" t="s">
        <v>221</v>
      </c>
      <c r="F236" s="203">
        <v>16</v>
      </c>
      <c r="G236" s="203">
        <v>29.27</v>
      </c>
      <c r="H236" s="203">
        <f t="shared" si="8"/>
        <v>468.315</v>
      </c>
      <c r="I236" s="204">
        <f>+H236/$G$306</f>
        <v>1.4840167813440894E-4</v>
      </c>
      <c r="J236" s="205">
        <f t="shared" si="7"/>
        <v>0.99550846270143301</v>
      </c>
    </row>
    <row r="237" spans="1:10" x14ac:dyDescent="0.25">
      <c r="A237" s="183" t="s">
        <v>834</v>
      </c>
      <c r="B237" s="153" t="s">
        <v>1702</v>
      </c>
      <c r="C237" s="153" t="s">
        <v>105</v>
      </c>
      <c r="D237" s="179" t="s">
        <v>1703</v>
      </c>
      <c r="E237" s="153" t="s">
        <v>19</v>
      </c>
      <c r="F237" s="203">
        <v>5.12</v>
      </c>
      <c r="G237" s="203">
        <v>90.23</v>
      </c>
      <c r="H237" s="203">
        <f t="shared" si="8"/>
        <v>461.96500000000003</v>
      </c>
      <c r="I237" s="204">
        <f>+H237/$G$306</f>
        <v>1.4638946273205476E-4</v>
      </c>
      <c r="J237" s="205">
        <f t="shared" si="7"/>
        <v>0.99565485216416505</v>
      </c>
    </row>
    <row r="238" spans="1:10" x14ac:dyDescent="0.25">
      <c r="A238" s="183" t="s">
        <v>834</v>
      </c>
      <c r="B238" s="153" t="s">
        <v>1342</v>
      </c>
      <c r="C238" s="153" t="s">
        <v>105</v>
      </c>
      <c r="D238" s="179" t="s">
        <v>1343</v>
      </c>
      <c r="E238" s="153" t="s">
        <v>28</v>
      </c>
      <c r="F238" s="203">
        <v>3</v>
      </c>
      <c r="G238" s="203">
        <v>151.77000000000001</v>
      </c>
      <c r="H238" s="203">
        <f t="shared" ref="H238:H240" si="9">+TRUNC(F238*G238,2)</f>
        <v>455.31</v>
      </c>
      <c r="I238" s="204">
        <f>+H238/$G$306</f>
        <v>1.442805976135245E-4</v>
      </c>
      <c r="J238" s="205">
        <f t="shared" si="7"/>
        <v>0.99579913276177856</v>
      </c>
    </row>
    <row r="239" spans="1:10" x14ac:dyDescent="0.25">
      <c r="A239" s="183" t="s">
        <v>834</v>
      </c>
      <c r="B239" s="153" t="s">
        <v>1600</v>
      </c>
      <c r="C239" s="153" t="s">
        <v>105</v>
      </c>
      <c r="D239" s="179" t="s">
        <v>1601</v>
      </c>
      <c r="E239" s="153" t="s">
        <v>221</v>
      </c>
      <c r="F239" s="203">
        <v>9</v>
      </c>
      <c r="G239" s="203">
        <v>49.99</v>
      </c>
      <c r="H239" s="203">
        <f t="shared" si="9"/>
        <v>449.91</v>
      </c>
      <c r="I239" s="204">
        <f>+H239/$G$306</f>
        <v>1.4256942231073513E-4</v>
      </c>
      <c r="J239" s="205">
        <f t="shared" si="7"/>
        <v>0.99594170218408928</v>
      </c>
    </row>
    <row r="240" spans="1:10" x14ac:dyDescent="0.25">
      <c r="A240" s="183" t="s">
        <v>834</v>
      </c>
      <c r="B240" s="153" t="s">
        <v>1447</v>
      </c>
      <c r="C240" s="153" t="s">
        <v>105</v>
      </c>
      <c r="D240" s="179" t="s">
        <v>1448</v>
      </c>
      <c r="E240" s="153" t="s">
        <v>221</v>
      </c>
      <c r="F240" s="203">
        <v>15</v>
      </c>
      <c r="G240" s="203">
        <v>29.35</v>
      </c>
      <c r="H240" s="203">
        <f t="shared" si="9"/>
        <v>440.25</v>
      </c>
      <c r="I240" s="204">
        <f>+H240/$G$306</f>
        <v>1.3950831982463414E-4</v>
      </c>
      <c r="J240" s="205">
        <f t="shared" si="7"/>
        <v>0.99608121050391396</v>
      </c>
    </row>
    <row r="241" spans="1:10" x14ac:dyDescent="0.25">
      <c r="A241" s="183" t="s">
        <v>834</v>
      </c>
      <c r="B241" s="153" t="s">
        <v>321</v>
      </c>
      <c r="C241" s="153" t="s">
        <v>105</v>
      </c>
      <c r="D241" s="179" t="s">
        <v>322</v>
      </c>
      <c r="E241" s="153" t="s">
        <v>19</v>
      </c>
      <c r="F241" s="203">
        <v>4.68</v>
      </c>
      <c r="G241" s="203">
        <v>90.23</v>
      </c>
      <c r="H241" s="203">
        <f t="shared" si="4"/>
        <v>422.27</v>
      </c>
      <c r="I241" s="204">
        <f>+H241/$G$306</f>
        <v>1.3381073983497615E-4</v>
      </c>
      <c r="J241" s="205">
        <f t="shared" si="7"/>
        <v>0.99621502124374894</v>
      </c>
    </row>
    <row r="242" spans="1:10" x14ac:dyDescent="0.25">
      <c r="A242" s="183" t="s">
        <v>834</v>
      </c>
      <c r="B242" s="153" t="s">
        <v>1389</v>
      </c>
      <c r="C242" s="153" t="s">
        <v>105</v>
      </c>
      <c r="D242" s="179" t="s">
        <v>1390</v>
      </c>
      <c r="E242" s="153" t="s">
        <v>221</v>
      </c>
      <c r="F242" s="203">
        <v>1</v>
      </c>
      <c r="G242" s="203">
        <v>419.95</v>
      </c>
      <c r="H242" s="203">
        <f t="shared" si="4"/>
        <v>419.95</v>
      </c>
      <c r="I242" s="204">
        <f>+H242/$G$306</f>
        <v>1.330755682234074E-4</v>
      </c>
      <c r="J242" s="205">
        <f t="shared" si="7"/>
        <v>0.99634809681197234</v>
      </c>
    </row>
    <row r="243" spans="1:10" x14ac:dyDescent="0.25">
      <c r="A243" s="183" t="s">
        <v>834</v>
      </c>
      <c r="B243" s="153" t="s">
        <v>1594</v>
      </c>
      <c r="C243" s="153" t="s">
        <v>105</v>
      </c>
      <c r="D243" s="179" t="s">
        <v>1595</v>
      </c>
      <c r="E243" s="153" t="s">
        <v>221</v>
      </c>
      <c r="F243" s="203">
        <v>9</v>
      </c>
      <c r="G243" s="203">
        <v>45.72</v>
      </c>
      <c r="H243" s="203">
        <f t="shared" si="4"/>
        <v>411.48</v>
      </c>
      <c r="I243" s="204">
        <f>+H243/$G$306</f>
        <v>1.3039155807255073E-4</v>
      </c>
      <c r="J243" s="205">
        <f t="shared" si="7"/>
        <v>0.99647848837004493</v>
      </c>
    </row>
    <row r="244" spans="1:10" x14ac:dyDescent="0.25">
      <c r="A244" s="183" t="s">
        <v>834</v>
      </c>
      <c r="B244" s="153" t="s">
        <v>347</v>
      </c>
      <c r="C244" s="153" t="s">
        <v>105</v>
      </c>
      <c r="D244" s="179" t="s">
        <v>348</v>
      </c>
      <c r="E244" s="153" t="s">
        <v>221</v>
      </c>
      <c r="F244" s="203">
        <v>44</v>
      </c>
      <c r="G244" s="203">
        <v>9.2200000000000006</v>
      </c>
      <c r="H244" s="203">
        <f t="shared" si="4"/>
        <v>405.68</v>
      </c>
      <c r="I244" s="204">
        <f>+H244/$G$306</f>
        <v>1.2855362904362879E-4</v>
      </c>
      <c r="J244" s="205">
        <f t="shared" si="7"/>
        <v>0.99660704199908856</v>
      </c>
    </row>
    <row r="245" spans="1:10" ht="38.25" x14ac:dyDescent="0.25">
      <c r="A245" s="183" t="s">
        <v>834</v>
      </c>
      <c r="B245" s="153" t="s">
        <v>1711</v>
      </c>
      <c r="C245" s="153" t="s">
        <v>201</v>
      </c>
      <c r="D245" s="179" t="s">
        <v>1712</v>
      </c>
      <c r="E245" s="153" t="s">
        <v>21</v>
      </c>
      <c r="F245" s="203">
        <v>8</v>
      </c>
      <c r="G245" s="203">
        <v>48.77</v>
      </c>
      <c r="H245" s="203">
        <f t="shared" si="4"/>
        <v>390.16</v>
      </c>
      <c r="I245" s="204">
        <f>+H245/$G$306</f>
        <v>1.2363558446968598E-4</v>
      </c>
      <c r="J245" s="205">
        <f t="shared" si="7"/>
        <v>0.99673067758355827</v>
      </c>
    </row>
    <row r="246" spans="1:10" ht="25.5" x14ac:dyDescent="0.25">
      <c r="A246" s="183" t="s">
        <v>834</v>
      </c>
      <c r="B246" s="153" t="s">
        <v>1469</v>
      </c>
      <c r="C246" s="153" t="s">
        <v>1157</v>
      </c>
      <c r="D246" s="179" t="s">
        <v>1470</v>
      </c>
      <c r="E246" s="153" t="s">
        <v>28</v>
      </c>
      <c r="F246" s="203">
        <v>14</v>
      </c>
      <c r="G246" s="203">
        <v>27.74</v>
      </c>
      <c r="H246" s="203">
        <f t="shared" si="4"/>
        <v>388.36</v>
      </c>
      <c r="I246" s="204">
        <f>+H246/$G$306</f>
        <v>1.2306519270208953E-4</v>
      </c>
      <c r="J246" s="205">
        <f t="shared" si="7"/>
        <v>0.99685374277626038</v>
      </c>
    </row>
    <row r="247" spans="1:10" x14ac:dyDescent="0.25">
      <c r="A247" s="183" t="s">
        <v>834</v>
      </c>
      <c r="B247" s="153" t="s">
        <v>1372</v>
      </c>
      <c r="C247" s="153" t="s">
        <v>105</v>
      </c>
      <c r="D247" s="179" t="s">
        <v>1373</v>
      </c>
      <c r="E247" s="153" t="s">
        <v>58</v>
      </c>
      <c r="F247" s="203">
        <v>24</v>
      </c>
      <c r="G247" s="203">
        <v>15.98</v>
      </c>
      <c r="H247" s="203">
        <f t="shared" si="4"/>
        <v>383.52</v>
      </c>
      <c r="I247" s="204">
        <f>+H247/$G$306</f>
        <v>1.215314726158857E-4</v>
      </c>
      <c r="J247" s="205">
        <f t="shared" si="7"/>
        <v>0.99697527424887622</v>
      </c>
    </row>
    <row r="248" spans="1:10" x14ac:dyDescent="0.25">
      <c r="A248" s="183" t="s">
        <v>834</v>
      </c>
      <c r="B248" s="153" t="s">
        <v>338</v>
      </c>
      <c r="C248" s="153" t="s">
        <v>105</v>
      </c>
      <c r="D248" s="179" t="s">
        <v>339</v>
      </c>
      <c r="E248" s="153" t="s">
        <v>28</v>
      </c>
      <c r="F248" s="203">
        <v>12</v>
      </c>
      <c r="G248" s="203">
        <v>29.74</v>
      </c>
      <c r="H248" s="203">
        <f t="shared" si="4"/>
        <v>356.88</v>
      </c>
      <c r="I248" s="204">
        <f>+H248/$G$306</f>
        <v>1.1308967445545809E-4</v>
      </c>
      <c r="J248" s="205">
        <f t="shared" si="7"/>
        <v>0.99708836392333167</v>
      </c>
    </row>
    <row r="249" spans="1:10" x14ac:dyDescent="0.25">
      <c r="A249" s="183" t="s">
        <v>834</v>
      </c>
      <c r="B249" s="153" t="s">
        <v>1617</v>
      </c>
      <c r="C249" s="153" t="s">
        <v>105</v>
      </c>
      <c r="D249" s="179" t="s">
        <v>1618</v>
      </c>
      <c r="E249" s="153" t="s">
        <v>1619</v>
      </c>
      <c r="F249" s="203">
        <v>18</v>
      </c>
      <c r="G249" s="203">
        <v>19.78</v>
      </c>
      <c r="H249" s="203">
        <f t="shared" si="4"/>
        <v>356.04</v>
      </c>
      <c r="I249" s="204">
        <f>+H249/$G$306</f>
        <v>1.1282349163057975E-4</v>
      </c>
      <c r="J249" s="205">
        <f t="shared" si="7"/>
        <v>0.99720118741496222</v>
      </c>
    </row>
    <row r="250" spans="1:10" x14ac:dyDescent="0.25">
      <c r="A250" s="183" t="s">
        <v>834</v>
      </c>
      <c r="B250" s="153" t="s">
        <v>1829</v>
      </c>
      <c r="C250" s="153" t="s">
        <v>105</v>
      </c>
      <c r="D250" s="179" t="s">
        <v>1830</v>
      </c>
      <c r="E250" s="153" t="s">
        <v>19</v>
      </c>
      <c r="F250" s="203">
        <v>21.35</v>
      </c>
      <c r="G250" s="203">
        <v>16.28</v>
      </c>
      <c r="H250" s="203">
        <f t="shared" si="4"/>
        <v>347.57</v>
      </c>
      <c r="I250" s="204">
        <f>+H250/$G$306</f>
        <v>1.1013948147972307E-4</v>
      </c>
      <c r="J250" s="205">
        <f t="shared" si="7"/>
        <v>0.99731132689644197</v>
      </c>
    </row>
    <row r="251" spans="1:10" x14ac:dyDescent="0.25">
      <c r="A251" s="183" t="s">
        <v>834</v>
      </c>
      <c r="B251" s="153" t="s">
        <v>1398</v>
      </c>
      <c r="C251" s="153" t="s">
        <v>105</v>
      </c>
      <c r="D251" s="179" t="s">
        <v>1399</v>
      </c>
      <c r="E251" s="153" t="s">
        <v>58</v>
      </c>
      <c r="F251" s="203">
        <v>31.98</v>
      </c>
      <c r="G251" s="203">
        <v>10.85</v>
      </c>
      <c r="H251" s="203">
        <f t="shared" si="4"/>
        <v>346.98</v>
      </c>
      <c r="I251" s="204">
        <f>+H251/$G$306</f>
        <v>1.0995251973367757E-4</v>
      </c>
      <c r="J251" s="205">
        <f t="shared" si="7"/>
        <v>0.99742127941617564</v>
      </c>
    </row>
    <row r="252" spans="1:10" ht="25.5" x14ac:dyDescent="0.25">
      <c r="A252" s="183" t="s">
        <v>834</v>
      </c>
      <c r="B252" s="153" t="s">
        <v>1591</v>
      </c>
      <c r="C252" s="153" t="s">
        <v>105</v>
      </c>
      <c r="D252" s="179" t="s">
        <v>1592</v>
      </c>
      <c r="E252" s="153" t="s">
        <v>28</v>
      </c>
      <c r="F252" s="203">
        <v>1</v>
      </c>
      <c r="G252" s="203">
        <v>326.61</v>
      </c>
      <c r="H252" s="203">
        <f t="shared" si="4"/>
        <v>326.61</v>
      </c>
      <c r="I252" s="204">
        <f>+H252/$G$306</f>
        <v>1.0349758623037764E-4</v>
      </c>
      <c r="J252" s="205">
        <f t="shared" si="7"/>
        <v>0.99752477700240605</v>
      </c>
    </row>
    <row r="253" spans="1:10" x14ac:dyDescent="0.25">
      <c r="A253" s="183" t="s">
        <v>834</v>
      </c>
      <c r="B253" s="153" t="s">
        <v>1615</v>
      </c>
      <c r="C253" s="153" t="s">
        <v>105</v>
      </c>
      <c r="D253" s="179" t="s">
        <v>448</v>
      </c>
      <c r="E253" s="153" t="s">
        <v>221</v>
      </c>
      <c r="F253" s="203">
        <v>18</v>
      </c>
      <c r="G253" s="203">
        <v>18.079999999999998</v>
      </c>
      <c r="H253" s="203">
        <f t="shared" si="4"/>
        <v>325.44</v>
      </c>
      <c r="I253" s="204">
        <f>+H253/$G$306</f>
        <v>1.0312683158143993E-4</v>
      </c>
      <c r="J253" s="205">
        <f t="shared" si="7"/>
        <v>0.99762790383398747</v>
      </c>
    </row>
    <row r="254" spans="1:10" ht="25.5" x14ac:dyDescent="0.25">
      <c r="A254" s="183" t="s">
        <v>834</v>
      </c>
      <c r="B254" s="153" t="s">
        <v>1043</v>
      </c>
      <c r="C254" s="153" t="s">
        <v>105</v>
      </c>
      <c r="D254" s="179" t="s">
        <v>1044</v>
      </c>
      <c r="E254" s="153" t="s">
        <v>25</v>
      </c>
      <c r="F254" s="203">
        <v>1.01</v>
      </c>
      <c r="G254" s="203">
        <v>317.52999999999997</v>
      </c>
      <c r="H254" s="203">
        <f t="shared" si="4"/>
        <v>320.7</v>
      </c>
      <c r="I254" s="204">
        <f>+H254/$G$306</f>
        <v>1.0162479992676925E-4</v>
      </c>
      <c r="J254" s="205">
        <f t="shared" si="7"/>
        <v>0.99772952863391429</v>
      </c>
    </row>
    <row r="255" spans="1:10" x14ac:dyDescent="0.25">
      <c r="A255" s="183" t="s">
        <v>834</v>
      </c>
      <c r="B255" s="153" t="s">
        <v>1682</v>
      </c>
      <c r="C255" s="153" t="s">
        <v>105</v>
      </c>
      <c r="D255" s="179" t="s">
        <v>1683</v>
      </c>
      <c r="E255" s="153" t="s">
        <v>221</v>
      </c>
      <c r="F255" s="203">
        <v>19</v>
      </c>
      <c r="G255" s="203">
        <v>16.690000000000001</v>
      </c>
      <c r="H255" s="203">
        <f t="shared" si="4"/>
        <v>317.11</v>
      </c>
      <c r="I255" s="204">
        <f>+H255/$G$306</f>
        <v>1.0048718523472966E-4</v>
      </c>
      <c r="J255" s="205">
        <f t="shared" si="7"/>
        <v>0.99783001581914899</v>
      </c>
    </row>
    <row r="256" spans="1:10" ht="38.25" x14ac:dyDescent="0.25">
      <c r="A256" s="183" t="s">
        <v>834</v>
      </c>
      <c r="B256" s="153" t="s">
        <v>1789</v>
      </c>
      <c r="C256" s="153" t="s">
        <v>201</v>
      </c>
      <c r="D256" s="179" t="s">
        <v>1790</v>
      </c>
      <c r="E256" s="153" t="s">
        <v>21</v>
      </c>
      <c r="F256" s="203">
        <v>4</v>
      </c>
      <c r="G256" s="203">
        <v>76.989999999999995</v>
      </c>
      <c r="H256" s="203">
        <f t="shared" si="4"/>
        <v>307.95999999999998</v>
      </c>
      <c r="I256" s="204">
        <f>+H256/$G$306</f>
        <v>9.7587693749447645E-5</v>
      </c>
      <c r="J256" s="205">
        <f t="shared" si="7"/>
        <v>0.99792760351289844</v>
      </c>
    </row>
    <row r="257" spans="1:10" x14ac:dyDescent="0.25">
      <c r="A257" s="183" t="s">
        <v>834</v>
      </c>
      <c r="B257" s="153" t="s">
        <v>1637</v>
      </c>
      <c r="C257" s="153" t="s">
        <v>105</v>
      </c>
      <c r="D257" s="179" t="s">
        <v>1638</v>
      </c>
      <c r="E257" s="153" t="s">
        <v>221</v>
      </c>
      <c r="F257" s="203">
        <v>13</v>
      </c>
      <c r="G257" s="203">
        <v>22.61</v>
      </c>
      <c r="H257" s="203">
        <f t="shared" si="4"/>
        <v>293.93</v>
      </c>
      <c r="I257" s="204">
        <f>+H257/$G$306</f>
        <v>9.3141806805348572E-5</v>
      </c>
      <c r="J257" s="205">
        <f t="shared" si="7"/>
        <v>0.99802074531970375</v>
      </c>
    </row>
    <row r="258" spans="1:10" x14ac:dyDescent="0.25">
      <c r="A258" s="183" t="s">
        <v>834</v>
      </c>
      <c r="B258" s="153" t="s">
        <v>1685</v>
      </c>
      <c r="C258" s="153" t="s">
        <v>105</v>
      </c>
      <c r="D258" s="179" t="s">
        <v>1686</v>
      </c>
      <c r="E258" s="153" t="s">
        <v>221</v>
      </c>
      <c r="F258" s="203">
        <v>12</v>
      </c>
      <c r="G258" s="203">
        <v>23.93</v>
      </c>
      <c r="H258" s="203">
        <f t="shared" si="4"/>
        <v>287.16000000000003</v>
      </c>
      <c r="I258" s="204">
        <f>+H258/$G$306</f>
        <v>9.0996499990555232E-5</v>
      </c>
      <c r="J258" s="205">
        <f t="shared" si="7"/>
        <v>0.99811174181969431</v>
      </c>
    </row>
    <row r="259" spans="1:10" x14ac:dyDescent="0.25">
      <c r="A259" s="183" t="s">
        <v>834</v>
      </c>
      <c r="B259" s="153" t="s">
        <v>1631</v>
      </c>
      <c r="C259" s="153" t="s">
        <v>105</v>
      </c>
      <c r="D259" s="179" t="s">
        <v>1632</v>
      </c>
      <c r="E259" s="153" t="s">
        <v>221</v>
      </c>
      <c r="F259" s="203">
        <v>20</v>
      </c>
      <c r="G259" s="203">
        <v>13.62</v>
      </c>
      <c r="H259" s="203">
        <f t="shared" si="4"/>
        <v>272.39999999999998</v>
      </c>
      <c r="I259" s="204">
        <f>+H259/$G$306</f>
        <v>8.6319287496264247E-5</v>
      </c>
      <c r="J259" s="205">
        <f t="shared" si="7"/>
        <v>0.99819806110719056</v>
      </c>
    </row>
    <row r="260" spans="1:10" ht="25.5" x14ac:dyDescent="0.25">
      <c r="A260" s="183" t="s">
        <v>834</v>
      </c>
      <c r="B260" s="153" t="s">
        <v>1031</v>
      </c>
      <c r="C260" s="153" t="s">
        <v>105</v>
      </c>
      <c r="D260" s="179" t="s">
        <v>1032</v>
      </c>
      <c r="E260" s="153" t="s">
        <v>19</v>
      </c>
      <c r="F260" s="203">
        <v>76.75</v>
      </c>
      <c r="G260" s="203">
        <v>3.52</v>
      </c>
      <c r="H260" s="203">
        <f t="shared" si="4"/>
        <v>270.16000000000003</v>
      </c>
      <c r="I260" s="204">
        <f>+H260/$G$306</f>
        <v>8.5609466629921999E-5</v>
      </c>
      <c r="J260" s="205">
        <f t="shared" si="7"/>
        <v>0.9982836705738205</v>
      </c>
    </row>
    <row r="261" spans="1:10" x14ac:dyDescent="0.25">
      <c r="A261" s="183" t="s">
        <v>834</v>
      </c>
      <c r="B261" s="153" t="s">
        <v>1640</v>
      </c>
      <c r="C261" s="153" t="s">
        <v>105</v>
      </c>
      <c r="D261" s="179" t="s">
        <v>1641</v>
      </c>
      <c r="E261" s="153" t="s">
        <v>221</v>
      </c>
      <c r="F261" s="203">
        <v>10</v>
      </c>
      <c r="G261" s="203">
        <v>26.99</v>
      </c>
      <c r="H261" s="203">
        <f t="shared" si="4"/>
        <v>269.89999999999998</v>
      </c>
      <c r="I261" s="204">
        <f>+H261/$G$306</f>
        <v>8.552707670793583E-5</v>
      </c>
      <c r="J261" s="205">
        <f t="shared" si="7"/>
        <v>0.99836919765052845</v>
      </c>
    </row>
    <row r="262" spans="1:10" x14ac:dyDescent="0.25">
      <c r="A262" s="183" t="s">
        <v>834</v>
      </c>
      <c r="B262" s="153" t="s">
        <v>1649</v>
      </c>
      <c r="C262" s="153" t="s">
        <v>105</v>
      </c>
      <c r="D262" s="179" t="s">
        <v>1650</v>
      </c>
      <c r="E262" s="153" t="s">
        <v>221</v>
      </c>
      <c r="F262" s="203">
        <v>11</v>
      </c>
      <c r="G262" s="203">
        <v>24.28</v>
      </c>
      <c r="H262" s="203">
        <f t="shared" si="4"/>
        <v>267.08</v>
      </c>
      <c r="I262" s="204">
        <f>+H262/$G$306</f>
        <v>8.4633462938701372E-5</v>
      </c>
      <c r="J262" s="205">
        <f t="shared" si="7"/>
        <v>0.99845383111346719</v>
      </c>
    </row>
    <row r="263" spans="1:10" x14ac:dyDescent="0.25">
      <c r="A263" s="183" t="s">
        <v>834</v>
      </c>
      <c r="B263" s="153" t="s">
        <v>1694</v>
      </c>
      <c r="C263" s="153" t="s">
        <v>105</v>
      </c>
      <c r="D263" s="179" t="s">
        <v>84</v>
      </c>
      <c r="E263" s="153" t="s">
        <v>25</v>
      </c>
      <c r="F263" s="203">
        <v>5.12</v>
      </c>
      <c r="G263" s="203">
        <v>51.85</v>
      </c>
      <c r="H263" s="203">
        <f t="shared" si="4"/>
        <v>265.47000000000003</v>
      </c>
      <c r="I263" s="204">
        <f>+H263/$G$306</f>
        <v>8.4123279191017887E-5</v>
      </c>
      <c r="J263" s="205">
        <f t="shared" si="7"/>
        <v>0.99853795439265824</v>
      </c>
    </row>
    <row r="264" spans="1:10" x14ac:dyDescent="0.25">
      <c r="A264" s="183" t="s">
        <v>834</v>
      </c>
      <c r="B264" s="153" t="s">
        <v>319</v>
      </c>
      <c r="C264" s="153" t="s">
        <v>105</v>
      </c>
      <c r="D264" s="179" t="s">
        <v>320</v>
      </c>
      <c r="E264" s="153" t="s">
        <v>25</v>
      </c>
      <c r="F264" s="203">
        <v>4.57</v>
      </c>
      <c r="G264" s="203">
        <v>51.85</v>
      </c>
      <c r="H264" s="203">
        <f t="shared" si="4"/>
        <v>236.95</v>
      </c>
      <c r="I264" s="204">
        <f>+H264/$G$306</f>
        <v>7.5085738517767303E-5</v>
      </c>
      <c r="J264" s="205">
        <f t="shared" si="7"/>
        <v>0.99861304013117602</v>
      </c>
    </row>
    <row r="265" spans="1:10" x14ac:dyDescent="0.25">
      <c r="A265" s="183" t="s">
        <v>834</v>
      </c>
      <c r="B265" s="153" t="s">
        <v>1392</v>
      </c>
      <c r="C265" s="153" t="s">
        <v>105</v>
      </c>
      <c r="D265" s="179" t="s">
        <v>1393</v>
      </c>
      <c r="E265" s="153" t="s">
        <v>221</v>
      </c>
      <c r="F265" s="203">
        <v>1</v>
      </c>
      <c r="G265" s="203">
        <v>229.47</v>
      </c>
      <c r="H265" s="203">
        <f t="shared" si="4"/>
        <v>229.47</v>
      </c>
      <c r="I265" s="204">
        <f>+H265/$G$306</f>
        <v>7.2715443839088689E-5</v>
      </c>
      <c r="J265" s="205">
        <f t="shared" si="7"/>
        <v>0.99868575557501515</v>
      </c>
    </row>
    <row r="266" spans="1:10" ht="25.5" x14ac:dyDescent="0.25">
      <c r="A266" s="183" t="s">
        <v>834</v>
      </c>
      <c r="B266" s="153" t="s">
        <v>1395</v>
      </c>
      <c r="C266" s="153" t="s">
        <v>86</v>
      </c>
      <c r="D266" s="179" t="s">
        <v>1396</v>
      </c>
      <c r="E266" s="153" t="s">
        <v>28</v>
      </c>
      <c r="F266" s="203">
        <v>3</v>
      </c>
      <c r="G266" s="203">
        <v>69.25</v>
      </c>
      <c r="H266" s="203">
        <f t="shared" si="4"/>
        <v>207.75</v>
      </c>
      <c r="I266" s="204">
        <f>+H266/$G$306</f>
        <v>6.5832716510091401E-5</v>
      </c>
      <c r="J266" s="205">
        <f t="shared" si="7"/>
        <v>0.99875158829152522</v>
      </c>
    </row>
    <row r="267" spans="1:10" x14ac:dyDescent="0.25">
      <c r="A267" s="183" t="s">
        <v>834</v>
      </c>
      <c r="B267" s="153" t="s">
        <v>1344</v>
      </c>
      <c r="C267" s="153" t="s">
        <v>105</v>
      </c>
      <c r="D267" s="179" t="s">
        <v>1345</v>
      </c>
      <c r="E267" s="153" t="s">
        <v>221</v>
      </c>
      <c r="F267" s="203">
        <v>3</v>
      </c>
      <c r="G267" s="203">
        <v>67.14</v>
      </c>
      <c r="H267" s="203">
        <f t="shared" ref="H267:H285" si="10">+TRUNC(F267*G267,2)</f>
        <v>201.42</v>
      </c>
      <c r="I267" s="204">
        <f>+H267/$G$306</f>
        <v>6.3826838794043848E-5</v>
      </c>
      <c r="J267" s="205">
        <f t="shared" ref="J267:J304" si="11">+J266+I267</f>
        <v>0.99881541513031924</v>
      </c>
    </row>
    <row r="268" spans="1:10" ht="25.5" x14ac:dyDescent="0.25">
      <c r="A268" s="183" t="s">
        <v>834</v>
      </c>
      <c r="B268" s="153" t="s">
        <v>1577</v>
      </c>
      <c r="C268" s="153" t="s">
        <v>201</v>
      </c>
      <c r="D268" s="179" t="s">
        <v>1578</v>
      </c>
      <c r="E268" s="153" t="s">
        <v>21</v>
      </c>
      <c r="F268" s="203">
        <v>5</v>
      </c>
      <c r="G268" s="203">
        <v>40.11</v>
      </c>
      <c r="H268" s="203">
        <f t="shared" si="10"/>
        <v>200.55</v>
      </c>
      <c r="I268" s="204">
        <f>+H268/$G$306</f>
        <v>6.3551149439705566E-5</v>
      </c>
      <c r="J268" s="205">
        <f t="shared" si="11"/>
        <v>0.99887896627975892</v>
      </c>
    </row>
    <row r="269" spans="1:10" x14ac:dyDescent="0.25">
      <c r="A269" s="183" t="s">
        <v>834</v>
      </c>
      <c r="B269" s="153" t="s">
        <v>1384</v>
      </c>
      <c r="C269" s="153" t="s">
        <v>105</v>
      </c>
      <c r="D269" s="179" t="s">
        <v>687</v>
      </c>
      <c r="E269" s="153" t="s">
        <v>221</v>
      </c>
      <c r="F269" s="203">
        <v>2</v>
      </c>
      <c r="G269" s="203">
        <v>96.6</v>
      </c>
      <c r="H269" s="203">
        <f t="shared" si="10"/>
        <v>193.2</v>
      </c>
      <c r="I269" s="204">
        <f>+H269/$G$306</f>
        <v>6.1222049722020017E-5</v>
      </c>
      <c r="J269" s="205">
        <f t="shared" si="11"/>
        <v>0.99894018832948095</v>
      </c>
    </row>
    <row r="270" spans="1:10" ht="25.5" x14ac:dyDescent="0.25">
      <c r="A270" s="183" t="s">
        <v>834</v>
      </c>
      <c r="B270" s="153" t="s">
        <v>1296</v>
      </c>
      <c r="C270" s="153" t="s">
        <v>105</v>
      </c>
      <c r="D270" s="179" t="s">
        <v>1297</v>
      </c>
      <c r="E270" s="153" t="s">
        <v>28</v>
      </c>
      <c r="F270" s="203">
        <v>4</v>
      </c>
      <c r="G270" s="203">
        <v>47.24</v>
      </c>
      <c r="H270" s="203">
        <f t="shared" si="10"/>
        <v>188.96</v>
      </c>
      <c r="I270" s="204">
        <f>+H270/$G$306</f>
        <v>5.9878460225015031E-5</v>
      </c>
      <c r="J270" s="205">
        <f t="shared" si="11"/>
        <v>0.99900006678970599</v>
      </c>
    </row>
    <row r="271" spans="1:10" x14ac:dyDescent="0.25">
      <c r="A271" s="183" t="s">
        <v>834</v>
      </c>
      <c r="B271" s="153" t="s">
        <v>1568</v>
      </c>
      <c r="C271" s="153" t="s">
        <v>105</v>
      </c>
      <c r="D271" s="179" t="s">
        <v>1569</v>
      </c>
      <c r="E271" s="153" t="s">
        <v>221</v>
      </c>
      <c r="F271" s="203">
        <v>7</v>
      </c>
      <c r="G271" s="203">
        <v>25.44</v>
      </c>
      <c r="H271" s="203">
        <f t="shared" si="10"/>
        <v>178.08</v>
      </c>
      <c r="I271" s="204">
        <f>+H271/$G$306</f>
        <v>5.6430758874209762E-5</v>
      </c>
      <c r="J271" s="205">
        <f t="shared" si="11"/>
        <v>0.99905649754858017</v>
      </c>
    </row>
    <row r="272" spans="1:10" x14ac:dyDescent="0.25">
      <c r="A272" s="183" t="s">
        <v>834</v>
      </c>
      <c r="B272" s="153" t="s">
        <v>1545</v>
      </c>
      <c r="C272" s="153" t="s">
        <v>105</v>
      </c>
      <c r="D272" s="179" t="s">
        <v>1546</v>
      </c>
      <c r="E272" s="153" t="s">
        <v>221</v>
      </c>
      <c r="F272" s="203">
        <v>5</v>
      </c>
      <c r="G272" s="203">
        <v>34.869999999999997</v>
      </c>
      <c r="H272" s="203">
        <f t="shared" si="10"/>
        <v>174.35</v>
      </c>
      <c r="I272" s="204">
        <f>+H272/$G$306</f>
        <v>5.5248780378023761E-5</v>
      </c>
      <c r="J272" s="205">
        <f t="shared" si="11"/>
        <v>0.99911174632895816</v>
      </c>
    </row>
    <row r="273" spans="1:10" ht="25.5" x14ac:dyDescent="0.25">
      <c r="A273" s="183" t="s">
        <v>834</v>
      </c>
      <c r="B273" s="153" t="s">
        <v>1735</v>
      </c>
      <c r="C273" s="153" t="s">
        <v>86</v>
      </c>
      <c r="D273" s="179" t="s">
        <v>1736</v>
      </c>
      <c r="E273" s="153" t="s">
        <v>221</v>
      </c>
      <c r="F273" s="203">
        <v>7</v>
      </c>
      <c r="G273" s="203">
        <v>24.11</v>
      </c>
      <c r="H273" s="203">
        <f t="shared" si="10"/>
        <v>168.77</v>
      </c>
      <c r="I273" s="204">
        <f>+H273/$G$306</f>
        <v>5.3480565898474737E-5</v>
      </c>
      <c r="J273" s="205">
        <f t="shared" si="11"/>
        <v>0.99916522689485665</v>
      </c>
    </row>
    <row r="274" spans="1:10" x14ac:dyDescent="0.25">
      <c r="A274" s="183" t="s">
        <v>834</v>
      </c>
      <c r="B274" s="153" t="s">
        <v>1552</v>
      </c>
      <c r="C274" s="153" t="s">
        <v>105</v>
      </c>
      <c r="D274" s="179" t="s">
        <v>1553</v>
      </c>
      <c r="E274" s="153" t="s">
        <v>221</v>
      </c>
      <c r="F274" s="203">
        <v>9</v>
      </c>
      <c r="G274" s="203">
        <v>17.510000000000002</v>
      </c>
      <c r="H274" s="203">
        <f t="shared" si="10"/>
        <v>157.59</v>
      </c>
      <c r="I274" s="204">
        <f>+H274/$G$306</f>
        <v>4.9937799253070059E-5</v>
      </c>
      <c r="J274" s="205">
        <f t="shared" si="11"/>
        <v>0.99921516469410976</v>
      </c>
    </row>
    <row r="275" spans="1:10" x14ac:dyDescent="0.25">
      <c r="A275" s="183" t="s">
        <v>834</v>
      </c>
      <c r="B275" s="153" t="s">
        <v>317</v>
      </c>
      <c r="C275" s="153" t="s">
        <v>105</v>
      </c>
      <c r="D275" s="179" t="s">
        <v>318</v>
      </c>
      <c r="E275" s="153" t="s">
        <v>221</v>
      </c>
      <c r="F275" s="203">
        <v>6</v>
      </c>
      <c r="G275" s="203">
        <v>25.95</v>
      </c>
      <c r="H275" s="203">
        <f t="shared" si="10"/>
        <v>155.69999999999999</v>
      </c>
      <c r="I275" s="204">
        <f>+H275/$G$306</f>
        <v>4.9338887897093767E-5</v>
      </c>
      <c r="J275" s="205">
        <f t="shared" si="11"/>
        <v>0.9992645035820068</v>
      </c>
    </row>
    <row r="276" spans="1:10" x14ac:dyDescent="0.25">
      <c r="A276" s="183" t="s">
        <v>834</v>
      </c>
      <c r="B276" s="153" t="s">
        <v>1423</v>
      </c>
      <c r="C276" s="153" t="s">
        <v>105</v>
      </c>
      <c r="D276" s="179" t="s">
        <v>1424</v>
      </c>
      <c r="E276" s="153" t="s">
        <v>221</v>
      </c>
      <c r="F276" s="203">
        <v>1</v>
      </c>
      <c r="G276" s="203">
        <v>150.79</v>
      </c>
      <c r="H276" s="203">
        <f t="shared" si="10"/>
        <v>150.79</v>
      </c>
      <c r="I276" s="204">
        <f>+H276/$G$306</f>
        <v>4.7782985908816762E-5</v>
      </c>
      <c r="J276" s="205">
        <f t="shared" si="11"/>
        <v>0.9993122865679156</v>
      </c>
    </row>
    <row r="277" spans="1:10" x14ac:dyDescent="0.25">
      <c r="A277" s="183" t="s">
        <v>834</v>
      </c>
      <c r="B277" s="153" t="s">
        <v>237</v>
      </c>
      <c r="C277" s="153" t="s">
        <v>105</v>
      </c>
      <c r="D277" s="179" t="s">
        <v>90</v>
      </c>
      <c r="E277" s="153" t="s">
        <v>19</v>
      </c>
      <c r="F277" s="203">
        <v>602.46</v>
      </c>
      <c r="G277" s="203">
        <v>0.25</v>
      </c>
      <c r="H277" s="203">
        <f t="shared" si="10"/>
        <v>150.61000000000001</v>
      </c>
      <c r="I277" s="204">
        <f>+H277/$G$306</f>
        <v>4.7725946732057124E-5</v>
      </c>
      <c r="J277" s="205">
        <f t="shared" si="11"/>
        <v>0.99936001251464768</v>
      </c>
    </row>
    <row r="278" spans="1:10" x14ac:dyDescent="0.25">
      <c r="A278" s="183" t="s">
        <v>834</v>
      </c>
      <c r="B278" s="153" t="s">
        <v>264</v>
      </c>
      <c r="C278" s="153" t="s">
        <v>105</v>
      </c>
      <c r="D278" s="179" t="s">
        <v>72</v>
      </c>
      <c r="E278" s="153" t="s">
        <v>265</v>
      </c>
      <c r="F278" s="203">
        <v>13.4</v>
      </c>
      <c r="G278" s="203">
        <v>11.05</v>
      </c>
      <c r="H278" s="203">
        <f t="shared" si="10"/>
        <v>148.07</v>
      </c>
      <c r="I278" s="204">
        <f>+H278/$G$306</f>
        <v>4.6921060571115445E-5</v>
      </c>
      <c r="J278" s="205">
        <f t="shared" si="11"/>
        <v>0.99940693357521881</v>
      </c>
    </row>
    <row r="279" spans="1:10" x14ac:dyDescent="0.25">
      <c r="A279" s="183" t="s">
        <v>834</v>
      </c>
      <c r="B279" s="153" t="s">
        <v>1077</v>
      </c>
      <c r="C279" s="153" t="s">
        <v>105</v>
      </c>
      <c r="D279" s="179" t="s">
        <v>1078</v>
      </c>
      <c r="E279" s="153" t="s">
        <v>19</v>
      </c>
      <c r="F279" s="203">
        <v>22.71</v>
      </c>
      <c r="G279" s="203">
        <v>6.12</v>
      </c>
      <c r="H279" s="203">
        <f t="shared" si="10"/>
        <v>138.97999999999999</v>
      </c>
      <c r="I279" s="204">
        <f>+H279/$G$306</f>
        <v>4.404058214475332E-5</v>
      </c>
      <c r="J279" s="205">
        <f t="shared" si="11"/>
        <v>0.99945097415736361</v>
      </c>
    </row>
    <row r="280" spans="1:10" x14ac:dyDescent="0.25">
      <c r="A280" s="183" t="s">
        <v>834</v>
      </c>
      <c r="B280" s="153" t="s">
        <v>1098</v>
      </c>
      <c r="C280" s="153" t="s">
        <v>105</v>
      </c>
      <c r="D280" s="179" t="s">
        <v>1099</v>
      </c>
      <c r="E280" s="153" t="s">
        <v>19</v>
      </c>
      <c r="F280" s="203">
        <v>271.56</v>
      </c>
      <c r="G280" s="203">
        <v>0.48</v>
      </c>
      <c r="H280" s="203">
        <f t="shared" si="10"/>
        <v>130.34</v>
      </c>
      <c r="I280" s="204">
        <f>+H280/$G$306</f>
        <v>4.130270166029032E-5</v>
      </c>
      <c r="J280" s="205">
        <f t="shared" si="11"/>
        <v>0.99949227685902386</v>
      </c>
    </row>
    <row r="281" spans="1:10" x14ac:dyDescent="0.25">
      <c r="A281" s="183" t="s">
        <v>834</v>
      </c>
      <c r="B281" s="153" t="s">
        <v>1634</v>
      </c>
      <c r="C281" s="153" t="s">
        <v>105</v>
      </c>
      <c r="D281" s="179" t="s">
        <v>1635</v>
      </c>
      <c r="E281" s="153" t="s">
        <v>221</v>
      </c>
      <c r="F281" s="203">
        <v>8</v>
      </c>
      <c r="G281" s="203">
        <v>15.06</v>
      </c>
      <c r="H281" s="203">
        <f t="shared" si="10"/>
        <v>120.48</v>
      </c>
      <c r="I281" s="204">
        <f>+H281/$G$306</f>
        <v>3.8178222311123042E-5</v>
      </c>
      <c r="J281" s="205">
        <f t="shared" si="11"/>
        <v>0.99953045508133498</v>
      </c>
    </row>
    <row r="282" spans="1:10" x14ac:dyDescent="0.25">
      <c r="A282" s="183" t="s">
        <v>834</v>
      </c>
      <c r="B282" s="153" t="s">
        <v>1558</v>
      </c>
      <c r="C282" s="153" t="s">
        <v>105</v>
      </c>
      <c r="D282" s="179" t="s">
        <v>1559</v>
      </c>
      <c r="E282" s="153" t="s">
        <v>221</v>
      </c>
      <c r="F282" s="203">
        <v>25</v>
      </c>
      <c r="G282" s="203">
        <v>4.6900000000000004</v>
      </c>
      <c r="H282" s="203">
        <f t="shared" si="10"/>
        <v>117.25</v>
      </c>
      <c r="I282" s="204">
        <f>+H282/$G$306</f>
        <v>3.7154685972602726E-5</v>
      </c>
      <c r="J282" s="205">
        <f t="shared" si="11"/>
        <v>0.99956760976730763</v>
      </c>
    </row>
    <row r="283" spans="1:10" x14ac:dyDescent="0.25">
      <c r="A283" s="183" t="s">
        <v>834</v>
      </c>
      <c r="B283" s="153" t="s">
        <v>1603</v>
      </c>
      <c r="C283" s="153" t="s">
        <v>105</v>
      </c>
      <c r="D283" s="179" t="s">
        <v>1604</v>
      </c>
      <c r="E283" s="153" t="s">
        <v>58</v>
      </c>
      <c r="F283" s="203">
        <v>1.8</v>
      </c>
      <c r="G283" s="203">
        <v>63.21</v>
      </c>
      <c r="H283" s="203">
        <f t="shared" si="10"/>
        <v>113.77</v>
      </c>
      <c r="I283" s="204">
        <f>+H283/$G$306</f>
        <v>3.6051928555249575E-5</v>
      </c>
      <c r="J283" s="205">
        <f t="shared" si="11"/>
        <v>0.9996036616958629</v>
      </c>
    </row>
    <row r="284" spans="1:10" ht="38.25" x14ac:dyDescent="0.25">
      <c r="A284" s="183" t="s">
        <v>834</v>
      </c>
      <c r="B284" s="153" t="s">
        <v>1798</v>
      </c>
      <c r="C284" s="153" t="s">
        <v>201</v>
      </c>
      <c r="D284" s="179" t="s">
        <v>1799</v>
      </c>
      <c r="E284" s="153" t="s">
        <v>21</v>
      </c>
      <c r="F284" s="203">
        <v>7</v>
      </c>
      <c r="G284" s="203">
        <v>15.73</v>
      </c>
      <c r="H284" s="203">
        <f t="shared" si="10"/>
        <v>110.11</v>
      </c>
      <c r="I284" s="204">
        <f>+H284/$G$306</f>
        <v>3.4892131961136772E-5</v>
      </c>
      <c r="J284" s="205">
        <f t="shared" si="11"/>
        <v>0.99963855382782407</v>
      </c>
    </row>
    <row r="285" spans="1:10" x14ac:dyDescent="0.25">
      <c r="A285" s="183" t="s">
        <v>834</v>
      </c>
      <c r="B285" s="153" t="s">
        <v>1597</v>
      </c>
      <c r="C285" s="153" t="s">
        <v>105</v>
      </c>
      <c r="D285" s="179" t="s">
        <v>1598</v>
      </c>
      <c r="E285" s="153" t="s">
        <v>221</v>
      </c>
      <c r="F285" s="203">
        <v>9</v>
      </c>
      <c r="G285" s="203">
        <v>12.23</v>
      </c>
      <c r="H285" s="203">
        <f t="shared" si="10"/>
        <v>110.07</v>
      </c>
      <c r="I285" s="204">
        <f>+H285/$G$306</f>
        <v>3.4879456588523516E-5</v>
      </c>
      <c r="J285" s="205">
        <f t="shared" si="11"/>
        <v>0.9996734332844126</v>
      </c>
    </row>
    <row r="286" spans="1:10" x14ac:dyDescent="0.25">
      <c r="A286" s="183" t="s">
        <v>834</v>
      </c>
      <c r="B286" s="153" t="s">
        <v>1548</v>
      </c>
      <c r="C286" s="153" t="s">
        <v>105</v>
      </c>
      <c r="D286" s="179" t="s">
        <v>1549</v>
      </c>
      <c r="E286" s="153" t="s">
        <v>221</v>
      </c>
      <c r="F286" s="203">
        <v>10</v>
      </c>
      <c r="G286" s="203">
        <v>10.76</v>
      </c>
      <c r="H286" s="203">
        <f t="shared" ref="H286:H293" si="12">+TRUNC(F286*G286,2)</f>
        <v>107.6</v>
      </c>
      <c r="I286" s="204">
        <f>+H286/$G$306</f>
        <v>3.4096752329655042E-5</v>
      </c>
      <c r="J286" s="205">
        <f t="shared" si="11"/>
        <v>0.99970753003674229</v>
      </c>
    </row>
    <row r="287" spans="1:10" x14ac:dyDescent="0.25">
      <c r="A287" s="183" t="s">
        <v>834</v>
      </c>
      <c r="B287" s="153" t="s">
        <v>1673</v>
      </c>
      <c r="C287" s="153" t="s">
        <v>105</v>
      </c>
      <c r="D287" s="179" t="s">
        <v>1674</v>
      </c>
      <c r="E287" s="153" t="s">
        <v>221</v>
      </c>
      <c r="F287" s="203">
        <v>9</v>
      </c>
      <c r="G287" s="203">
        <v>11.93</v>
      </c>
      <c r="H287" s="203">
        <f t="shared" si="12"/>
        <v>107.37</v>
      </c>
      <c r="I287" s="204">
        <f>+H287/$G$306</f>
        <v>3.402386893712883E-5</v>
      </c>
      <c r="J287" s="205">
        <f t="shared" si="11"/>
        <v>0.99974155390567943</v>
      </c>
    </row>
    <row r="288" spans="1:10" ht="25.5" x14ac:dyDescent="0.25">
      <c r="A288" s="183" t="s">
        <v>834</v>
      </c>
      <c r="B288" s="153" t="s">
        <v>1714</v>
      </c>
      <c r="C288" s="153" t="s">
        <v>86</v>
      </c>
      <c r="D288" s="179" t="s">
        <v>1715</v>
      </c>
      <c r="E288" s="153" t="s">
        <v>28</v>
      </c>
      <c r="F288" s="203">
        <v>1</v>
      </c>
      <c r="G288" s="203">
        <v>104.29</v>
      </c>
      <c r="H288" s="203">
        <f t="shared" si="12"/>
        <v>104.29</v>
      </c>
      <c r="I288" s="204">
        <f>+H288/$G$306</f>
        <v>3.3047865245908223E-5</v>
      </c>
      <c r="J288" s="205">
        <f t="shared" si="11"/>
        <v>0.99977460177092536</v>
      </c>
    </row>
    <row r="289" spans="1:10" x14ac:dyDescent="0.25">
      <c r="A289" s="183" t="s">
        <v>834</v>
      </c>
      <c r="B289" s="153" t="s">
        <v>1561</v>
      </c>
      <c r="C289" s="153" t="s">
        <v>105</v>
      </c>
      <c r="D289" s="179" t="s">
        <v>1562</v>
      </c>
      <c r="E289" s="153" t="s">
        <v>221</v>
      </c>
      <c r="F289" s="203">
        <v>8</v>
      </c>
      <c r="G289" s="203">
        <v>11.32</v>
      </c>
      <c r="H289" s="203">
        <f t="shared" si="12"/>
        <v>90.56</v>
      </c>
      <c r="I289" s="204">
        <f>+H289/$G$306</f>
        <v>2.8697043596408557E-5</v>
      </c>
      <c r="J289" s="205">
        <f t="shared" si="11"/>
        <v>0.99980329881452179</v>
      </c>
    </row>
    <row r="290" spans="1:10" ht="38.25" x14ac:dyDescent="0.25">
      <c r="A290" s="183" t="s">
        <v>834</v>
      </c>
      <c r="B290" s="153" t="s">
        <v>1792</v>
      </c>
      <c r="C290" s="153" t="s">
        <v>201</v>
      </c>
      <c r="D290" s="179" t="s">
        <v>1793</v>
      </c>
      <c r="E290" s="153" t="s">
        <v>21</v>
      </c>
      <c r="F290" s="203">
        <v>2</v>
      </c>
      <c r="G290" s="203">
        <v>38.450000000000003</v>
      </c>
      <c r="H290" s="203">
        <f t="shared" si="12"/>
        <v>76.900000000000006</v>
      </c>
      <c r="I290" s="204">
        <f>+H290/$G$306</f>
        <v>2.4368403848982089E-5</v>
      </c>
      <c r="J290" s="205">
        <f t="shared" si="11"/>
        <v>0.9998276672183708</v>
      </c>
    </row>
    <row r="291" spans="1:10" x14ac:dyDescent="0.25">
      <c r="A291" s="183" t="s">
        <v>834</v>
      </c>
      <c r="B291" s="153" t="s">
        <v>1621</v>
      </c>
      <c r="C291" s="153" t="s">
        <v>105</v>
      </c>
      <c r="D291" s="179" t="s">
        <v>1622</v>
      </c>
      <c r="E291" s="153" t="s">
        <v>1623</v>
      </c>
      <c r="F291" s="203">
        <v>4</v>
      </c>
      <c r="G291" s="203">
        <v>17.18</v>
      </c>
      <c r="H291" s="203">
        <f t="shared" si="12"/>
        <v>68.72</v>
      </c>
      <c r="I291" s="204">
        <f>+H291/$G$306</f>
        <v>2.177629014957151E-5</v>
      </c>
      <c r="J291" s="205">
        <f t="shared" si="11"/>
        <v>0.99984944350852034</v>
      </c>
    </row>
    <row r="292" spans="1:10" x14ac:dyDescent="0.25">
      <c r="A292" s="183" t="s">
        <v>834</v>
      </c>
      <c r="B292" s="153" t="s">
        <v>1691</v>
      </c>
      <c r="C292" s="153" t="s">
        <v>105</v>
      </c>
      <c r="D292" s="179" t="s">
        <v>1692</v>
      </c>
      <c r="E292" s="153" t="s">
        <v>221</v>
      </c>
      <c r="F292" s="203">
        <v>2</v>
      </c>
      <c r="G292" s="203">
        <v>29.97</v>
      </c>
      <c r="H292" s="203">
        <f t="shared" si="12"/>
        <v>59.94</v>
      </c>
      <c r="I292" s="204">
        <f>+H292/$G$306</f>
        <v>1.8994045860962111E-5</v>
      </c>
      <c r="J292" s="205">
        <f t="shared" si="11"/>
        <v>0.99986843755438126</v>
      </c>
    </row>
    <row r="293" spans="1:10" ht="25.5" x14ac:dyDescent="0.25">
      <c r="A293" s="183" t="s">
        <v>834</v>
      </c>
      <c r="B293" s="153" t="s">
        <v>1574</v>
      </c>
      <c r="C293" s="153" t="s">
        <v>201</v>
      </c>
      <c r="D293" s="179" t="s">
        <v>1575</v>
      </c>
      <c r="E293" s="153" t="s">
        <v>21</v>
      </c>
      <c r="F293" s="203">
        <v>3</v>
      </c>
      <c r="G293" s="203">
        <v>19.54</v>
      </c>
      <c r="H293" s="203">
        <f t="shared" si="12"/>
        <v>58.62</v>
      </c>
      <c r="I293" s="204">
        <f>+H293/$G$306</f>
        <v>1.8575758564724707E-5</v>
      </c>
      <c r="J293" s="205">
        <f t="shared" si="11"/>
        <v>0.99988701331294594</v>
      </c>
    </row>
    <row r="294" spans="1:10" x14ac:dyDescent="0.25">
      <c r="A294" s="183" t="s">
        <v>834</v>
      </c>
      <c r="B294" s="153" t="s">
        <v>1542</v>
      </c>
      <c r="C294" s="153" t="s">
        <v>105</v>
      </c>
      <c r="D294" s="179" t="s">
        <v>1543</v>
      </c>
      <c r="E294" s="153" t="s">
        <v>221</v>
      </c>
      <c r="F294" s="203">
        <v>3</v>
      </c>
      <c r="G294" s="203">
        <v>18.079999999999998</v>
      </c>
      <c r="H294" s="203">
        <f t="shared" ref="H294:H302" si="13">+TRUNC(F294*G294,2)-0.005</f>
        <v>54.234999999999999</v>
      </c>
      <c r="I294" s="204">
        <f>+H294/$G$306</f>
        <v>1.7186220841996665E-5</v>
      </c>
      <c r="J294" s="205">
        <f t="shared" si="11"/>
        <v>0.99990419953378795</v>
      </c>
    </row>
    <row r="295" spans="1:10" ht="38.25" x14ac:dyDescent="0.25">
      <c r="A295" s="183" t="s">
        <v>834</v>
      </c>
      <c r="B295" s="153" t="s">
        <v>1676</v>
      </c>
      <c r="C295" s="153" t="s">
        <v>201</v>
      </c>
      <c r="D295" s="179" t="s">
        <v>1677</v>
      </c>
      <c r="E295" s="153" t="s">
        <v>21</v>
      </c>
      <c r="F295" s="203">
        <v>2</v>
      </c>
      <c r="G295" s="203">
        <v>22.65</v>
      </c>
      <c r="H295" s="203">
        <f t="shared" si="13"/>
        <v>45.294999999999995</v>
      </c>
      <c r="I295" s="204">
        <f>+H295/$G$306</f>
        <v>1.4353275062934247E-5</v>
      </c>
      <c r="J295" s="205">
        <f t="shared" si="11"/>
        <v>0.99991855280885089</v>
      </c>
    </row>
    <row r="296" spans="1:10" x14ac:dyDescent="0.25">
      <c r="A296" s="183" t="s">
        <v>834</v>
      </c>
      <c r="B296" s="153" t="s">
        <v>1564</v>
      </c>
      <c r="C296" s="153" t="s">
        <v>105</v>
      </c>
      <c r="D296" s="179" t="s">
        <v>1565</v>
      </c>
      <c r="E296" s="153" t="s">
        <v>221</v>
      </c>
      <c r="F296" s="203">
        <v>2</v>
      </c>
      <c r="G296" s="203">
        <v>21.93</v>
      </c>
      <c r="H296" s="203">
        <f t="shared" si="13"/>
        <v>43.854999999999997</v>
      </c>
      <c r="I296" s="204">
        <f>+H296/$G$306</f>
        <v>1.3896961648857079E-5</v>
      </c>
      <c r="J296" s="205">
        <f t="shared" si="11"/>
        <v>0.99993244977049978</v>
      </c>
    </row>
    <row r="297" spans="1:10" x14ac:dyDescent="0.25">
      <c r="A297" s="183" t="s">
        <v>834</v>
      </c>
      <c r="B297" s="153" t="s">
        <v>1450</v>
      </c>
      <c r="C297" s="153" t="s">
        <v>105</v>
      </c>
      <c r="D297" s="179" t="s">
        <v>1451</v>
      </c>
      <c r="E297" s="153" t="s">
        <v>221</v>
      </c>
      <c r="F297" s="203">
        <v>1</v>
      </c>
      <c r="G297" s="203">
        <v>42.98</v>
      </c>
      <c r="H297" s="203">
        <f t="shared" si="13"/>
        <v>42.974999999999994</v>
      </c>
      <c r="I297" s="204">
        <f>+H297/$G$306</f>
        <v>1.3618103451365476E-5</v>
      </c>
      <c r="J297" s="205">
        <f t="shared" si="11"/>
        <v>0.99994606787395113</v>
      </c>
    </row>
    <row r="298" spans="1:10" x14ac:dyDescent="0.25">
      <c r="A298" s="183" t="s">
        <v>834</v>
      </c>
      <c r="B298" s="153" t="s">
        <v>1655</v>
      </c>
      <c r="C298" s="153" t="s">
        <v>105</v>
      </c>
      <c r="D298" s="179" t="s">
        <v>1656</v>
      </c>
      <c r="E298" s="153" t="s">
        <v>221</v>
      </c>
      <c r="F298" s="203">
        <v>2</v>
      </c>
      <c r="G298" s="203">
        <v>21.25</v>
      </c>
      <c r="H298" s="203">
        <f t="shared" si="13"/>
        <v>42.494999999999997</v>
      </c>
      <c r="I298" s="204">
        <f>+H298/$G$306</f>
        <v>1.3465998980006421E-5</v>
      </c>
      <c r="J298" s="205">
        <f t="shared" si="11"/>
        <v>0.99995953387293113</v>
      </c>
    </row>
    <row r="299" spans="1:10" x14ac:dyDescent="0.25">
      <c r="A299" s="183" t="s">
        <v>834</v>
      </c>
      <c r="B299" s="153" t="s">
        <v>1499</v>
      </c>
      <c r="C299" s="153" t="s">
        <v>105</v>
      </c>
      <c r="D299" s="179" t="s">
        <v>1500</v>
      </c>
      <c r="E299" s="153" t="s">
        <v>221</v>
      </c>
      <c r="F299" s="203">
        <v>1</v>
      </c>
      <c r="G299" s="203">
        <v>34.71</v>
      </c>
      <c r="H299" s="203">
        <f t="shared" si="13"/>
        <v>34.704999999999998</v>
      </c>
      <c r="I299" s="204">
        <f>+H299/$G$306</f>
        <v>1.0997470163575077E-5</v>
      </c>
      <c r="J299" s="205">
        <f t="shared" si="11"/>
        <v>0.99997053134309466</v>
      </c>
    </row>
    <row r="300" spans="1:10" ht="38.25" x14ac:dyDescent="0.25">
      <c r="A300" s="183" t="s">
        <v>834</v>
      </c>
      <c r="B300" s="153" t="s">
        <v>1795</v>
      </c>
      <c r="C300" s="153" t="s">
        <v>201</v>
      </c>
      <c r="D300" s="179" t="s">
        <v>1796</v>
      </c>
      <c r="E300" s="153" t="s">
        <v>21</v>
      </c>
      <c r="F300" s="203">
        <v>1</v>
      </c>
      <c r="G300" s="203">
        <v>26.39</v>
      </c>
      <c r="H300" s="203">
        <f t="shared" si="13"/>
        <v>26.385000000000002</v>
      </c>
      <c r="I300" s="204">
        <f>+H300/$G$306</f>
        <v>8.360992660018108E-6</v>
      </c>
      <c r="J300" s="205">
        <f t="shared" si="11"/>
        <v>0.99997889233575465</v>
      </c>
    </row>
    <row r="301" spans="1:10" x14ac:dyDescent="0.25">
      <c r="A301" s="183" t="s">
        <v>834</v>
      </c>
      <c r="B301" s="153" t="s">
        <v>1414</v>
      </c>
      <c r="C301" s="153" t="s">
        <v>105</v>
      </c>
      <c r="D301" s="179" t="s">
        <v>1415</v>
      </c>
      <c r="E301" s="153" t="s">
        <v>221</v>
      </c>
      <c r="F301" s="203">
        <v>1</v>
      </c>
      <c r="G301" s="203">
        <v>20.09</v>
      </c>
      <c r="H301" s="203">
        <f t="shared" si="13"/>
        <v>20.085000000000001</v>
      </c>
      <c r="I301" s="204">
        <f>+H301/$G$306</f>
        <v>6.364621473430498E-6</v>
      </c>
      <c r="J301" s="205">
        <f t="shared" si="11"/>
        <v>0.99998525695722806</v>
      </c>
    </row>
    <row r="302" spans="1:10" x14ac:dyDescent="0.25">
      <c r="A302" s="183" t="s">
        <v>834</v>
      </c>
      <c r="B302" s="153" t="s">
        <v>1628</v>
      </c>
      <c r="C302" s="153" t="s">
        <v>105</v>
      </c>
      <c r="D302" s="179" t="s">
        <v>1629</v>
      </c>
      <c r="E302" s="153" t="s">
        <v>221</v>
      </c>
      <c r="F302" s="203">
        <v>2</v>
      </c>
      <c r="G302" s="203">
        <v>8.3699999999999992</v>
      </c>
      <c r="H302" s="203">
        <f t="shared" si="13"/>
        <v>16.734999999999999</v>
      </c>
      <c r="I302" s="204">
        <f>+H302/$G$306</f>
        <v>5.3030590170704189E-6</v>
      </c>
      <c r="J302" s="205">
        <f t="shared" si="11"/>
        <v>0.99999056001624509</v>
      </c>
    </row>
    <row r="303" spans="1:10" x14ac:dyDescent="0.25">
      <c r="A303" s="183" t="s">
        <v>834</v>
      </c>
      <c r="B303" s="153" t="s">
        <v>1679</v>
      </c>
      <c r="C303" s="153" t="s">
        <v>105</v>
      </c>
      <c r="D303" s="179" t="s">
        <v>1680</v>
      </c>
      <c r="E303" s="153" t="s">
        <v>221</v>
      </c>
      <c r="F303" s="203">
        <v>1</v>
      </c>
      <c r="G303" s="203">
        <v>15.13</v>
      </c>
      <c r="H303" s="203">
        <f>+TRUNC(F303*G303,2)+0.005</f>
        <v>15.135000000000002</v>
      </c>
      <c r="I303" s="204">
        <f>+H303/$G$306</f>
        <v>4.7960441125402336E-6</v>
      </c>
      <c r="J303" s="205">
        <f t="shared" si="11"/>
        <v>0.99999535606035761</v>
      </c>
    </row>
    <row r="304" spans="1:10" x14ac:dyDescent="0.25">
      <c r="A304" s="183" t="s">
        <v>834</v>
      </c>
      <c r="B304" s="153" t="s">
        <v>1411</v>
      </c>
      <c r="C304" s="153" t="s">
        <v>105</v>
      </c>
      <c r="D304" s="179" t="s">
        <v>1412</v>
      </c>
      <c r="E304" s="153" t="s">
        <v>221</v>
      </c>
      <c r="F304" s="203">
        <v>1</v>
      </c>
      <c r="G304" s="203">
        <v>14.65</v>
      </c>
      <c r="H304" s="203">
        <f t="shared" ref="H303:H304" si="14">+TRUNC(F304*G304,2)</f>
        <v>14.65</v>
      </c>
      <c r="I304" s="204">
        <f>+H304/$G$306</f>
        <v>4.6423552196045199E-6</v>
      </c>
      <c r="J304" s="205">
        <f t="shared" si="11"/>
        <v>0.99999999841557718</v>
      </c>
    </row>
    <row r="305" spans="1:12" ht="16.5" x14ac:dyDescent="0.25">
      <c r="A305" s="132"/>
      <c r="B305" s="132"/>
      <c r="C305" s="132"/>
      <c r="D305" s="184"/>
      <c r="E305" s="132"/>
      <c r="F305" s="132"/>
      <c r="G305" s="132"/>
      <c r="H305" s="132"/>
      <c r="I305" s="132"/>
      <c r="J305" s="28"/>
    </row>
    <row r="306" spans="1:12" ht="16.5" x14ac:dyDescent="0.25">
      <c r="A306" s="252"/>
      <c r="B306" s="252"/>
      <c r="C306" s="252"/>
      <c r="D306" s="184"/>
      <c r="E306" s="329" t="s">
        <v>354</v>
      </c>
      <c r="F306" s="252"/>
      <c r="G306" s="330">
        <f>+'ORÇAMENTO RESUMO (SD)'!K26</f>
        <v>3155725.7700000014</v>
      </c>
      <c r="H306" s="252"/>
      <c r="I306" s="252"/>
      <c r="J306" s="28"/>
      <c r="L306" s="65"/>
    </row>
    <row r="307" spans="1:12" ht="16.5" x14ac:dyDescent="0.25">
      <c r="A307" s="252"/>
      <c r="B307" s="252"/>
      <c r="C307" s="252"/>
      <c r="D307" s="184"/>
      <c r="E307" s="329" t="s">
        <v>355</v>
      </c>
      <c r="F307" s="252"/>
      <c r="G307" s="330">
        <f>+'ORÇAMENTO RESUMO (SD)'!K27</f>
        <v>718505.36999999965</v>
      </c>
      <c r="H307" s="252"/>
      <c r="I307" s="252"/>
      <c r="J307" s="28"/>
    </row>
    <row r="308" spans="1:12" ht="16.5" x14ac:dyDescent="0.25">
      <c r="A308" s="252"/>
      <c r="B308" s="252"/>
      <c r="C308" s="252"/>
      <c r="D308" s="184"/>
      <c r="E308" s="329" t="s">
        <v>356</v>
      </c>
      <c r="F308" s="252"/>
      <c r="G308" s="330">
        <f>+G306+G307</f>
        <v>3874231.1400000011</v>
      </c>
      <c r="H308" s="252"/>
      <c r="I308" s="252"/>
      <c r="J308" s="28"/>
    </row>
    <row r="310" spans="1:12" x14ac:dyDescent="0.25">
      <c r="I310" s="65"/>
    </row>
    <row r="312" spans="1:12" x14ac:dyDescent="0.25">
      <c r="I312" s="207"/>
    </row>
  </sheetData>
  <mergeCells count="12">
    <mergeCell ref="B1:J1"/>
    <mergeCell ref="C5:D6"/>
    <mergeCell ref="A307:C307"/>
    <mergeCell ref="E307:F307"/>
    <mergeCell ref="G307:I307"/>
    <mergeCell ref="C3:D3"/>
    <mergeCell ref="A308:C308"/>
    <mergeCell ref="E308:F308"/>
    <mergeCell ref="G308:I308"/>
    <mergeCell ref="A306:C306"/>
    <mergeCell ref="E306:F306"/>
    <mergeCell ref="G306:I306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76" orientation="landscape" r:id="rId1"/>
  <headerFooter>
    <oddHeader>&amp;L&amp;G</oddHeader>
    <oddFooter>&amp;L&amp;"Arial Narrow,Normal"&amp;10&amp;A
&amp;F&amp;R&amp;"Arial Narrow,Normal"&amp;10Página &amp;P de &amp;N</oddFooter>
  </headerFooter>
  <colBreaks count="1" manualBreakCount="1">
    <brk id="21" max="1048575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CBFFC-5CE9-4E42-8380-49F111E845E1}">
  <dimension ref="B1:Y30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5" s="27" customFormat="1" ht="20.100000000000001" customHeight="1" x14ac:dyDescent="0.25">
      <c r="B1" s="235" t="s">
        <v>900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5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5" s="27" customFormat="1" ht="12" customHeight="1" x14ac:dyDescent="0.25"/>
    <row r="4" spans="2:25" s="5" customFormat="1" ht="24.95" customHeight="1" x14ac:dyDescent="0.25">
      <c r="B4" s="1" t="s">
        <v>16</v>
      </c>
      <c r="C4" s="306" t="str">
        <f>'CURVA ABC DE SERVIÇOS (ONE)'!C3</f>
        <v>REFORMA / AMPLIAÇÃO - TERMINAL DE PASSAGEIROS DE ITUMBIARA</v>
      </c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" t="s">
        <v>53</v>
      </c>
      <c r="O4" s="4" t="str">
        <f>'CURVA ABC DE SERVIÇOS (ONE)'!F3</f>
        <v>27/06/2025</v>
      </c>
      <c r="R4" s="11"/>
      <c r="S4" s="11"/>
      <c r="T4" s="12"/>
      <c r="U4" s="12"/>
    </row>
    <row r="5" spans="2:25" s="5" customFormat="1" ht="20.100000000000001" customHeight="1" x14ac:dyDescent="0.25">
      <c r="B5" s="1" t="s">
        <v>18</v>
      </c>
      <c r="C5" s="2" t="str">
        <f>'CURVA ABC DE SERVIÇOS (ONE)'!C4</f>
        <v>AVENIDA ITUMBIARA, N. 1391, RESIDENCIAL JARDIM PRIMAVERA, ITUMBIARA - GO</v>
      </c>
      <c r="N5" s="3" t="s">
        <v>17</v>
      </c>
      <c r="O5" s="4" t="str">
        <f>'CURVA ABC DE SERVIÇOS (ONE)'!F4</f>
        <v>00</v>
      </c>
    </row>
    <row r="6" spans="2:25" s="5" customFormat="1" ht="15.75" customHeight="1" x14ac:dyDescent="0.25"/>
    <row r="7" spans="2:25" s="5" customFormat="1" ht="20.100000000000001" customHeight="1" x14ac:dyDescent="0.25">
      <c r="B7" s="5" t="s">
        <v>168</v>
      </c>
      <c r="E7" s="110" t="s">
        <v>195</v>
      </c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</row>
    <row r="8" spans="2:25" ht="20.100000000000001" customHeight="1" x14ac:dyDescent="0.25">
      <c r="B8" s="5" t="s">
        <v>169</v>
      </c>
      <c r="C8" s="5"/>
      <c r="D8" s="5"/>
      <c r="E8" s="109">
        <v>1</v>
      </c>
      <c r="F8" s="98" t="s">
        <v>170</v>
      </c>
      <c r="G8" s="99">
        <v>0.05</v>
      </c>
      <c r="H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</row>
    <row r="9" spans="2:25" ht="20.100000000000001" customHeight="1" thickBot="1" x14ac:dyDescent="0.3"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O9" s="36"/>
    </row>
    <row r="10" spans="2:25" s="74" customFormat="1" ht="24" customHeight="1" thickBot="1" x14ac:dyDescent="0.3">
      <c r="B10" s="25"/>
      <c r="C10" s="332" t="s">
        <v>65</v>
      </c>
      <c r="D10" s="333"/>
      <c r="E10" s="334"/>
      <c r="F10" s="338" t="s">
        <v>171</v>
      </c>
      <c r="G10" s="25"/>
      <c r="H10" s="25"/>
      <c r="I10" s="340" t="s">
        <v>172</v>
      </c>
      <c r="J10" s="341"/>
      <c r="K10" s="342"/>
      <c r="L10" s="115"/>
      <c r="M10" s="340" t="s">
        <v>186</v>
      </c>
      <c r="N10" s="341"/>
      <c r="O10" s="342"/>
    </row>
    <row r="11" spans="2:25" s="74" customFormat="1" ht="20.100000000000001" customHeight="1" thickBot="1" x14ac:dyDescent="0.3">
      <c r="B11" s="25"/>
      <c r="C11" s="335"/>
      <c r="D11" s="336"/>
      <c r="E11" s="337"/>
      <c r="F11" s="339"/>
      <c r="G11" s="77"/>
      <c r="H11" s="77"/>
      <c r="I11" s="116" t="s">
        <v>173</v>
      </c>
      <c r="J11" s="117" t="s">
        <v>174</v>
      </c>
      <c r="K11" s="118" t="s">
        <v>175</v>
      </c>
      <c r="M11" s="125">
        <v>20.34</v>
      </c>
      <c r="N11" s="126">
        <v>22.12</v>
      </c>
      <c r="O11" s="127">
        <v>25</v>
      </c>
    </row>
    <row r="12" spans="2:25" s="74" customFormat="1" ht="20.100000000000001" customHeight="1" x14ac:dyDescent="0.25">
      <c r="B12" s="75"/>
      <c r="C12" s="111" t="s">
        <v>176</v>
      </c>
      <c r="D12" s="112"/>
      <c r="E12" s="112"/>
      <c r="F12" s="113">
        <v>4</v>
      </c>
      <c r="G12" s="76"/>
      <c r="H12" s="26"/>
      <c r="I12" s="119">
        <v>3</v>
      </c>
      <c r="J12" s="120">
        <v>4</v>
      </c>
      <c r="K12" s="121">
        <v>5.5</v>
      </c>
    </row>
    <row r="13" spans="2:25" s="74" customFormat="1" ht="20.100000000000001" customHeight="1" x14ac:dyDescent="0.25">
      <c r="B13" s="75"/>
      <c r="C13" s="111" t="s">
        <v>177</v>
      </c>
      <c r="D13" s="112"/>
      <c r="E13" s="112"/>
      <c r="F13" s="113">
        <v>0.12</v>
      </c>
      <c r="G13" s="76"/>
      <c r="H13" s="26"/>
      <c r="I13" s="119">
        <v>0.8</v>
      </c>
      <c r="J13" s="120">
        <v>0.8</v>
      </c>
      <c r="K13" s="121">
        <v>1</v>
      </c>
    </row>
    <row r="14" spans="2:25" s="74" customFormat="1" ht="20.100000000000001" customHeight="1" x14ac:dyDescent="0.25">
      <c r="B14" s="75"/>
      <c r="C14" s="111" t="s">
        <v>178</v>
      </c>
      <c r="D14" s="112"/>
      <c r="E14" s="112"/>
      <c r="F14" s="113">
        <f t="shared" ref="F14:F18" si="0">I14</f>
        <v>0.97</v>
      </c>
      <c r="G14" s="76"/>
      <c r="H14" s="26"/>
      <c r="I14" s="119">
        <v>0.97</v>
      </c>
      <c r="J14" s="120">
        <v>1.27</v>
      </c>
      <c r="K14" s="121">
        <v>1.27</v>
      </c>
    </row>
    <row r="15" spans="2:25" s="74" customFormat="1" ht="20.100000000000001" customHeight="1" x14ac:dyDescent="0.25">
      <c r="B15" s="75"/>
      <c r="C15" s="111" t="s">
        <v>179</v>
      </c>
      <c r="D15" s="112"/>
      <c r="E15" s="112"/>
      <c r="F15" s="113">
        <v>1.17</v>
      </c>
      <c r="G15" s="76"/>
      <c r="H15" s="26"/>
      <c r="I15" s="119">
        <v>0.59</v>
      </c>
      <c r="J15" s="120">
        <v>1.23</v>
      </c>
      <c r="K15" s="121">
        <v>1.39</v>
      </c>
    </row>
    <row r="16" spans="2:25" s="74" customFormat="1" ht="20.100000000000001" customHeight="1" x14ac:dyDescent="0.25">
      <c r="B16" s="75"/>
      <c r="C16" s="111" t="s">
        <v>180</v>
      </c>
      <c r="D16" s="112"/>
      <c r="E16" s="112"/>
      <c r="F16" s="113">
        <v>7.4</v>
      </c>
      <c r="G16" s="76"/>
      <c r="H16" s="26"/>
      <c r="I16" s="119">
        <v>6.16</v>
      </c>
      <c r="J16" s="120">
        <v>7.4</v>
      </c>
      <c r="K16" s="121">
        <v>8.9600000000000009</v>
      </c>
    </row>
    <row r="17" spans="2:25" s="74" customFormat="1" ht="20.100000000000001" customHeight="1" x14ac:dyDescent="0.25">
      <c r="B17" s="75"/>
      <c r="C17" s="111" t="s">
        <v>181</v>
      </c>
      <c r="D17" s="112"/>
      <c r="E17" s="112"/>
      <c r="F17" s="113">
        <v>0.65400000000000003</v>
      </c>
      <c r="G17" s="76"/>
      <c r="H17" s="26"/>
      <c r="I17" s="119">
        <v>0.65</v>
      </c>
      <c r="J17" s="120">
        <v>0.65</v>
      </c>
      <c r="K17" s="121">
        <v>0.65</v>
      </c>
    </row>
    <row r="18" spans="2:25" s="74" customFormat="1" ht="20.100000000000001" customHeight="1" x14ac:dyDescent="0.25">
      <c r="B18" s="75"/>
      <c r="C18" s="111" t="s">
        <v>182</v>
      </c>
      <c r="D18" s="112"/>
      <c r="E18" s="112"/>
      <c r="F18" s="113">
        <f t="shared" si="0"/>
        <v>3</v>
      </c>
      <c r="G18" s="76"/>
      <c r="H18" s="26"/>
      <c r="I18" s="119">
        <v>3</v>
      </c>
      <c r="J18" s="120">
        <v>3</v>
      </c>
      <c r="K18" s="121">
        <v>3</v>
      </c>
    </row>
    <row r="19" spans="2:25" s="74" customFormat="1" ht="20.100000000000001" customHeight="1" thickBot="1" x14ac:dyDescent="0.3">
      <c r="B19" s="75"/>
      <c r="C19" s="111" t="s">
        <v>183</v>
      </c>
      <c r="D19" s="112"/>
      <c r="E19" s="112"/>
      <c r="F19" s="113">
        <v>4</v>
      </c>
      <c r="G19" s="76"/>
      <c r="H19" s="26"/>
      <c r="I19" s="122">
        <v>2</v>
      </c>
      <c r="J19" s="123">
        <v>2</v>
      </c>
      <c r="K19" s="124">
        <v>5</v>
      </c>
    </row>
    <row r="20" spans="2:25" s="74" customFormat="1" ht="20.100000000000001" customHeight="1" x14ac:dyDescent="0.25">
      <c r="B20" s="75"/>
      <c r="C20" s="111" t="s">
        <v>184</v>
      </c>
      <c r="D20" s="112"/>
      <c r="E20" s="112"/>
      <c r="F20" s="113"/>
      <c r="G20" s="76"/>
      <c r="H20" s="26"/>
      <c r="I20" s="83"/>
      <c r="J20" s="59"/>
      <c r="K20" s="26"/>
    </row>
    <row r="21" spans="2:25" s="74" customFormat="1" ht="20.100000000000001" customHeight="1" thickBot="1" x14ac:dyDescent="0.3">
      <c r="B21" s="75"/>
      <c r="C21" s="343" t="s">
        <v>185</v>
      </c>
      <c r="D21" s="344"/>
      <c r="E21" s="345"/>
      <c r="F21" s="114">
        <f>TRUNC((((((1+F12/100+F13/100+F14/100)*(1+F15/100)*(1+F16/100))/(1-(F17/100+F18/100+F19/100+F20/100)))-1)*100),2)</f>
        <v>23.65</v>
      </c>
      <c r="G21" s="84"/>
      <c r="H21" s="26"/>
      <c r="I21" s="128" t="s">
        <v>194</v>
      </c>
      <c r="J21" s="5"/>
      <c r="K21" s="5"/>
      <c r="L21" s="5"/>
      <c r="M21" s="5"/>
    </row>
    <row r="22" spans="2:25" s="74" customFormat="1" ht="20.100000000000001" customHeight="1" x14ac:dyDescent="0.25">
      <c r="B22" s="25"/>
      <c r="C22" s="7"/>
      <c r="D22" s="81"/>
      <c r="E22" s="88"/>
      <c r="F22" s="88"/>
      <c r="G22" s="88"/>
      <c r="H22" s="89"/>
      <c r="I22" s="100"/>
      <c r="J22" s="100"/>
      <c r="K22" s="100"/>
    </row>
    <row r="23" spans="2:25" s="74" customFormat="1" ht="20.100000000000001" customHeight="1" x14ac:dyDescent="0.25">
      <c r="B23" s="331" t="s">
        <v>187</v>
      </c>
      <c r="C23" s="331"/>
      <c r="D23" s="331"/>
      <c r="E23" s="331"/>
      <c r="F23" s="331"/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</row>
    <row r="24" spans="2:25" s="74" customFormat="1" ht="14.25" customHeight="1" x14ac:dyDescent="0.25"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</row>
    <row r="25" spans="2:25" s="74" customFormat="1" ht="20.100000000000001" customHeight="1" x14ac:dyDescent="0.25">
      <c r="B25" s="101" t="s">
        <v>188</v>
      </c>
      <c r="C25" s="106"/>
      <c r="D25" s="106"/>
      <c r="E25" s="106"/>
      <c r="F25" s="106"/>
      <c r="G25" s="106"/>
      <c r="H25" s="106"/>
      <c r="I25" s="106"/>
      <c r="J25" s="102"/>
      <c r="K25" s="102"/>
      <c r="L25" s="102"/>
      <c r="M25" s="107"/>
      <c r="N25" s="107"/>
      <c r="O25" s="107"/>
      <c r="P25" s="108"/>
      <c r="Q25" s="108"/>
      <c r="R25" s="108"/>
      <c r="S25" s="108"/>
      <c r="T25" s="108"/>
      <c r="U25" s="108"/>
      <c r="V25" s="108"/>
      <c r="W25" s="108"/>
      <c r="X25" s="108"/>
      <c r="Y25" s="108"/>
    </row>
    <row r="26" spans="2:25" s="74" customFormat="1" ht="20.100000000000001" customHeight="1" x14ac:dyDescent="0.25">
      <c r="B26" s="101" t="s">
        <v>189</v>
      </c>
      <c r="C26" s="102"/>
      <c r="D26" s="103"/>
      <c r="E26" s="103"/>
      <c r="F26" s="103"/>
      <c r="G26" s="103"/>
      <c r="H26" s="103"/>
      <c r="I26" s="103"/>
      <c r="J26" s="103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5"/>
    </row>
    <row r="27" spans="2:25" s="74" customFormat="1" ht="20.100000000000001" customHeight="1" x14ac:dyDescent="0.25">
      <c r="B27" s="101" t="s">
        <v>190</v>
      </c>
      <c r="C27" s="102"/>
      <c r="D27" s="103"/>
      <c r="E27" s="103"/>
      <c r="F27" s="103"/>
      <c r="G27" s="103"/>
      <c r="H27" s="103"/>
      <c r="I27" s="103"/>
      <c r="J27" s="103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5"/>
    </row>
    <row r="28" spans="2:25" s="74" customFormat="1" ht="20.100000000000001" customHeight="1" x14ac:dyDescent="0.25">
      <c r="B28" s="101" t="s">
        <v>191</v>
      </c>
      <c r="C28" s="106"/>
      <c r="D28" s="106"/>
      <c r="E28" s="106"/>
      <c r="F28" s="106"/>
      <c r="G28" s="106"/>
      <c r="H28" s="106"/>
      <c r="I28" s="106"/>
      <c r="J28" s="102"/>
      <c r="K28" s="102"/>
      <c r="L28" s="102"/>
      <c r="M28" s="107"/>
      <c r="N28" s="107"/>
      <c r="O28" s="107"/>
      <c r="P28" s="108"/>
      <c r="Q28" s="108"/>
      <c r="R28" s="108"/>
      <c r="S28" s="108"/>
      <c r="T28" s="108"/>
      <c r="U28" s="108"/>
      <c r="V28" s="108"/>
      <c r="W28" s="108"/>
      <c r="X28" s="108"/>
      <c r="Y28" s="108"/>
    </row>
    <row r="29" spans="2:25" s="74" customFormat="1" ht="20.100000000000001" customHeight="1" x14ac:dyDescent="0.25">
      <c r="B29" s="101" t="s">
        <v>192</v>
      </c>
      <c r="C29" s="102"/>
      <c r="D29" s="103"/>
      <c r="E29" s="103"/>
      <c r="F29" s="103"/>
      <c r="G29" s="103"/>
      <c r="H29" s="103"/>
      <c r="I29" s="103"/>
      <c r="J29" s="103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5"/>
    </row>
    <row r="30" spans="2:25" s="74" customFormat="1" ht="20.100000000000001" customHeight="1" x14ac:dyDescent="0.25">
      <c r="B30" s="101" t="s">
        <v>193</v>
      </c>
      <c r="C30" s="102"/>
      <c r="D30" s="103"/>
      <c r="E30" s="103"/>
      <c r="F30" s="103"/>
      <c r="G30" s="103"/>
      <c r="H30" s="103"/>
      <c r="I30" s="103"/>
      <c r="J30" s="103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5"/>
    </row>
  </sheetData>
  <mergeCells count="8">
    <mergeCell ref="B23:Y23"/>
    <mergeCell ref="B1:P2"/>
    <mergeCell ref="C10:E11"/>
    <mergeCell ref="F10:F11"/>
    <mergeCell ref="I10:K10"/>
    <mergeCell ref="M10:O10"/>
    <mergeCell ref="C21:E21"/>
    <mergeCell ref="C4:M4"/>
  </mergeCells>
  <conditionalFormatting sqref="E7 Q7:Y7">
    <cfRule type="cellIs" dxfId="7" priority="2" stopIfTrue="1" operator="equal">
      <formula>0</formula>
    </cfRule>
  </conditionalFormatting>
  <conditionalFormatting sqref="F12:F18">
    <cfRule type="cellIs" dxfId="6" priority="1" stopIfTrue="1" operator="equal">
      <formula>0</formula>
    </cfRule>
  </conditionalFormatting>
  <printOptions horizontalCentered="1"/>
  <pageMargins left="0.51181102362204722" right="0.51181102362204722" top="0.78740157480314965" bottom="0.78740157480314965" header="0.31496062992125984" footer="0.39370078740157483"/>
  <pageSetup paperSize="9" scale="83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drawing r:id="rId2"/>
  <legacyDrawingHF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43608-9C04-4BDD-933D-2D2E8DB3B373}">
  <dimension ref="B1:Y30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5" s="27" customFormat="1" ht="20.100000000000001" customHeight="1" x14ac:dyDescent="0.25">
      <c r="B1" s="235" t="s">
        <v>198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5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5" s="27" customFormat="1" ht="15" customHeight="1" x14ac:dyDescent="0.25"/>
    <row r="4" spans="2:25" s="5" customFormat="1" ht="20.100000000000001" customHeight="1" x14ac:dyDescent="0.25">
      <c r="B4" s="1" t="s">
        <v>16</v>
      </c>
      <c r="C4" s="306" t="str">
        <f>'CURVA ABC DE SERVIÇOS (ONE)'!C3</f>
        <v>REFORMA / AMPLIAÇÃO - TERMINAL DE PASSAGEIROS DE ITUMBIARA</v>
      </c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" t="s">
        <v>53</v>
      </c>
      <c r="O4" s="4" t="str">
        <f>'CURVA ABC DE SERVIÇOS (ONE)'!F3</f>
        <v>27/06/2025</v>
      </c>
      <c r="R4" s="11"/>
      <c r="S4" s="11"/>
      <c r="T4" s="12"/>
      <c r="U4" s="12"/>
    </row>
    <row r="5" spans="2:25" s="5" customFormat="1" ht="20.100000000000001" customHeight="1" x14ac:dyDescent="0.25">
      <c r="B5" s="1" t="s">
        <v>18</v>
      </c>
      <c r="C5" s="2" t="str">
        <f>'CURVA ABC DE SERVIÇOS (ONE)'!C4</f>
        <v>AVENIDA ITUMBIARA, N. 1391, RESIDENCIAL JARDIM PRIMAVERA, ITUMBIARA - GO</v>
      </c>
      <c r="N5" s="3" t="s">
        <v>17</v>
      </c>
      <c r="O5" s="4" t="str">
        <f>'CURVA ABC DE SERVIÇOS (ONE)'!F4</f>
        <v>00</v>
      </c>
    </row>
    <row r="6" spans="2:25" s="5" customFormat="1" ht="15" customHeight="1" x14ac:dyDescent="0.25"/>
    <row r="7" spans="2:25" s="5" customFormat="1" ht="20.100000000000001" customHeight="1" x14ac:dyDescent="0.25">
      <c r="B7" s="5" t="s">
        <v>168</v>
      </c>
      <c r="E7" s="110" t="s">
        <v>195</v>
      </c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</row>
    <row r="8" spans="2:25" ht="20.100000000000001" customHeight="1" x14ac:dyDescent="0.25">
      <c r="B8" s="5" t="s">
        <v>169</v>
      </c>
      <c r="C8" s="5"/>
      <c r="D8" s="5"/>
      <c r="E8" s="109">
        <v>1</v>
      </c>
      <c r="F8" s="98" t="s">
        <v>170</v>
      </c>
      <c r="G8" s="99">
        <v>0.05</v>
      </c>
      <c r="H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</row>
    <row r="9" spans="2:25" ht="20.100000000000001" customHeight="1" thickBot="1" x14ac:dyDescent="0.3"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O9" s="36"/>
    </row>
    <row r="10" spans="2:25" s="74" customFormat="1" ht="24" customHeight="1" thickBot="1" x14ac:dyDescent="0.3">
      <c r="B10" s="25"/>
      <c r="C10" s="332" t="s">
        <v>65</v>
      </c>
      <c r="D10" s="333"/>
      <c r="E10" s="334"/>
      <c r="F10" s="338" t="s">
        <v>171</v>
      </c>
      <c r="G10" s="25"/>
      <c r="H10" s="25"/>
      <c r="I10" s="340" t="s">
        <v>172</v>
      </c>
      <c r="J10" s="341"/>
      <c r="K10" s="342"/>
      <c r="L10" s="115"/>
      <c r="M10" s="340" t="s">
        <v>186</v>
      </c>
      <c r="N10" s="341"/>
      <c r="O10" s="342"/>
    </row>
    <row r="11" spans="2:25" s="74" customFormat="1" ht="20.100000000000001" customHeight="1" thickBot="1" x14ac:dyDescent="0.3">
      <c r="B11" s="25"/>
      <c r="C11" s="335"/>
      <c r="D11" s="336"/>
      <c r="E11" s="337"/>
      <c r="F11" s="339"/>
      <c r="G11" s="77"/>
      <c r="H11" s="77"/>
      <c r="I11" s="116" t="s">
        <v>173</v>
      </c>
      <c r="J11" s="117" t="s">
        <v>174</v>
      </c>
      <c r="K11" s="118" t="s">
        <v>175</v>
      </c>
      <c r="M11" s="125">
        <v>11.1</v>
      </c>
      <c r="N11" s="126">
        <v>14.02</v>
      </c>
      <c r="O11" s="127">
        <v>16.8</v>
      </c>
    </row>
    <row r="12" spans="2:25" s="74" customFormat="1" ht="20.100000000000001" customHeight="1" x14ac:dyDescent="0.25">
      <c r="B12" s="75"/>
      <c r="C12" s="111" t="s">
        <v>176</v>
      </c>
      <c r="D12" s="112"/>
      <c r="E12" s="112"/>
      <c r="F12" s="113">
        <v>3.45</v>
      </c>
      <c r="G12" s="76"/>
      <c r="H12" s="26"/>
      <c r="I12" s="119">
        <v>1.5</v>
      </c>
      <c r="J12" s="120">
        <v>3.45</v>
      </c>
      <c r="K12" s="121">
        <v>4.49</v>
      </c>
    </row>
    <row r="13" spans="2:25" s="74" customFormat="1" ht="20.100000000000001" customHeight="1" x14ac:dyDescent="0.25">
      <c r="B13" s="75"/>
      <c r="C13" s="111" t="s">
        <v>177</v>
      </c>
      <c r="D13" s="112"/>
      <c r="E13" s="112"/>
      <c r="F13" s="113">
        <v>0.06</v>
      </c>
      <c r="G13" s="76"/>
      <c r="H13" s="26"/>
      <c r="I13" s="119">
        <v>0.3</v>
      </c>
      <c r="J13" s="120">
        <v>0.48</v>
      </c>
      <c r="K13" s="121">
        <v>0.82</v>
      </c>
    </row>
    <row r="14" spans="2:25" s="74" customFormat="1" ht="20.100000000000001" customHeight="1" x14ac:dyDescent="0.25">
      <c r="B14" s="75"/>
      <c r="C14" s="111" t="s">
        <v>178</v>
      </c>
      <c r="D14" s="112"/>
      <c r="E14" s="112"/>
      <c r="F14" s="113">
        <v>0.56000000000000005</v>
      </c>
      <c r="G14" s="76"/>
      <c r="H14" s="26"/>
      <c r="I14" s="119">
        <v>0.56000000000000005</v>
      </c>
      <c r="J14" s="120">
        <v>0.85</v>
      </c>
      <c r="K14" s="121">
        <v>0.89</v>
      </c>
    </row>
    <row r="15" spans="2:25" s="74" customFormat="1" ht="20.100000000000001" customHeight="1" x14ac:dyDescent="0.25">
      <c r="B15" s="75"/>
      <c r="C15" s="111" t="s">
        <v>179</v>
      </c>
      <c r="D15" s="112"/>
      <c r="E15" s="112"/>
      <c r="F15" s="113">
        <v>1.17</v>
      </c>
      <c r="G15" s="76"/>
      <c r="H15" s="26"/>
      <c r="I15" s="119">
        <v>0.85</v>
      </c>
      <c r="J15" s="120">
        <v>0.85</v>
      </c>
      <c r="K15" s="121">
        <v>1.1100000000000001</v>
      </c>
    </row>
    <row r="16" spans="2:25" s="74" customFormat="1" ht="20.100000000000001" customHeight="1" x14ac:dyDescent="0.25">
      <c r="B16" s="75"/>
      <c r="C16" s="111" t="s">
        <v>180</v>
      </c>
      <c r="D16" s="112"/>
      <c r="E16" s="112"/>
      <c r="F16" s="113">
        <v>4.8</v>
      </c>
      <c r="G16" s="76"/>
      <c r="H16" s="26"/>
      <c r="I16" s="119">
        <v>3.5</v>
      </c>
      <c r="J16" s="120">
        <v>5.1100000000000003</v>
      </c>
      <c r="K16" s="121">
        <v>6.22</v>
      </c>
    </row>
    <row r="17" spans="2:25" s="74" customFormat="1" ht="20.100000000000001" customHeight="1" x14ac:dyDescent="0.25">
      <c r="B17" s="75"/>
      <c r="C17" s="111" t="s">
        <v>181</v>
      </c>
      <c r="D17" s="112"/>
      <c r="E17" s="112"/>
      <c r="F17" s="113">
        <v>0.65</v>
      </c>
      <c r="G17" s="76"/>
      <c r="H17" s="26"/>
      <c r="I17" s="119">
        <v>0.65</v>
      </c>
      <c r="J17" s="120">
        <v>0.65</v>
      </c>
      <c r="K17" s="121">
        <v>0.65</v>
      </c>
    </row>
    <row r="18" spans="2:25" s="74" customFormat="1" ht="20.100000000000001" customHeight="1" x14ac:dyDescent="0.25">
      <c r="B18" s="75"/>
      <c r="C18" s="111" t="s">
        <v>182</v>
      </c>
      <c r="D18" s="112"/>
      <c r="E18" s="112"/>
      <c r="F18" s="113">
        <v>3</v>
      </c>
      <c r="G18" s="76"/>
      <c r="H18" s="26"/>
      <c r="I18" s="119">
        <v>3</v>
      </c>
      <c r="J18" s="120">
        <v>3</v>
      </c>
      <c r="K18" s="121">
        <v>3</v>
      </c>
    </row>
    <row r="19" spans="2:25" s="74" customFormat="1" ht="20.100000000000001" customHeight="1" thickBot="1" x14ac:dyDescent="0.3">
      <c r="B19" s="75"/>
      <c r="C19" s="111" t="s">
        <v>183</v>
      </c>
      <c r="D19" s="112"/>
      <c r="E19" s="112"/>
      <c r="F19" s="113">
        <v>4</v>
      </c>
      <c r="G19" s="76"/>
      <c r="H19" s="26"/>
      <c r="I19" s="122">
        <v>2</v>
      </c>
      <c r="J19" s="123">
        <v>2</v>
      </c>
      <c r="K19" s="124">
        <v>5</v>
      </c>
    </row>
    <row r="20" spans="2:25" s="74" customFormat="1" ht="20.100000000000001" customHeight="1" x14ac:dyDescent="0.25">
      <c r="B20" s="75"/>
      <c r="C20" s="111" t="s">
        <v>184</v>
      </c>
      <c r="D20" s="112"/>
      <c r="E20" s="112"/>
      <c r="F20" s="113"/>
      <c r="G20" s="76"/>
      <c r="H20" s="26"/>
      <c r="I20" s="83"/>
      <c r="J20" s="59"/>
      <c r="K20" s="26"/>
    </row>
    <row r="21" spans="2:25" s="74" customFormat="1" ht="20.100000000000001" customHeight="1" thickBot="1" x14ac:dyDescent="0.3">
      <c r="B21" s="75"/>
      <c r="C21" s="343" t="s">
        <v>185</v>
      </c>
      <c r="D21" s="344"/>
      <c r="E21" s="345"/>
      <c r="F21" s="114">
        <f>TRUNC((((((1+F12/100+F13/100+F14/100)*(1+F15/100)*(1+F16/100))/(1-(F17/100+F18/100+F19/100+F20/100)))-1)*100),2)</f>
        <v>19.48</v>
      </c>
      <c r="G21" s="84"/>
      <c r="H21" s="26"/>
      <c r="I21" s="128" t="s">
        <v>194</v>
      </c>
      <c r="J21" s="5"/>
      <c r="K21" s="5"/>
      <c r="L21" s="5"/>
      <c r="M21" s="5"/>
    </row>
    <row r="22" spans="2:25" s="74" customFormat="1" ht="20.100000000000001" customHeight="1" x14ac:dyDescent="0.25">
      <c r="B22" s="25"/>
      <c r="C22" s="7"/>
      <c r="D22" s="81"/>
      <c r="E22" s="88"/>
      <c r="F22" s="88"/>
      <c r="G22" s="88"/>
      <c r="H22" s="89"/>
      <c r="I22" s="100"/>
      <c r="J22" s="100"/>
      <c r="K22" s="100"/>
    </row>
    <row r="23" spans="2:25" s="74" customFormat="1" ht="20.100000000000001" customHeight="1" x14ac:dyDescent="0.25">
      <c r="B23" s="331" t="s">
        <v>187</v>
      </c>
      <c r="C23" s="331"/>
      <c r="D23" s="331"/>
      <c r="E23" s="331"/>
      <c r="F23" s="331"/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</row>
    <row r="24" spans="2:25" s="74" customFormat="1" ht="15" customHeight="1" x14ac:dyDescent="0.25"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</row>
    <row r="25" spans="2:25" s="74" customFormat="1" ht="20.100000000000001" customHeight="1" x14ac:dyDescent="0.25">
      <c r="B25" s="101" t="s">
        <v>188</v>
      </c>
      <c r="C25" s="106"/>
      <c r="D25" s="106"/>
      <c r="E25" s="106"/>
      <c r="F25" s="106"/>
      <c r="G25" s="106"/>
      <c r="H25" s="106"/>
      <c r="I25" s="106"/>
      <c r="J25" s="102"/>
      <c r="K25" s="102"/>
      <c r="L25" s="102"/>
      <c r="M25" s="107"/>
      <c r="N25" s="107"/>
      <c r="O25" s="107"/>
      <c r="P25" s="108"/>
      <c r="Q25" s="108"/>
      <c r="R25" s="108"/>
      <c r="S25" s="108"/>
      <c r="T25" s="108"/>
      <c r="U25" s="108"/>
      <c r="V25" s="108"/>
      <c r="W25" s="108"/>
      <c r="X25" s="108"/>
      <c r="Y25" s="108"/>
    </row>
    <row r="26" spans="2:25" s="74" customFormat="1" ht="20.100000000000001" customHeight="1" x14ac:dyDescent="0.25">
      <c r="B26" s="101" t="s">
        <v>189</v>
      </c>
      <c r="C26" s="102"/>
      <c r="D26" s="103"/>
      <c r="E26" s="103"/>
      <c r="F26" s="103"/>
      <c r="G26" s="103"/>
      <c r="H26" s="103"/>
      <c r="I26" s="103"/>
      <c r="J26" s="103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5"/>
    </row>
    <row r="27" spans="2:25" s="74" customFormat="1" ht="20.100000000000001" customHeight="1" x14ac:dyDescent="0.25">
      <c r="B27" s="101" t="s">
        <v>190</v>
      </c>
      <c r="C27" s="102"/>
      <c r="D27" s="103"/>
      <c r="E27" s="103"/>
      <c r="F27" s="103"/>
      <c r="G27" s="103"/>
      <c r="H27" s="103"/>
      <c r="I27" s="103"/>
      <c r="J27" s="103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5"/>
    </row>
    <row r="28" spans="2:25" s="74" customFormat="1" ht="20.100000000000001" customHeight="1" x14ac:dyDescent="0.25">
      <c r="B28" s="101" t="s">
        <v>191</v>
      </c>
      <c r="C28" s="106"/>
      <c r="D28" s="106"/>
      <c r="E28" s="106"/>
      <c r="F28" s="106"/>
      <c r="G28" s="106"/>
      <c r="H28" s="106"/>
      <c r="I28" s="106"/>
      <c r="J28" s="102"/>
      <c r="K28" s="102"/>
      <c r="L28" s="102"/>
      <c r="M28" s="107"/>
      <c r="N28" s="107"/>
      <c r="O28" s="107"/>
      <c r="P28" s="108"/>
      <c r="Q28" s="108"/>
      <c r="R28" s="108"/>
      <c r="S28" s="108"/>
      <c r="T28" s="108"/>
      <c r="U28" s="108"/>
      <c r="V28" s="108"/>
      <c r="W28" s="108"/>
      <c r="X28" s="108"/>
      <c r="Y28" s="108"/>
    </row>
    <row r="29" spans="2:25" s="74" customFormat="1" ht="20.100000000000001" customHeight="1" x14ac:dyDescent="0.25">
      <c r="B29" s="101" t="s">
        <v>192</v>
      </c>
      <c r="C29" s="102"/>
      <c r="D29" s="103"/>
      <c r="E29" s="103"/>
      <c r="F29" s="103"/>
      <c r="G29" s="103"/>
      <c r="H29" s="103"/>
      <c r="I29" s="103"/>
      <c r="J29" s="103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5"/>
    </row>
    <row r="30" spans="2:25" s="74" customFormat="1" ht="20.100000000000001" customHeight="1" x14ac:dyDescent="0.25">
      <c r="B30" s="101" t="s">
        <v>193</v>
      </c>
      <c r="C30" s="102"/>
      <c r="D30" s="103"/>
      <c r="E30" s="103"/>
      <c r="F30" s="103"/>
      <c r="G30" s="103"/>
      <c r="H30" s="103"/>
      <c r="I30" s="103"/>
      <c r="J30" s="103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5"/>
    </row>
  </sheetData>
  <mergeCells count="8">
    <mergeCell ref="B23:Y23"/>
    <mergeCell ref="B1:P2"/>
    <mergeCell ref="C10:E11"/>
    <mergeCell ref="F10:F11"/>
    <mergeCell ref="I10:K10"/>
    <mergeCell ref="M10:O10"/>
    <mergeCell ref="C21:E21"/>
    <mergeCell ref="C4:M4"/>
  </mergeCells>
  <conditionalFormatting sqref="E7 Q7:Y7">
    <cfRule type="cellIs" dxfId="5" priority="2" stopIfTrue="1" operator="equal">
      <formula>0</formula>
    </cfRule>
  </conditionalFormatting>
  <conditionalFormatting sqref="F12:F18">
    <cfRule type="cellIs" dxfId="4" priority="1" stopIfTrue="1" operator="equal">
      <formula>0</formula>
    </cfRule>
  </conditionalFormatting>
  <printOptions horizontalCentered="1"/>
  <pageMargins left="0.51181102362204722" right="0.51181102362204722" top="0.78740157480314965" bottom="0.78740157480314965" header="0.31496062992125984" footer="0.39370078740157483"/>
  <pageSetup paperSize="9" scale="83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drawing r:id="rId2"/>
  <legacyDrawingHF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7C182-4B42-4ADD-9F41-711A359D8635}">
  <dimension ref="B1:K95"/>
  <sheetViews>
    <sheetView showGridLines="0" tabSelected="1" view="pageBreakPreview" zoomScale="115" zoomScaleNormal="85" zoomScaleSheetLayoutView="115" workbookViewId="0">
      <selection activeCell="O14" sqref="O14"/>
    </sheetView>
  </sheetViews>
  <sheetFormatPr defaultRowHeight="12.75" x14ac:dyDescent="0.25"/>
  <cols>
    <col min="1" max="1" width="1.7109375" style="17" customWidth="1"/>
    <col min="2" max="2" width="9" style="17" customWidth="1"/>
    <col min="3" max="3" width="91.7109375" style="17" customWidth="1"/>
    <col min="4" max="4" width="11.7109375" style="17" customWidth="1"/>
    <col min="5" max="5" width="14.28515625" style="17" customWidth="1"/>
    <col min="6" max="6" width="11.85546875" style="200" customWidth="1"/>
    <col min="7" max="7" width="11.7109375" style="200" customWidth="1"/>
    <col min="8" max="8" width="1.7109375" style="17" customWidth="1"/>
    <col min="9" max="16384" width="9.140625" style="17"/>
  </cols>
  <sheetData>
    <row r="1" spans="2:11" s="135" customFormat="1" ht="29.25" customHeight="1" x14ac:dyDescent="0.25">
      <c r="B1" s="235" t="s">
        <v>884</v>
      </c>
      <c r="C1" s="235"/>
      <c r="D1" s="235"/>
      <c r="E1" s="235"/>
      <c r="F1" s="235"/>
      <c r="G1" s="235"/>
      <c r="H1" s="146"/>
      <c r="I1" s="146"/>
      <c r="J1" s="146"/>
      <c r="K1" s="64"/>
    </row>
    <row r="2" spans="2:11" s="135" customFormat="1" ht="9.9499999999999993" customHeight="1" x14ac:dyDescent="0.25">
      <c r="C2" s="64"/>
      <c r="D2" s="64"/>
      <c r="E2" s="64"/>
      <c r="F2" s="28"/>
      <c r="G2" s="64"/>
      <c r="H2" s="64"/>
      <c r="I2" s="64"/>
      <c r="J2" s="64"/>
      <c r="K2" s="64"/>
    </row>
    <row r="3" spans="2:11" s="136" customFormat="1" ht="20.100000000000001" customHeight="1" x14ac:dyDescent="0.25">
      <c r="B3" s="137" t="s">
        <v>16</v>
      </c>
      <c r="C3" s="246" t="str">
        <f>'BDI DIFERENCIADO (ONE) '!C4</f>
        <v>REFORMA / AMPLIAÇÃO - TERMINAL DE PASSAGEIROS DE ITUMBIARA</v>
      </c>
      <c r="D3" s="246"/>
      <c r="E3" s="246"/>
      <c r="F3" s="140" t="s">
        <v>53</v>
      </c>
      <c r="G3" s="141" t="str">
        <f>'BDI DIFERENCIADO (ONE) '!O4</f>
        <v>27/06/2025</v>
      </c>
      <c r="H3" s="139"/>
      <c r="K3" s="139"/>
    </row>
    <row r="4" spans="2:11" s="136" customFormat="1" ht="20.100000000000001" customHeight="1" x14ac:dyDescent="0.25">
      <c r="B4" s="137" t="s">
        <v>18</v>
      </c>
      <c r="C4" s="139" t="str">
        <f>'BDI DIFERENCIADO (ONE) '!C5</f>
        <v>AVENIDA ITUMBIARA, N. 1391, RESIDENCIAL JARDIM PRIMAVERA, ITUMBIARA - GO</v>
      </c>
      <c r="F4" s="140" t="s">
        <v>17</v>
      </c>
      <c r="G4" s="141" t="str">
        <f>'BDI DIFERENCIADO (ONE) '!O5</f>
        <v>00</v>
      </c>
    </row>
    <row r="5" spans="2:11" s="136" customFormat="1" ht="15" customHeight="1" x14ac:dyDescent="0.25">
      <c r="B5" s="137"/>
      <c r="C5" s="138"/>
      <c r="D5" s="140"/>
      <c r="E5" s="141"/>
      <c r="F5" s="140"/>
      <c r="G5" s="142"/>
    </row>
    <row r="6" spans="2:11" s="143" customFormat="1" ht="6.95" customHeight="1" thickBot="1" x14ac:dyDescent="0.3">
      <c r="D6" s="40"/>
      <c r="J6" s="144"/>
      <c r="K6" s="145"/>
    </row>
    <row r="7" spans="2:11" ht="14.25" customHeight="1" x14ac:dyDescent="0.25">
      <c r="B7" s="354" t="s">
        <v>41</v>
      </c>
      <c r="C7" s="355" t="s">
        <v>837</v>
      </c>
      <c r="D7" s="357" t="s">
        <v>838</v>
      </c>
      <c r="E7" s="357"/>
      <c r="F7" s="358" t="s">
        <v>839</v>
      </c>
      <c r="G7" s="359"/>
    </row>
    <row r="8" spans="2:11" ht="24.95" customHeight="1" thickBot="1" x14ac:dyDescent="0.3">
      <c r="B8" s="352"/>
      <c r="C8" s="356"/>
      <c r="D8" s="187" t="s">
        <v>840</v>
      </c>
      <c r="E8" s="187" t="s">
        <v>841</v>
      </c>
      <c r="F8" s="187" t="s">
        <v>840</v>
      </c>
      <c r="G8" s="188" t="s">
        <v>841</v>
      </c>
    </row>
    <row r="9" spans="2:11" x14ac:dyDescent="0.25">
      <c r="B9" s="346" t="s">
        <v>842</v>
      </c>
      <c r="C9" s="347"/>
      <c r="D9" s="347"/>
      <c r="E9" s="347"/>
      <c r="F9" s="347"/>
      <c r="G9" s="348"/>
    </row>
    <row r="10" spans="2:11" x14ac:dyDescent="0.25">
      <c r="B10" s="189" t="s">
        <v>843</v>
      </c>
      <c r="C10" s="190" t="s">
        <v>844</v>
      </c>
      <c r="D10" s="191">
        <v>0.05</v>
      </c>
      <c r="E10" s="191">
        <v>0.05</v>
      </c>
      <c r="F10" s="191">
        <v>0.2</v>
      </c>
      <c r="G10" s="192">
        <v>0.2</v>
      </c>
    </row>
    <row r="11" spans="2:11" x14ac:dyDescent="0.25">
      <c r="B11" s="189" t="s">
        <v>845</v>
      </c>
      <c r="C11" s="190" t="s">
        <v>857</v>
      </c>
      <c r="D11" s="191">
        <v>0.08</v>
      </c>
      <c r="E11" s="191">
        <v>0.08</v>
      </c>
      <c r="F11" s="191">
        <v>0.08</v>
      </c>
      <c r="G11" s="191">
        <v>0.08</v>
      </c>
    </row>
    <row r="12" spans="2:11" x14ac:dyDescent="0.25">
      <c r="B12" s="189" t="s">
        <v>847</v>
      </c>
      <c r="C12" s="190" t="s">
        <v>846</v>
      </c>
      <c r="D12" s="191">
        <v>1.4999999999999999E-2</v>
      </c>
      <c r="E12" s="191">
        <v>1.4999999999999999E-2</v>
      </c>
      <c r="F12" s="191">
        <v>1.4999999999999999E-2</v>
      </c>
      <c r="G12" s="191">
        <v>1.4999999999999999E-2</v>
      </c>
    </row>
    <row r="13" spans="2:11" x14ac:dyDescent="0.25">
      <c r="B13" s="189" t="s">
        <v>849</v>
      </c>
      <c r="C13" s="190" t="s">
        <v>848</v>
      </c>
      <c r="D13" s="191">
        <v>0.01</v>
      </c>
      <c r="E13" s="191">
        <v>0.01</v>
      </c>
      <c r="F13" s="191">
        <v>0.01</v>
      </c>
      <c r="G13" s="191">
        <v>0.01</v>
      </c>
    </row>
    <row r="14" spans="2:11" x14ac:dyDescent="0.25">
      <c r="B14" s="189" t="s">
        <v>851</v>
      </c>
      <c r="C14" s="190" t="s">
        <v>850</v>
      </c>
      <c r="D14" s="191">
        <v>2E-3</v>
      </c>
      <c r="E14" s="191">
        <v>2E-3</v>
      </c>
      <c r="F14" s="191">
        <v>2E-3</v>
      </c>
      <c r="G14" s="191">
        <v>2E-3</v>
      </c>
    </row>
    <row r="15" spans="2:11" x14ac:dyDescent="0.25">
      <c r="B15" s="189" t="s">
        <v>853</v>
      </c>
      <c r="C15" s="190" t="s">
        <v>854</v>
      </c>
      <c r="D15" s="191">
        <v>2.5000000000000001E-2</v>
      </c>
      <c r="E15" s="191">
        <v>2.5000000000000001E-2</v>
      </c>
      <c r="F15" s="191">
        <v>2.5000000000000001E-2</v>
      </c>
      <c r="G15" s="191">
        <v>2.5000000000000001E-2</v>
      </c>
    </row>
    <row r="16" spans="2:11" x14ac:dyDescent="0.25">
      <c r="B16" s="189" t="s">
        <v>855</v>
      </c>
      <c r="C16" s="190" t="s">
        <v>2440</v>
      </c>
      <c r="D16" s="191">
        <v>0.03</v>
      </c>
      <c r="E16" s="191">
        <v>0.03</v>
      </c>
      <c r="F16" s="191">
        <v>0.03</v>
      </c>
      <c r="G16" s="191">
        <v>0.03</v>
      </c>
    </row>
    <row r="17" spans="2:7" x14ac:dyDescent="0.25">
      <c r="B17" s="189" t="s">
        <v>856</v>
      </c>
      <c r="C17" s="190" t="s">
        <v>852</v>
      </c>
      <c r="D17" s="191">
        <v>6.0000000000000001E-3</v>
      </c>
      <c r="E17" s="191">
        <v>6.0000000000000001E-3</v>
      </c>
      <c r="F17" s="191">
        <v>6.0000000000000001E-3</v>
      </c>
      <c r="G17" s="191">
        <v>6.0000000000000001E-3</v>
      </c>
    </row>
    <row r="18" spans="2:7" x14ac:dyDescent="0.25">
      <c r="B18" s="189" t="s">
        <v>858</v>
      </c>
      <c r="C18" s="190" t="s">
        <v>859</v>
      </c>
      <c r="D18" s="191">
        <v>0.01</v>
      </c>
      <c r="E18" s="191">
        <v>0.01</v>
      </c>
      <c r="F18" s="191">
        <v>0.01</v>
      </c>
      <c r="G18" s="191">
        <v>0.01</v>
      </c>
    </row>
    <row r="19" spans="2:7" x14ac:dyDescent="0.25">
      <c r="B19" s="193" t="s">
        <v>67</v>
      </c>
      <c r="C19" s="194" t="s">
        <v>57</v>
      </c>
      <c r="D19" s="195">
        <f>SUM(D10:D18)</f>
        <v>0.22800000000000004</v>
      </c>
      <c r="E19" s="195">
        <f t="shared" ref="E19:G19" si="0">SUM(E10:E18)</f>
        <v>0.22800000000000004</v>
      </c>
      <c r="F19" s="195">
        <f t="shared" si="0"/>
        <v>0.37800000000000011</v>
      </c>
      <c r="G19" s="196">
        <f t="shared" si="0"/>
        <v>0.37800000000000011</v>
      </c>
    </row>
    <row r="20" spans="2:7" x14ac:dyDescent="0.25">
      <c r="B20" s="349" t="s">
        <v>860</v>
      </c>
      <c r="C20" s="350"/>
      <c r="D20" s="350"/>
      <c r="E20" s="350"/>
      <c r="F20" s="350"/>
      <c r="G20" s="351"/>
    </row>
    <row r="21" spans="2:7" x14ac:dyDescent="0.25">
      <c r="B21" s="189" t="s">
        <v>77</v>
      </c>
      <c r="C21" s="190" t="s">
        <v>861</v>
      </c>
      <c r="D21" s="191">
        <v>0.18160000000000001</v>
      </c>
      <c r="E21" s="191" t="s">
        <v>862</v>
      </c>
      <c r="F21" s="191">
        <v>0.18160000000000001</v>
      </c>
      <c r="G21" s="197" t="s">
        <v>862</v>
      </c>
    </row>
    <row r="22" spans="2:7" x14ac:dyDescent="0.25">
      <c r="B22" s="189" t="s">
        <v>62</v>
      </c>
      <c r="C22" s="190" t="s">
        <v>863</v>
      </c>
      <c r="D22" s="191">
        <v>4.1700000000000001E-2</v>
      </c>
      <c r="E22" s="191" t="s">
        <v>862</v>
      </c>
      <c r="F22" s="191">
        <v>4.1700000000000001E-2</v>
      </c>
      <c r="G22" s="197" t="s">
        <v>862</v>
      </c>
    </row>
    <row r="23" spans="2:7" x14ac:dyDescent="0.25">
      <c r="B23" s="189" t="s">
        <v>63</v>
      </c>
      <c r="C23" s="190" t="s">
        <v>2441</v>
      </c>
      <c r="D23" s="191">
        <v>9.4000000000000004E-3</v>
      </c>
      <c r="E23" s="191">
        <v>7.0000000000000001E-3</v>
      </c>
      <c r="F23" s="191">
        <v>9.4000000000000004E-3</v>
      </c>
      <c r="G23" s="192">
        <v>7.0000000000000001E-3</v>
      </c>
    </row>
    <row r="24" spans="2:7" x14ac:dyDescent="0.25">
      <c r="B24" s="189" t="s">
        <v>64</v>
      </c>
      <c r="C24" s="190" t="s">
        <v>2442</v>
      </c>
      <c r="D24" s="191">
        <v>5.0000000000000001E-4</v>
      </c>
      <c r="E24" s="191">
        <v>4.0000000000000002E-4</v>
      </c>
      <c r="F24" s="191">
        <v>5.0000000000000001E-4</v>
      </c>
      <c r="G24" s="192">
        <v>4.0000000000000002E-4</v>
      </c>
    </row>
    <row r="25" spans="2:7" x14ac:dyDescent="0.25">
      <c r="B25" s="189" t="s">
        <v>864</v>
      </c>
      <c r="C25" s="190" t="s">
        <v>865</v>
      </c>
      <c r="D25" s="191">
        <v>5.9999999999999995E-4</v>
      </c>
      <c r="E25" s="191">
        <v>5.0000000000000001E-4</v>
      </c>
      <c r="F25" s="191">
        <v>5.9999999999999995E-4</v>
      </c>
      <c r="G25" s="192">
        <v>5.0000000000000001E-4</v>
      </c>
    </row>
    <row r="26" spans="2:7" x14ac:dyDescent="0.25">
      <c r="B26" s="189" t="s">
        <v>866</v>
      </c>
      <c r="C26" s="190" t="s">
        <v>867</v>
      </c>
      <c r="D26" s="191">
        <v>7.4999999999999997E-3</v>
      </c>
      <c r="E26" s="191">
        <v>5.5999999999999999E-3</v>
      </c>
      <c r="F26" s="191">
        <v>7.4999999999999997E-3</v>
      </c>
      <c r="G26" s="192">
        <v>5.5999999999999999E-3</v>
      </c>
    </row>
    <row r="27" spans="2:7" x14ac:dyDescent="0.25">
      <c r="B27" s="189" t="s">
        <v>868</v>
      </c>
      <c r="C27" s="190" t="s">
        <v>2443</v>
      </c>
      <c r="D27" s="191">
        <v>0.11899999999999999</v>
      </c>
      <c r="E27" s="191">
        <v>8.8800000000000004E-2</v>
      </c>
      <c r="F27" s="191">
        <v>0.11899999999999999</v>
      </c>
      <c r="G27" s="192">
        <v>8.8800000000000004E-2</v>
      </c>
    </row>
    <row r="28" spans="2:7" x14ac:dyDescent="0.25">
      <c r="B28" s="189" t="s">
        <v>869</v>
      </c>
      <c r="C28" s="190" t="s">
        <v>2444</v>
      </c>
      <c r="D28" s="191">
        <v>1E-4</v>
      </c>
      <c r="E28" s="191">
        <v>1E-4</v>
      </c>
      <c r="F28" s="191">
        <v>1E-4</v>
      </c>
      <c r="G28" s="192">
        <v>1E-4</v>
      </c>
    </row>
    <row r="29" spans="2:7" x14ac:dyDescent="0.25">
      <c r="B29" s="189" t="s">
        <v>870</v>
      </c>
      <c r="C29" s="190" t="s">
        <v>2445</v>
      </c>
      <c r="D29" s="191">
        <v>0.11169999999999999</v>
      </c>
      <c r="E29" s="191">
        <v>8.3299999999999999E-2</v>
      </c>
      <c r="F29" s="191">
        <v>0.11169999999999999</v>
      </c>
      <c r="G29" s="192">
        <v>8.3299999999999999E-2</v>
      </c>
    </row>
    <row r="30" spans="2:7" x14ac:dyDescent="0.25">
      <c r="B30" s="193" t="s">
        <v>68</v>
      </c>
      <c r="C30" s="194" t="s">
        <v>57</v>
      </c>
      <c r="D30" s="195">
        <f>SUM(D21:D29)</f>
        <v>0.47209999999999996</v>
      </c>
      <c r="E30" s="195">
        <f>SUM(E21:E29)</f>
        <v>0.1857</v>
      </c>
      <c r="F30" s="195">
        <f>SUM(F21:F29)</f>
        <v>0.47209999999999996</v>
      </c>
      <c r="G30" s="196">
        <f>SUM(G21:G29)</f>
        <v>0.1857</v>
      </c>
    </row>
    <row r="31" spans="2:7" x14ac:dyDescent="0.25">
      <c r="B31" s="349" t="s">
        <v>871</v>
      </c>
      <c r="C31" s="350"/>
      <c r="D31" s="350"/>
      <c r="E31" s="350"/>
      <c r="F31" s="350"/>
      <c r="G31" s="351"/>
    </row>
    <row r="32" spans="2:7" x14ac:dyDescent="0.25">
      <c r="B32" s="189" t="s">
        <v>872</v>
      </c>
      <c r="C32" s="190" t="s">
        <v>873</v>
      </c>
      <c r="D32" s="191">
        <v>6.9800000000000001E-2</v>
      </c>
      <c r="E32" s="191">
        <v>5.1999999999999998E-2</v>
      </c>
      <c r="F32" s="191">
        <v>6.9800000000000001E-2</v>
      </c>
      <c r="G32" s="192">
        <v>5.1999999999999998E-2</v>
      </c>
    </row>
    <row r="33" spans="2:7" x14ac:dyDescent="0.25">
      <c r="B33" s="189" t="s">
        <v>874</v>
      </c>
      <c r="C33" s="190" t="s">
        <v>875</v>
      </c>
      <c r="D33" s="191">
        <v>1.6000000000000001E-3</v>
      </c>
      <c r="E33" s="191">
        <v>1.1999999999999999E-3</v>
      </c>
      <c r="F33" s="191">
        <v>1.6000000000000001E-3</v>
      </c>
      <c r="G33" s="192">
        <v>1.1999999999999999E-3</v>
      </c>
    </row>
    <row r="34" spans="2:7" x14ac:dyDescent="0.25">
      <c r="B34" s="189" t="s">
        <v>876</v>
      </c>
      <c r="C34" s="190" t="s">
        <v>2446</v>
      </c>
      <c r="D34" s="191">
        <v>2.35E-2</v>
      </c>
      <c r="E34" s="191">
        <v>1.7399999999999999E-2</v>
      </c>
      <c r="F34" s="191">
        <v>2.35E-2</v>
      </c>
      <c r="G34" s="192">
        <v>1.7399999999999999E-2</v>
      </c>
    </row>
    <row r="35" spans="2:7" x14ac:dyDescent="0.25">
      <c r="B35" s="189" t="s">
        <v>877</v>
      </c>
      <c r="C35" s="190" t="s">
        <v>2447</v>
      </c>
      <c r="D35" s="191">
        <v>3.8100000000000002E-2</v>
      </c>
      <c r="E35" s="191">
        <v>2.8299999999999999E-2</v>
      </c>
      <c r="F35" s="191">
        <v>3.8100000000000002E-2</v>
      </c>
      <c r="G35" s="192">
        <v>2.8299999999999999E-2</v>
      </c>
    </row>
    <row r="36" spans="2:7" x14ac:dyDescent="0.25">
      <c r="B36" s="189" t="s">
        <v>878</v>
      </c>
      <c r="C36" s="190" t="s">
        <v>879</v>
      </c>
      <c r="D36" s="191">
        <v>5.8999999999999999E-3</v>
      </c>
      <c r="E36" s="191">
        <v>4.4000000000000003E-3</v>
      </c>
      <c r="F36" s="191">
        <v>5.8999999999999999E-3</v>
      </c>
      <c r="G36" s="192">
        <v>4.4000000000000003E-3</v>
      </c>
    </row>
    <row r="37" spans="2:7" x14ac:dyDescent="0.25">
      <c r="B37" s="193" t="s">
        <v>816</v>
      </c>
      <c r="C37" s="194" t="s">
        <v>57</v>
      </c>
      <c r="D37" s="195">
        <f>SUM(D32:D36)</f>
        <v>0.1389</v>
      </c>
      <c r="E37" s="195">
        <f t="shared" ref="E37:G37" si="1">SUM(E32:E36)</f>
        <v>0.10329999999999999</v>
      </c>
      <c r="F37" s="195">
        <f t="shared" si="1"/>
        <v>0.1389</v>
      </c>
      <c r="G37" s="196">
        <f t="shared" si="1"/>
        <v>0.10329999999999999</v>
      </c>
    </row>
    <row r="38" spans="2:7" x14ac:dyDescent="0.25">
      <c r="B38" s="349" t="s">
        <v>880</v>
      </c>
      <c r="C38" s="350"/>
      <c r="D38" s="350"/>
      <c r="E38" s="350"/>
      <c r="F38" s="350"/>
      <c r="G38" s="351"/>
    </row>
    <row r="39" spans="2:7" x14ac:dyDescent="0.25">
      <c r="B39" s="189" t="s">
        <v>881</v>
      </c>
      <c r="C39" s="190" t="s">
        <v>2448</v>
      </c>
      <c r="D39" s="191">
        <v>0.1021</v>
      </c>
      <c r="E39" s="191">
        <v>3.8199999999999998E-2</v>
      </c>
      <c r="F39" s="191">
        <v>0.17849999999999999</v>
      </c>
      <c r="G39" s="192">
        <v>7.0199999999999999E-2</v>
      </c>
    </row>
    <row r="40" spans="2:7" x14ac:dyDescent="0.25">
      <c r="B40" s="189" t="s">
        <v>882</v>
      </c>
      <c r="C40" s="190" t="s">
        <v>2449</v>
      </c>
      <c r="D40" s="191">
        <v>4.0000000000000002E-4</v>
      </c>
      <c r="E40" s="191">
        <v>2.9999999999999997E-4</v>
      </c>
      <c r="F40" s="191">
        <v>5.9999999999999995E-4</v>
      </c>
      <c r="G40" s="192">
        <v>5.0000000000000001E-4</v>
      </c>
    </row>
    <row r="41" spans="2:7" x14ac:dyDescent="0.25">
      <c r="B41" s="189" t="s">
        <v>2450</v>
      </c>
      <c r="C41" s="190" t="s">
        <v>2451</v>
      </c>
      <c r="D41" s="191">
        <v>5.5999999999999999E-3</v>
      </c>
      <c r="E41" s="191">
        <v>4.1999999999999997E-3</v>
      </c>
      <c r="F41" s="191">
        <v>5.5999999999999999E-3</v>
      </c>
      <c r="G41" s="192">
        <v>4.1999999999999997E-3</v>
      </c>
    </row>
    <row r="42" spans="2:7" x14ac:dyDescent="0.25">
      <c r="B42" s="193" t="s">
        <v>778</v>
      </c>
      <c r="C42" s="194" t="s">
        <v>57</v>
      </c>
      <c r="D42" s="195">
        <f>SUM(D39:D41)</f>
        <v>0.10809999999999999</v>
      </c>
      <c r="E42" s="195">
        <f>SUM(E39:E41)</f>
        <v>4.2700000000000002E-2</v>
      </c>
      <c r="F42" s="195">
        <f>SUM(F39:F41)</f>
        <v>0.18469999999999998</v>
      </c>
      <c r="G42" s="196">
        <f>SUM(G39:G41)</f>
        <v>7.4899999999999994E-2</v>
      </c>
    </row>
    <row r="43" spans="2:7" ht="13.5" customHeight="1" thickBot="1" x14ac:dyDescent="0.3">
      <c r="B43" s="352" t="s">
        <v>883</v>
      </c>
      <c r="C43" s="353"/>
      <c r="D43" s="198">
        <f>SUM(D42,D37,D30,D19)</f>
        <v>0.94710000000000005</v>
      </c>
      <c r="E43" s="198">
        <f>SUM(E42,E37,E30,E19)</f>
        <v>0.55970000000000009</v>
      </c>
      <c r="F43" s="198">
        <f>SUM(F42,F37,F30,F19)</f>
        <v>1.1737000000000002</v>
      </c>
      <c r="G43" s="199">
        <f>SUM(G42,G37,G30,G19)</f>
        <v>0.74190000000000011</v>
      </c>
    </row>
    <row r="44" spans="2:7" ht="24.95" customHeight="1" x14ac:dyDescent="0.25"/>
    <row r="45" spans="2:7" ht="24.95" customHeight="1" x14ac:dyDescent="0.25"/>
    <row r="46" spans="2:7" ht="24.95" customHeight="1" x14ac:dyDescent="0.25"/>
    <row r="47" spans="2:7" ht="24.95" customHeight="1" x14ac:dyDescent="0.25"/>
    <row r="48" spans="2:7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.95" customHeight="1" x14ac:dyDescent="0.25"/>
    <row r="54" ht="24.95" customHeight="1" x14ac:dyDescent="0.25"/>
    <row r="55" ht="24.95" customHeight="1" x14ac:dyDescent="0.25"/>
    <row r="56" ht="24.95" customHeight="1" x14ac:dyDescent="0.25"/>
    <row r="57" ht="24.95" customHeight="1" x14ac:dyDescent="0.25"/>
    <row r="58" ht="24.95" customHeight="1" x14ac:dyDescent="0.25"/>
    <row r="59" ht="24.95" customHeight="1" x14ac:dyDescent="0.25"/>
    <row r="60" ht="24.95" customHeight="1" x14ac:dyDescent="0.25"/>
    <row r="61" ht="24.95" customHeight="1" x14ac:dyDescent="0.25"/>
    <row r="62" ht="24.95" customHeight="1" x14ac:dyDescent="0.25"/>
    <row r="63" ht="24.95" customHeight="1" x14ac:dyDescent="0.25"/>
    <row r="64" ht="24.95" customHeight="1" x14ac:dyDescent="0.25"/>
    <row r="65" ht="24.95" customHeight="1" x14ac:dyDescent="0.25"/>
    <row r="66" ht="24.95" customHeight="1" x14ac:dyDescent="0.25"/>
    <row r="67" ht="24.95" customHeight="1" x14ac:dyDescent="0.25"/>
    <row r="68" ht="24.95" customHeight="1" x14ac:dyDescent="0.25"/>
    <row r="69" ht="24.95" customHeight="1" x14ac:dyDescent="0.25"/>
    <row r="70" ht="24.95" customHeight="1" x14ac:dyDescent="0.25"/>
    <row r="71" ht="24.95" customHeight="1" x14ac:dyDescent="0.25"/>
    <row r="72" ht="24.95" customHeight="1" x14ac:dyDescent="0.25"/>
    <row r="73" ht="24.95" customHeight="1" x14ac:dyDescent="0.25"/>
    <row r="74" ht="24.95" customHeight="1" x14ac:dyDescent="0.25"/>
    <row r="75" ht="24.95" customHeight="1" x14ac:dyDescent="0.25"/>
    <row r="76" ht="24.95" customHeight="1" x14ac:dyDescent="0.25"/>
    <row r="77" ht="24.95" customHeight="1" x14ac:dyDescent="0.25"/>
    <row r="78" ht="24.95" customHeight="1" x14ac:dyDescent="0.25"/>
    <row r="79" ht="24.95" customHeight="1" x14ac:dyDescent="0.25"/>
    <row r="80" ht="24.95" customHeight="1" x14ac:dyDescent="0.25"/>
    <row r="81" ht="24.95" customHeight="1" x14ac:dyDescent="0.25"/>
    <row r="82" ht="24.95" customHeight="1" x14ac:dyDescent="0.25"/>
    <row r="83" ht="24.95" customHeight="1" x14ac:dyDescent="0.25"/>
    <row r="84" ht="24.95" customHeight="1" x14ac:dyDescent="0.25"/>
    <row r="85" ht="24.95" customHeight="1" x14ac:dyDescent="0.25"/>
    <row r="86" ht="24.95" customHeight="1" x14ac:dyDescent="0.25"/>
    <row r="87" ht="24.95" customHeight="1" x14ac:dyDescent="0.25"/>
    <row r="88" ht="24.95" customHeight="1" x14ac:dyDescent="0.25"/>
    <row r="89" ht="24.95" customHeight="1" x14ac:dyDescent="0.25"/>
    <row r="90" ht="24.95" customHeight="1" x14ac:dyDescent="0.25"/>
    <row r="91" ht="24.95" customHeight="1" x14ac:dyDescent="0.25"/>
    <row r="92" ht="24.95" customHeight="1" x14ac:dyDescent="0.25"/>
    <row r="93" ht="24.95" customHeight="1" x14ac:dyDescent="0.25"/>
    <row r="94" ht="24.95" customHeight="1" x14ac:dyDescent="0.25"/>
    <row r="95" ht="24.95" customHeight="1" x14ac:dyDescent="0.25"/>
  </sheetData>
  <mergeCells count="11">
    <mergeCell ref="B1:G1"/>
    <mergeCell ref="B7:B8"/>
    <mergeCell ref="C7:C8"/>
    <mergeCell ref="D7:E7"/>
    <mergeCell ref="F7:G7"/>
    <mergeCell ref="C3:E3"/>
    <mergeCell ref="B9:G9"/>
    <mergeCell ref="B20:G20"/>
    <mergeCell ref="B43:C43"/>
    <mergeCell ref="B31:G31"/>
    <mergeCell ref="B38:G38"/>
  </mergeCells>
  <printOptions horizontalCentered="1"/>
  <pageMargins left="0.51181102362204722" right="0.51181102362204722" top="0.98425196850393704" bottom="0.78740157480314965" header="0.31496062992125984" footer="0.31496062992125984"/>
  <pageSetup paperSize="9" scale="77" orientation="landscape" r:id="rId1"/>
  <headerFooter>
    <oddHeader>&amp;L&amp;G</oddHeader>
    <oddFooter>&amp;L&amp;"Arial Narrow,Normal"&amp;10&amp;A
&amp;F&amp;R&amp;"Arial Narrow,Normal"&amp;10Página &amp;P de &amp;N</oddFooter>
  </headerFooter>
  <colBreaks count="1" manualBreakCount="1">
    <brk id="21" max="1048575" man="1"/>
  </colBreaks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8F309-E481-4FA6-8959-4BF99EE16EF3}">
  <dimension ref="B1:U27"/>
  <sheetViews>
    <sheetView showGridLines="0" showZeros="0" tabSelected="1" view="pageBreakPreview" zoomScale="85" zoomScaleNormal="100" zoomScaleSheetLayoutView="85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1" s="27" customFormat="1" ht="20.100000000000001" customHeight="1" x14ac:dyDescent="0.25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1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1" s="27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1"/>
      <c r="S4" s="11"/>
      <c r="T4" s="12"/>
      <c r="U4" s="12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5"/>
      <c r="N7" s="3"/>
      <c r="O7" s="24"/>
    </row>
    <row r="8" spans="2:21" s="25" customFormat="1" ht="20.100000000000001" customHeight="1" x14ac:dyDescent="0.25">
      <c r="B8" s="20"/>
      <c r="C8" s="21"/>
      <c r="D8" s="8"/>
      <c r="E8" s="8"/>
      <c r="F8" s="8"/>
      <c r="G8" s="9"/>
      <c r="H8" s="9"/>
      <c r="I8" s="9"/>
      <c r="J8" s="9"/>
      <c r="K8" s="8"/>
      <c r="M8" s="9"/>
      <c r="N8" s="9"/>
    </row>
    <row r="9" spans="2:21" ht="20.100000000000001" customHeight="1" x14ac:dyDescent="0.25">
      <c r="B9" s="68"/>
      <c r="C9" s="227" t="s">
        <v>369</v>
      </c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37"/>
    </row>
    <row r="10" spans="2:21" ht="20.100000000000001" customHeight="1" x14ac:dyDescent="0.25">
      <c r="B10" s="68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37"/>
    </row>
    <row r="11" spans="2:21" ht="20.100000000000001" customHeight="1" x14ac:dyDescent="0.25">
      <c r="B11" s="68"/>
      <c r="C11" s="68"/>
      <c r="D11" s="71"/>
      <c r="E11" s="70"/>
      <c r="F11" s="68"/>
      <c r="G11" s="68"/>
      <c r="H11" s="68"/>
      <c r="I11" s="68"/>
      <c r="J11" s="68"/>
      <c r="K11" s="68"/>
      <c r="L11" s="71"/>
      <c r="M11" s="70"/>
      <c r="N11" s="68"/>
      <c r="O11" s="37"/>
    </row>
    <row r="12" spans="2:21" ht="20.100000000000001" customHeight="1" x14ac:dyDescent="0.25">
      <c r="B12" s="68"/>
      <c r="C12" s="68"/>
      <c r="D12" s="71"/>
      <c r="E12" s="70"/>
      <c r="F12" s="68"/>
      <c r="G12" s="68"/>
      <c r="H12" s="68"/>
      <c r="I12" s="68"/>
      <c r="J12" s="68"/>
      <c r="K12" s="68"/>
      <c r="L12" s="71"/>
      <c r="M12" s="70"/>
      <c r="N12" s="68"/>
      <c r="O12" s="37"/>
    </row>
    <row r="13" spans="2:21" ht="20.100000000000001" customHeight="1" x14ac:dyDescent="0.25">
      <c r="B13" s="68"/>
      <c r="C13" s="68"/>
      <c r="D13" s="71"/>
      <c r="E13" s="70"/>
      <c r="F13" s="68"/>
      <c r="G13" s="68"/>
      <c r="H13" s="68"/>
      <c r="I13" s="68"/>
      <c r="J13" s="68"/>
      <c r="K13" s="68"/>
      <c r="L13" s="71"/>
      <c r="M13" s="70"/>
      <c r="N13" s="68"/>
      <c r="O13" s="37"/>
    </row>
    <row r="14" spans="2:21" ht="20.100000000000001" customHeight="1" x14ac:dyDescent="0.25">
      <c r="B14" s="68"/>
      <c r="C14" s="68"/>
      <c r="D14" s="71"/>
      <c r="E14" s="70"/>
      <c r="F14" s="68"/>
      <c r="G14" s="68"/>
      <c r="H14" s="68"/>
      <c r="I14" s="68"/>
      <c r="J14" s="68"/>
      <c r="K14" s="68"/>
      <c r="L14" s="71"/>
      <c r="M14" s="70"/>
      <c r="N14" s="68"/>
      <c r="O14" s="37"/>
    </row>
    <row r="15" spans="2:21" ht="20.100000000000001" customHeight="1" x14ac:dyDescent="0.25">
      <c r="B15" s="68"/>
      <c r="C15" s="67"/>
      <c r="D15" s="72"/>
      <c r="E15" s="73"/>
      <c r="F15" s="67"/>
      <c r="G15" s="68"/>
      <c r="H15" s="68"/>
      <c r="I15" s="68"/>
      <c r="J15" s="68"/>
      <c r="K15" s="67"/>
      <c r="L15" s="72"/>
      <c r="M15" s="73"/>
      <c r="N15" s="67"/>
      <c r="O15" s="37"/>
    </row>
    <row r="16" spans="2:21" s="25" customFormat="1" ht="20.100000000000001" customHeight="1" x14ac:dyDescent="0.25">
      <c r="B16" s="20"/>
      <c r="C16" s="21"/>
      <c r="D16" s="8"/>
      <c r="E16" s="8"/>
      <c r="F16" s="8"/>
      <c r="G16" s="9"/>
      <c r="H16" s="9"/>
      <c r="I16" s="9"/>
      <c r="J16" s="9"/>
      <c r="K16" s="8"/>
      <c r="M16" s="9"/>
      <c r="N16" s="9"/>
    </row>
    <row r="17" spans="2:15" ht="20.100000000000001" customHeight="1" x14ac:dyDescent="0.25">
      <c r="B17" s="68"/>
      <c r="C17" s="69"/>
      <c r="D17" s="68"/>
      <c r="E17" s="68"/>
      <c r="F17" s="68"/>
      <c r="G17" s="68"/>
      <c r="H17" s="68"/>
      <c r="I17" s="68"/>
      <c r="J17" s="68"/>
      <c r="K17" s="60"/>
      <c r="L17" s="68"/>
      <c r="M17" s="68"/>
      <c r="N17" s="68"/>
      <c r="O17" s="37"/>
    </row>
    <row r="18" spans="2:15" ht="20.100000000000001" customHeight="1" x14ac:dyDescent="0.25">
      <c r="B18" s="68"/>
      <c r="C18" s="68"/>
      <c r="D18" s="71"/>
      <c r="E18" s="70"/>
      <c r="F18" s="68"/>
      <c r="G18" s="68"/>
      <c r="H18" s="68"/>
      <c r="I18" s="68"/>
      <c r="J18" s="68"/>
      <c r="K18" s="68"/>
      <c r="L18" s="71"/>
      <c r="M18" s="70"/>
      <c r="N18" s="68"/>
      <c r="O18" s="37"/>
    </row>
    <row r="19" spans="2:15" ht="20.100000000000001" customHeight="1" x14ac:dyDescent="0.25">
      <c r="B19" s="68"/>
      <c r="C19" s="68"/>
      <c r="D19" s="71"/>
      <c r="E19" s="70"/>
      <c r="F19" s="68"/>
      <c r="G19" s="68"/>
      <c r="H19" s="68"/>
      <c r="I19" s="68"/>
      <c r="J19" s="68"/>
      <c r="K19" s="68"/>
      <c r="L19" s="71"/>
      <c r="M19" s="70"/>
      <c r="N19" s="68"/>
      <c r="O19" s="37"/>
    </row>
    <row r="20" spans="2:15" ht="20.100000000000001" customHeight="1" x14ac:dyDescent="0.25">
      <c r="B20" s="68"/>
      <c r="C20" s="68"/>
      <c r="D20" s="71"/>
      <c r="E20" s="70"/>
      <c r="F20" s="68"/>
      <c r="G20" s="68"/>
      <c r="H20" s="68"/>
      <c r="I20" s="68"/>
      <c r="J20" s="68"/>
      <c r="K20" s="68"/>
      <c r="L20" s="71"/>
      <c r="M20" s="70"/>
      <c r="N20" s="68"/>
      <c r="O20" s="37"/>
    </row>
    <row r="21" spans="2:15" ht="20.100000000000001" customHeight="1" x14ac:dyDescent="0.25">
      <c r="B21" s="68"/>
      <c r="C21" s="68"/>
      <c r="D21" s="71"/>
      <c r="E21" s="70"/>
      <c r="F21" s="68"/>
      <c r="G21" s="68"/>
      <c r="H21" s="68"/>
      <c r="I21" s="68"/>
      <c r="J21" s="68"/>
      <c r="K21" s="68"/>
      <c r="L21" s="71"/>
      <c r="M21" s="70"/>
      <c r="N21" s="68"/>
      <c r="O21" s="37"/>
    </row>
    <row r="22" spans="2:15" ht="20.100000000000001" customHeight="1" x14ac:dyDescent="0.25">
      <c r="B22" s="68"/>
      <c r="C22" s="68"/>
      <c r="D22" s="71"/>
      <c r="E22" s="70"/>
      <c r="F22" s="68"/>
      <c r="G22" s="68"/>
      <c r="H22" s="68"/>
      <c r="I22" s="68"/>
      <c r="J22" s="68"/>
      <c r="K22" s="68"/>
      <c r="L22" s="71"/>
      <c r="M22" s="70"/>
      <c r="N22" s="68"/>
      <c r="O22" s="37"/>
    </row>
    <row r="23" spans="2:15" ht="20.100000000000001" customHeight="1" x14ac:dyDescent="0.25">
      <c r="B23" s="68"/>
      <c r="C23" s="67"/>
      <c r="D23" s="72"/>
      <c r="E23" s="73"/>
      <c r="F23" s="67"/>
      <c r="G23" s="68"/>
      <c r="H23" s="68"/>
      <c r="I23" s="68"/>
      <c r="J23" s="68"/>
      <c r="K23" s="67"/>
      <c r="L23" s="72"/>
      <c r="M23" s="73"/>
      <c r="N23" s="67"/>
      <c r="O23" s="37"/>
    </row>
    <row r="24" spans="2:15" s="25" customFormat="1" ht="20.100000000000001" customHeight="1" x14ac:dyDescent="0.25">
      <c r="B24" s="20"/>
      <c r="C24" s="21"/>
      <c r="D24" s="8"/>
      <c r="E24" s="8"/>
      <c r="F24" s="8"/>
      <c r="G24" s="9"/>
      <c r="H24" s="9"/>
      <c r="I24" s="9"/>
      <c r="J24" s="9"/>
      <c r="K24" s="8"/>
      <c r="M24" s="9"/>
      <c r="N24" s="9"/>
    </row>
    <row r="25" spans="2:15" ht="20.100000000000001" customHeight="1" x14ac:dyDescent="0.25">
      <c r="B25" s="68"/>
      <c r="C25" s="69"/>
      <c r="D25" s="68"/>
      <c r="E25" s="68"/>
      <c r="F25" s="68"/>
      <c r="G25" s="68"/>
      <c r="H25" s="68"/>
      <c r="I25" s="68"/>
      <c r="J25" s="68"/>
      <c r="K25" s="60"/>
      <c r="L25" s="68"/>
      <c r="M25" s="68"/>
      <c r="N25" s="68"/>
      <c r="O25" s="37"/>
    </row>
    <row r="26" spans="2:15" ht="20.100000000000001" customHeight="1" x14ac:dyDescent="0.25">
      <c r="B26" s="68"/>
      <c r="C26" s="68"/>
      <c r="D26" s="71"/>
      <c r="E26" s="70"/>
      <c r="F26" s="68"/>
      <c r="G26" s="68"/>
      <c r="H26" s="68"/>
      <c r="I26" s="68"/>
      <c r="J26" s="68"/>
      <c r="K26" s="68"/>
      <c r="L26" s="71"/>
      <c r="M26" s="70"/>
      <c r="N26" s="68"/>
      <c r="O26" s="37"/>
    </row>
    <row r="27" spans="2:15" ht="20.100000000000001" customHeight="1" x14ac:dyDescent="0.25">
      <c r="B27" s="68"/>
      <c r="C27" s="67"/>
      <c r="D27" s="72"/>
      <c r="E27" s="73"/>
      <c r="F27" s="67"/>
      <c r="G27" s="68"/>
      <c r="H27" s="68"/>
      <c r="I27" s="68"/>
      <c r="J27" s="68"/>
      <c r="K27" s="67"/>
      <c r="L27" s="72"/>
      <c r="M27" s="73"/>
      <c r="N27" s="67"/>
      <c r="O27" s="37"/>
    </row>
  </sheetData>
  <mergeCells count="2">
    <mergeCell ref="B1:P2"/>
    <mergeCell ref="C9:N10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3E23C-632D-4399-9049-F4102AAFA230}">
  <dimension ref="B1:M380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RowHeight="12.75" x14ac:dyDescent="0.25"/>
  <cols>
    <col min="1" max="1" width="1.7109375" style="27" customWidth="1"/>
    <col min="2" max="2" width="8.7109375" style="27" customWidth="1"/>
    <col min="3" max="3" width="13.7109375" style="27" customWidth="1"/>
    <col min="4" max="4" width="12.5703125" style="27" customWidth="1"/>
    <col min="5" max="5" width="68.5703125" style="27" bestFit="1" customWidth="1"/>
    <col min="6" max="6" width="9.140625" style="27"/>
    <col min="7" max="8" width="14.85546875" style="27" bestFit="1" customWidth="1"/>
    <col min="9" max="9" width="14.85546875" style="27" customWidth="1"/>
    <col min="10" max="10" width="11.28515625" style="27" customWidth="1"/>
    <col min="11" max="12" width="14.85546875" style="27" bestFit="1" customWidth="1"/>
    <col min="13" max="13" width="1.7109375" style="27" customWidth="1"/>
    <col min="14" max="16384" width="9.140625" style="27"/>
  </cols>
  <sheetData>
    <row r="1" spans="2:13" s="135" customFormat="1" ht="50.1" customHeight="1" x14ac:dyDescent="0.25">
      <c r="B1" s="235" t="s">
        <v>362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64"/>
    </row>
    <row r="2" spans="2:13" s="135" customFormat="1" ht="9.9499999999999993" customHeight="1" x14ac:dyDescent="0.25">
      <c r="C2" s="64"/>
      <c r="D2" s="64"/>
      <c r="E2" s="64"/>
      <c r="F2" s="28"/>
      <c r="G2" s="64"/>
      <c r="H2" s="64"/>
      <c r="I2" s="64"/>
      <c r="J2" s="64"/>
      <c r="K2" s="64"/>
      <c r="L2" s="64"/>
      <c r="M2" s="64"/>
    </row>
    <row r="3" spans="2:13" s="136" customFormat="1" ht="24.95" customHeight="1" x14ac:dyDescent="0.25">
      <c r="B3" s="137" t="s">
        <v>16</v>
      </c>
      <c r="C3" s="246" t="str">
        <f>'ORÇAMENTO RESUMO (SD)'!C3</f>
        <v>REFORMA / AMPLIAÇÃO - TERMINAL DE PASSAGEIROS DE ITUMBIARA</v>
      </c>
      <c r="D3" s="246"/>
      <c r="E3" s="246"/>
      <c r="F3" s="140" t="s">
        <v>53</v>
      </c>
      <c r="G3" s="141" t="str">
        <f>'ORÇAMENTO RESUMO (SD)'!G3</f>
        <v>27/06/2025</v>
      </c>
      <c r="H3" s="139"/>
      <c r="I3" s="139"/>
      <c r="J3" s="139"/>
      <c r="K3" s="140" t="s">
        <v>357</v>
      </c>
      <c r="L3" s="142">
        <f>'ENCARGOS SOCIAIS'!D43</f>
        <v>0.94710000000000005</v>
      </c>
      <c r="M3" s="139"/>
    </row>
    <row r="4" spans="2:13" s="136" customFormat="1" ht="15" customHeight="1" x14ac:dyDescent="0.25">
      <c r="B4" s="137" t="s">
        <v>18</v>
      </c>
      <c r="C4" s="139" t="str">
        <f>'ORÇAMENTO RESUMO (SD)'!C4</f>
        <v>AVENIDA ITUMBIARA, N. 1391, RESIDENCIAL JARDIM PRIMAVERA, ITUMBIARA - GO</v>
      </c>
      <c r="F4" s="140" t="s">
        <v>17</v>
      </c>
      <c r="G4" s="141" t="str">
        <f>'ORÇAMENTO RESUMO (SD)'!G4</f>
        <v>00</v>
      </c>
      <c r="K4" s="140" t="s">
        <v>358</v>
      </c>
      <c r="L4" s="142">
        <f>'ENCARGOS SOCIAIS'!E43</f>
        <v>0.55970000000000009</v>
      </c>
    </row>
    <row r="5" spans="2:13" s="136" customFormat="1" ht="15" customHeight="1" x14ac:dyDescent="0.25">
      <c r="B5" s="137"/>
      <c r="C5" s="246"/>
      <c r="D5" s="246"/>
      <c r="E5" s="246"/>
      <c r="F5" s="140" t="s">
        <v>891</v>
      </c>
      <c r="G5" s="141" t="str">
        <f>'ORÇAMENTO RESUMO (SD)'!G5</f>
        <v>06 MESES</v>
      </c>
      <c r="K5" s="140" t="s">
        <v>359</v>
      </c>
      <c r="L5" s="142">
        <f>+'BDI NORMAL (DES)'!F21/100</f>
        <v>0.28660000000000002</v>
      </c>
    </row>
    <row r="6" spans="2:13" s="136" customFormat="1" ht="12.75" customHeight="1" x14ac:dyDescent="0.25">
      <c r="C6" s="246"/>
      <c r="D6" s="246"/>
      <c r="E6" s="246"/>
      <c r="K6" s="140" t="s">
        <v>361</v>
      </c>
      <c r="L6" s="142">
        <f>+'BDI DIFERENCIADO (DES)'!F21/100</f>
        <v>0.24329999999999999</v>
      </c>
    </row>
    <row r="7" spans="2:13" s="143" customFormat="1" ht="6.95" customHeight="1" x14ac:dyDescent="0.25">
      <c r="D7" s="40"/>
      <c r="L7" s="144"/>
      <c r="M7" s="145"/>
    </row>
    <row r="8" spans="2:13" s="57" customFormat="1" ht="30" customHeight="1" x14ac:dyDescent="0.25">
      <c r="B8" s="157" t="s">
        <v>55</v>
      </c>
      <c r="C8" s="157" t="s">
        <v>34</v>
      </c>
      <c r="D8" s="157" t="s">
        <v>103</v>
      </c>
      <c r="E8" s="157" t="s">
        <v>65</v>
      </c>
      <c r="F8" s="157" t="s">
        <v>56</v>
      </c>
      <c r="G8" s="157" t="s">
        <v>202</v>
      </c>
      <c r="H8" s="157" t="s">
        <v>203</v>
      </c>
      <c r="I8" s="157" t="s">
        <v>896</v>
      </c>
      <c r="J8" s="157" t="s">
        <v>895</v>
      </c>
      <c r="K8" s="157" t="s">
        <v>204</v>
      </c>
      <c r="L8" s="157" t="s">
        <v>897</v>
      </c>
    </row>
    <row r="9" spans="2:13" x14ac:dyDescent="0.25">
      <c r="B9" s="149" t="s">
        <v>817</v>
      </c>
      <c r="C9" s="149" t="s">
        <v>1007</v>
      </c>
      <c r="D9" s="149"/>
      <c r="E9" s="148" t="s">
        <v>96</v>
      </c>
      <c r="F9" s="154"/>
      <c r="G9" s="150"/>
      <c r="H9" s="148" t="s">
        <v>834</v>
      </c>
      <c r="I9" s="150">
        <f>SUBTOTAL(9,I10:I16)</f>
        <v>258671.44999999995</v>
      </c>
      <c r="J9" s="148"/>
      <c r="K9" s="150"/>
      <c r="L9" s="150">
        <f>SUBTOTAL(9,L10:L16)</f>
        <v>332736.28999999998</v>
      </c>
    </row>
    <row r="10" spans="2:13" x14ac:dyDescent="0.25">
      <c r="B10" s="153" t="s">
        <v>206</v>
      </c>
      <c r="C10" s="153" t="s">
        <v>207</v>
      </c>
      <c r="D10" s="153" t="s">
        <v>105</v>
      </c>
      <c r="E10" s="151" t="s">
        <v>208</v>
      </c>
      <c r="F10" s="156" t="s">
        <v>39</v>
      </c>
      <c r="G10" s="152">
        <v>720</v>
      </c>
      <c r="H10" s="152">
        <v>91.47</v>
      </c>
      <c r="I10" s="152">
        <f>TRUNC(G10 * H10, 2)</f>
        <v>65858.399999999994</v>
      </c>
      <c r="J10" s="202">
        <f>+$L$5</f>
        <v>0.28660000000000002</v>
      </c>
      <c r="K10" s="152">
        <f>TRUNC(H10 * (1 + J10), 2)</f>
        <v>117.68</v>
      </c>
      <c r="L10" s="152">
        <f>TRUNC(G10 * K10, 2)</f>
        <v>84729.600000000006</v>
      </c>
    </row>
    <row r="11" spans="2:13" x14ac:dyDescent="0.25">
      <c r="B11" s="153" t="s">
        <v>209</v>
      </c>
      <c r="C11" s="153" t="s">
        <v>1008</v>
      </c>
      <c r="D11" s="153" t="s">
        <v>105</v>
      </c>
      <c r="E11" s="151" t="s">
        <v>1009</v>
      </c>
      <c r="F11" s="156" t="s">
        <v>39</v>
      </c>
      <c r="G11" s="152">
        <v>1320</v>
      </c>
      <c r="H11" s="152">
        <v>46.32</v>
      </c>
      <c r="I11" s="152">
        <f t="shared" ref="I11:I16" si="0">TRUNC(G11 * H11, 2)</f>
        <v>61142.400000000001</v>
      </c>
      <c r="J11" s="202">
        <f t="shared" ref="J11:J16" si="1">+$L$5</f>
        <v>0.28660000000000002</v>
      </c>
      <c r="K11" s="152">
        <f t="shared" ref="K11:K74" si="2">TRUNC(H11 * (1 + J11), 2)</f>
        <v>59.59</v>
      </c>
      <c r="L11" s="152">
        <f>TRUNC(G11 * K11, 2)</f>
        <v>78658.8</v>
      </c>
    </row>
    <row r="12" spans="2:13" x14ac:dyDescent="0.25">
      <c r="B12" s="153" t="s">
        <v>210</v>
      </c>
      <c r="C12" s="153" t="s">
        <v>212</v>
      </c>
      <c r="D12" s="153" t="s">
        <v>105</v>
      </c>
      <c r="E12" s="151" t="s">
        <v>213</v>
      </c>
      <c r="F12" s="156" t="s">
        <v>39</v>
      </c>
      <c r="G12" s="152">
        <v>1320</v>
      </c>
      <c r="H12" s="152">
        <v>16.79</v>
      </c>
      <c r="I12" s="152">
        <f t="shared" si="0"/>
        <v>22162.799999999999</v>
      </c>
      <c r="J12" s="202">
        <f t="shared" si="1"/>
        <v>0.28660000000000002</v>
      </c>
      <c r="K12" s="152">
        <f t="shared" si="2"/>
        <v>21.6</v>
      </c>
      <c r="L12" s="152">
        <f>TRUNC(G12 * K12, 2)</f>
        <v>28512</v>
      </c>
    </row>
    <row r="13" spans="2:13" ht="25.5" x14ac:dyDescent="0.25">
      <c r="B13" s="153" t="s">
        <v>211</v>
      </c>
      <c r="C13" s="153" t="s">
        <v>225</v>
      </c>
      <c r="D13" s="153" t="s">
        <v>105</v>
      </c>
      <c r="E13" s="151" t="s">
        <v>93</v>
      </c>
      <c r="F13" s="156" t="s">
        <v>19</v>
      </c>
      <c r="G13" s="152">
        <v>602.46</v>
      </c>
      <c r="H13" s="152">
        <v>48.22</v>
      </c>
      <c r="I13" s="152">
        <f t="shared" si="0"/>
        <v>29050.62</v>
      </c>
      <c r="J13" s="202">
        <f t="shared" si="1"/>
        <v>0.28660000000000002</v>
      </c>
      <c r="K13" s="152">
        <f t="shared" si="2"/>
        <v>62.03</v>
      </c>
      <c r="L13" s="152">
        <f>TRUNC(G13 * K13, 2)</f>
        <v>37370.589999999997</v>
      </c>
    </row>
    <row r="14" spans="2:13" ht="25.5" x14ac:dyDescent="0.25">
      <c r="B14" s="153" t="s">
        <v>1010</v>
      </c>
      <c r="C14" s="153" t="s">
        <v>227</v>
      </c>
      <c r="D14" s="153" t="s">
        <v>105</v>
      </c>
      <c r="E14" s="151" t="s">
        <v>94</v>
      </c>
      <c r="F14" s="156" t="s">
        <v>19</v>
      </c>
      <c r="G14" s="152">
        <v>602.46</v>
      </c>
      <c r="H14" s="152">
        <v>6.91</v>
      </c>
      <c r="I14" s="152">
        <f t="shared" si="0"/>
        <v>4162.99</v>
      </c>
      <c r="J14" s="202">
        <f t="shared" si="1"/>
        <v>0.28660000000000002</v>
      </c>
      <c r="K14" s="152">
        <f t="shared" si="2"/>
        <v>8.89</v>
      </c>
      <c r="L14" s="152">
        <f>TRUNC(G14 * K14, 2)</f>
        <v>5355.86</v>
      </c>
    </row>
    <row r="15" spans="2:13" x14ac:dyDescent="0.25">
      <c r="B15" s="153" t="s">
        <v>1011</v>
      </c>
      <c r="C15" s="153" t="s">
        <v>231</v>
      </c>
      <c r="D15" s="153" t="s">
        <v>105</v>
      </c>
      <c r="E15" s="151" t="s">
        <v>102</v>
      </c>
      <c r="F15" s="156" t="s">
        <v>232</v>
      </c>
      <c r="G15" s="152">
        <v>2948</v>
      </c>
      <c r="H15" s="152">
        <v>22.5</v>
      </c>
      <c r="I15" s="152">
        <f t="shared" si="0"/>
        <v>66330</v>
      </c>
      <c r="J15" s="202">
        <f t="shared" si="1"/>
        <v>0.28660000000000002</v>
      </c>
      <c r="K15" s="152">
        <f t="shared" si="2"/>
        <v>28.94</v>
      </c>
      <c r="L15" s="152">
        <f>TRUNC(G15 * K15, 2)</f>
        <v>85315.12</v>
      </c>
    </row>
    <row r="16" spans="2:13" x14ac:dyDescent="0.25">
      <c r="B16" s="153" t="s">
        <v>1012</v>
      </c>
      <c r="C16" s="153" t="s">
        <v>234</v>
      </c>
      <c r="D16" s="153" t="s">
        <v>105</v>
      </c>
      <c r="E16" s="151" t="s">
        <v>133</v>
      </c>
      <c r="F16" s="156" t="s">
        <v>232</v>
      </c>
      <c r="G16" s="152">
        <v>2948</v>
      </c>
      <c r="H16" s="152">
        <v>3.38</v>
      </c>
      <c r="I16" s="152">
        <f t="shared" si="0"/>
        <v>9964.24</v>
      </c>
      <c r="J16" s="202">
        <f t="shared" si="1"/>
        <v>0.28660000000000002</v>
      </c>
      <c r="K16" s="152">
        <f t="shared" si="2"/>
        <v>4.34</v>
      </c>
      <c r="L16" s="152">
        <f>TRUNC(G16 * K16, 2)</f>
        <v>12794.32</v>
      </c>
    </row>
    <row r="17" spans="2:12" x14ac:dyDescent="0.25">
      <c r="B17" s="149" t="s">
        <v>818</v>
      </c>
      <c r="C17" s="149" t="s">
        <v>1007</v>
      </c>
      <c r="D17" s="149"/>
      <c r="E17" s="148" t="s">
        <v>908</v>
      </c>
      <c r="F17" s="154"/>
      <c r="G17" s="150"/>
      <c r="H17" s="148" t="s">
        <v>834</v>
      </c>
      <c r="I17" s="150">
        <f>SUBTOTAL(9,I18:I28)</f>
        <v>121717.2</v>
      </c>
      <c r="J17" s="148"/>
      <c r="K17" s="150"/>
      <c r="L17" s="150">
        <f t="shared" ref="L17" si="3">SUBTOTAL(9,L18:L28)</f>
        <v>156585.11000000002</v>
      </c>
    </row>
    <row r="18" spans="2:12" ht="51" x14ac:dyDescent="0.25">
      <c r="B18" s="153" t="s">
        <v>214</v>
      </c>
      <c r="C18" s="153" t="s">
        <v>215</v>
      </c>
      <c r="D18" s="153" t="s">
        <v>105</v>
      </c>
      <c r="E18" s="151" t="s">
        <v>1013</v>
      </c>
      <c r="F18" s="147" t="s">
        <v>19</v>
      </c>
      <c r="G18" s="152">
        <v>176.97</v>
      </c>
      <c r="H18" s="152">
        <v>296.52999999999997</v>
      </c>
      <c r="I18" s="152">
        <f t="shared" ref="I18:I28" si="4">TRUNC(G18 * H18, 2)</f>
        <v>52476.91</v>
      </c>
      <c r="J18" s="202">
        <f t="shared" ref="J18:J28" si="5">+$L$5</f>
        <v>0.28660000000000002</v>
      </c>
      <c r="K18" s="152">
        <f t="shared" si="2"/>
        <v>381.51</v>
      </c>
      <c r="L18" s="152">
        <f t="shared" ref="L18:L28" si="6">TRUNC(G18 * K18, 2)</f>
        <v>67515.820000000007</v>
      </c>
    </row>
    <row r="19" spans="2:12" ht="25.5" x14ac:dyDescent="0.25">
      <c r="B19" s="153" t="s">
        <v>216</v>
      </c>
      <c r="C19" s="153" t="s">
        <v>217</v>
      </c>
      <c r="D19" s="153" t="s">
        <v>105</v>
      </c>
      <c r="E19" s="151" t="s">
        <v>218</v>
      </c>
      <c r="F19" s="147" t="s">
        <v>28</v>
      </c>
      <c r="G19" s="152">
        <v>1</v>
      </c>
      <c r="H19" s="152">
        <v>3539.07</v>
      </c>
      <c r="I19" s="152">
        <f t="shared" si="4"/>
        <v>3539.07</v>
      </c>
      <c r="J19" s="202">
        <f t="shared" si="5"/>
        <v>0.28660000000000002</v>
      </c>
      <c r="K19" s="152">
        <f t="shared" si="2"/>
        <v>4553.3599999999997</v>
      </c>
      <c r="L19" s="152">
        <f t="shared" si="6"/>
        <v>4553.3599999999997</v>
      </c>
    </row>
    <row r="20" spans="2:12" ht="25.5" x14ac:dyDescent="0.25">
      <c r="B20" s="153" t="s">
        <v>219</v>
      </c>
      <c r="C20" s="153" t="s">
        <v>220</v>
      </c>
      <c r="D20" s="153" t="s">
        <v>105</v>
      </c>
      <c r="E20" s="151" t="s">
        <v>91</v>
      </c>
      <c r="F20" s="147" t="s">
        <v>221</v>
      </c>
      <c r="G20" s="152">
        <v>1</v>
      </c>
      <c r="H20" s="152">
        <v>3268.49</v>
      </c>
      <c r="I20" s="152">
        <f t="shared" si="4"/>
        <v>3268.49</v>
      </c>
      <c r="J20" s="202">
        <f t="shared" si="5"/>
        <v>0.28660000000000002</v>
      </c>
      <c r="K20" s="152">
        <f t="shared" si="2"/>
        <v>4205.2299999999996</v>
      </c>
      <c r="L20" s="152">
        <f t="shared" si="6"/>
        <v>4205.2299999999996</v>
      </c>
    </row>
    <row r="21" spans="2:12" x14ac:dyDescent="0.25">
      <c r="B21" s="153" t="s">
        <v>222</v>
      </c>
      <c r="C21" s="153" t="s">
        <v>223</v>
      </c>
      <c r="D21" s="153" t="s">
        <v>105</v>
      </c>
      <c r="E21" s="151" t="s">
        <v>92</v>
      </c>
      <c r="F21" s="147" t="s">
        <v>221</v>
      </c>
      <c r="G21" s="152">
        <v>1</v>
      </c>
      <c r="H21" s="152">
        <v>4767.99</v>
      </c>
      <c r="I21" s="152">
        <f t="shared" si="4"/>
        <v>4767.99</v>
      </c>
      <c r="J21" s="202">
        <f t="shared" si="5"/>
        <v>0.28660000000000002</v>
      </c>
      <c r="K21" s="152">
        <f t="shared" si="2"/>
        <v>6134.49</v>
      </c>
      <c r="L21" s="152">
        <f t="shared" si="6"/>
        <v>6134.49</v>
      </c>
    </row>
    <row r="22" spans="2:12" ht="25.5" x14ac:dyDescent="0.25">
      <c r="B22" s="153" t="s">
        <v>224</v>
      </c>
      <c r="C22" s="153" t="s">
        <v>1014</v>
      </c>
      <c r="D22" s="153" t="s">
        <v>105</v>
      </c>
      <c r="E22" s="151" t="s">
        <v>1015</v>
      </c>
      <c r="F22" s="147" t="s">
        <v>19</v>
      </c>
      <c r="G22" s="152">
        <v>173.8</v>
      </c>
      <c r="H22" s="152">
        <v>74</v>
      </c>
      <c r="I22" s="152">
        <f t="shared" si="4"/>
        <v>12861.2</v>
      </c>
      <c r="J22" s="202">
        <f t="shared" si="5"/>
        <v>0.28660000000000002</v>
      </c>
      <c r="K22" s="152">
        <f t="shared" si="2"/>
        <v>95.2</v>
      </c>
      <c r="L22" s="152">
        <f t="shared" si="6"/>
        <v>16545.759999999998</v>
      </c>
    </row>
    <row r="23" spans="2:12" ht="25.5" x14ac:dyDescent="0.25">
      <c r="B23" s="153" t="s">
        <v>226</v>
      </c>
      <c r="C23" s="153" t="s">
        <v>229</v>
      </c>
      <c r="D23" s="153" t="s">
        <v>105</v>
      </c>
      <c r="E23" s="151" t="s">
        <v>95</v>
      </c>
      <c r="F23" s="147" t="s">
        <v>19</v>
      </c>
      <c r="G23" s="152">
        <v>7.5</v>
      </c>
      <c r="H23" s="152">
        <v>372.02</v>
      </c>
      <c r="I23" s="152">
        <f t="shared" si="4"/>
        <v>2790.15</v>
      </c>
      <c r="J23" s="202">
        <f t="shared" si="5"/>
        <v>0.28660000000000002</v>
      </c>
      <c r="K23" s="152">
        <f t="shared" si="2"/>
        <v>478.64</v>
      </c>
      <c r="L23" s="152">
        <f t="shared" si="6"/>
        <v>3589.8</v>
      </c>
    </row>
    <row r="24" spans="2:12" x14ac:dyDescent="0.25">
      <c r="B24" s="153" t="s">
        <v>228</v>
      </c>
      <c r="C24" s="153" t="s">
        <v>1016</v>
      </c>
      <c r="D24" s="153" t="s">
        <v>105</v>
      </c>
      <c r="E24" s="151" t="s">
        <v>1017</v>
      </c>
      <c r="F24" s="147" t="s">
        <v>25</v>
      </c>
      <c r="G24" s="152">
        <v>278.82</v>
      </c>
      <c r="H24" s="152">
        <v>9.3800000000000008</v>
      </c>
      <c r="I24" s="152">
        <f t="shared" si="4"/>
        <v>2615.33</v>
      </c>
      <c r="J24" s="202">
        <f t="shared" si="5"/>
        <v>0.28660000000000002</v>
      </c>
      <c r="K24" s="152">
        <f t="shared" si="2"/>
        <v>12.06</v>
      </c>
      <c r="L24" s="152">
        <f t="shared" si="6"/>
        <v>3362.56</v>
      </c>
    </row>
    <row r="25" spans="2:12" x14ac:dyDescent="0.25">
      <c r="B25" s="153" t="s">
        <v>230</v>
      </c>
      <c r="C25" s="153" t="s">
        <v>1018</v>
      </c>
      <c r="D25" s="153" t="s">
        <v>105</v>
      </c>
      <c r="E25" s="151" t="s">
        <v>1019</v>
      </c>
      <c r="F25" s="147" t="s">
        <v>25</v>
      </c>
      <c r="G25" s="152">
        <v>278.82</v>
      </c>
      <c r="H25" s="152">
        <v>11.73</v>
      </c>
      <c r="I25" s="152">
        <f t="shared" si="4"/>
        <v>3270.55</v>
      </c>
      <c r="J25" s="202">
        <f t="shared" si="5"/>
        <v>0.28660000000000002</v>
      </c>
      <c r="K25" s="152">
        <f t="shared" si="2"/>
        <v>15.09</v>
      </c>
      <c r="L25" s="152">
        <f t="shared" si="6"/>
        <v>4207.3900000000003</v>
      </c>
    </row>
    <row r="26" spans="2:12" x14ac:dyDescent="0.25">
      <c r="B26" s="153" t="s">
        <v>233</v>
      </c>
      <c r="C26" s="153" t="s">
        <v>1020</v>
      </c>
      <c r="D26" s="153" t="s">
        <v>105</v>
      </c>
      <c r="E26" s="151" t="s">
        <v>1021</v>
      </c>
      <c r="F26" s="147" t="s">
        <v>812</v>
      </c>
      <c r="G26" s="152">
        <v>1985.21</v>
      </c>
      <c r="H26" s="152">
        <v>0.92</v>
      </c>
      <c r="I26" s="152">
        <f t="shared" si="4"/>
        <v>1826.39</v>
      </c>
      <c r="J26" s="202">
        <f t="shared" si="5"/>
        <v>0.28660000000000002</v>
      </c>
      <c r="K26" s="152">
        <f t="shared" si="2"/>
        <v>1.18</v>
      </c>
      <c r="L26" s="152">
        <f t="shared" si="6"/>
        <v>2342.54</v>
      </c>
    </row>
    <row r="27" spans="2:12" x14ac:dyDescent="0.25">
      <c r="B27" s="153" t="s">
        <v>1022</v>
      </c>
      <c r="C27" s="153" t="s">
        <v>1023</v>
      </c>
      <c r="D27" s="153" t="s">
        <v>105</v>
      </c>
      <c r="E27" s="151" t="s">
        <v>1024</v>
      </c>
      <c r="F27" s="147" t="s">
        <v>1025</v>
      </c>
      <c r="G27" s="152">
        <v>384</v>
      </c>
      <c r="H27" s="152">
        <v>35.130000000000003</v>
      </c>
      <c r="I27" s="152">
        <f t="shared" si="4"/>
        <v>13489.92</v>
      </c>
      <c r="J27" s="202">
        <f t="shared" si="5"/>
        <v>0.28660000000000002</v>
      </c>
      <c r="K27" s="152">
        <f t="shared" si="2"/>
        <v>45.19</v>
      </c>
      <c r="L27" s="152">
        <f t="shared" si="6"/>
        <v>17352.96</v>
      </c>
    </row>
    <row r="28" spans="2:12" x14ac:dyDescent="0.25">
      <c r="B28" s="153" t="s">
        <v>1026</v>
      </c>
      <c r="C28" s="153" t="s">
        <v>1027</v>
      </c>
      <c r="D28" s="153" t="s">
        <v>796</v>
      </c>
      <c r="E28" s="151" t="s">
        <v>1028</v>
      </c>
      <c r="F28" s="147" t="s">
        <v>1029</v>
      </c>
      <c r="G28" s="152">
        <v>80</v>
      </c>
      <c r="H28" s="152">
        <v>260.14</v>
      </c>
      <c r="I28" s="152">
        <f t="shared" si="4"/>
        <v>20811.2</v>
      </c>
      <c r="J28" s="202">
        <f t="shared" si="5"/>
        <v>0.28660000000000002</v>
      </c>
      <c r="K28" s="152">
        <f t="shared" si="2"/>
        <v>334.69</v>
      </c>
      <c r="L28" s="152">
        <f t="shared" si="6"/>
        <v>26775.200000000001</v>
      </c>
    </row>
    <row r="29" spans="2:12" x14ac:dyDescent="0.25">
      <c r="B29" s="149" t="s">
        <v>819</v>
      </c>
      <c r="C29" s="149" t="s">
        <v>1007</v>
      </c>
      <c r="D29" s="149"/>
      <c r="E29" s="148" t="s">
        <v>22</v>
      </c>
      <c r="F29" s="154"/>
      <c r="G29" s="150"/>
      <c r="H29" s="148" t="s">
        <v>834</v>
      </c>
      <c r="I29" s="150">
        <f>SUBTOTAL(9,I30:I43)</f>
        <v>20114.439999999999</v>
      </c>
      <c r="J29" s="148"/>
      <c r="K29" s="150">
        <f t="shared" ref="K29:L29" si="7">SUBTOTAL(9,K30:K43)</f>
        <v>1008.6299999999999</v>
      </c>
      <c r="L29" s="150">
        <f t="shared" si="7"/>
        <v>25870.78</v>
      </c>
    </row>
    <row r="30" spans="2:12" x14ac:dyDescent="0.25">
      <c r="B30" s="149" t="s">
        <v>236</v>
      </c>
      <c r="C30" s="149" t="s">
        <v>1007</v>
      </c>
      <c r="D30" s="149"/>
      <c r="E30" s="148" t="s">
        <v>89</v>
      </c>
      <c r="F30" s="154"/>
      <c r="G30" s="150"/>
      <c r="H30" s="148" t="s">
        <v>834</v>
      </c>
      <c r="I30" s="150">
        <f>SUBTOTAL(9,I31:I37)</f>
        <v>4438.88</v>
      </c>
      <c r="J30" s="148"/>
      <c r="K30" s="150">
        <f t="shared" ref="K30:L30" si="8">SUBTOTAL(9,K31:K37)</f>
        <v>869.93000000000006</v>
      </c>
      <c r="L30" s="150">
        <f t="shared" si="8"/>
        <v>5709.11</v>
      </c>
    </row>
    <row r="31" spans="2:12" ht="25.5" x14ac:dyDescent="0.25">
      <c r="B31" s="153" t="s">
        <v>1030</v>
      </c>
      <c r="C31" s="153" t="s">
        <v>1031</v>
      </c>
      <c r="D31" s="153" t="s">
        <v>105</v>
      </c>
      <c r="E31" s="151" t="s">
        <v>1032</v>
      </c>
      <c r="F31" s="147" t="s">
        <v>19</v>
      </c>
      <c r="G31" s="152">
        <v>76.75</v>
      </c>
      <c r="H31" s="152">
        <v>3.15</v>
      </c>
      <c r="I31" s="152">
        <f t="shared" ref="I31:I37" si="9">TRUNC(G31 * H31, 2)</f>
        <v>241.76</v>
      </c>
      <c r="J31" s="202">
        <f>+$L$5</f>
        <v>0.28660000000000002</v>
      </c>
      <c r="K31" s="152">
        <f t="shared" si="2"/>
        <v>4.05</v>
      </c>
      <c r="L31" s="152">
        <f>TRUNC(G31 * K31, 2)</f>
        <v>310.83</v>
      </c>
    </row>
    <row r="32" spans="2:12" ht="25.5" x14ac:dyDescent="0.25">
      <c r="B32" s="153" t="s">
        <v>1033</v>
      </c>
      <c r="C32" s="153" t="s">
        <v>1034</v>
      </c>
      <c r="D32" s="153" t="s">
        <v>105</v>
      </c>
      <c r="E32" s="151" t="s">
        <v>1035</v>
      </c>
      <c r="F32" s="147" t="s">
        <v>19</v>
      </c>
      <c r="G32" s="152">
        <v>76.75</v>
      </c>
      <c r="H32" s="152">
        <v>16.420000000000002</v>
      </c>
      <c r="I32" s="152">
        <f t="shared" si="9"/>
        <v>1260.23</v>
      </c>
      <c r="J32" s="202">
        <f>+$L$5</f>
        <v>0.28660000000000002</v>
      </c>
      <c r="K32" s="152">
        <f t="shared" si="2"/>
        <v>21.12</v>
      </c>
      <c r="L32" s="152">
        <f>TRUNC(G32 * K32, 2)</f>
        <v>1620.96</v>
      </c>
    </row>
    <row r="33" spans="2:12" ht="25.5" x14ac:dyDescent="0.25">
      <c r="B33" s="153" t="s">
        <v>1036</v>
      </c>
      <c r="C33" s="153" t="s">
        <v>1037</v>
      </c>
      <c r="D33" s="153" t="s">
        <v>105</v>
      </c>
      <c r="E33" s="151" t="s">
        <v>1038</v>
      </c>
      <c r="F33" s="147" t="s">
        <v>19</v>
      </c>
      <c r="G33" s="152">
        <v>76.75</v>
      </c>
      <c r="H33" s="152">
        <v>16.579999999999998</v>
      </c>
      <c r="I33" s="152">
        <f t="shared" si="9"/>
        <v>1272.51</v>
      </c>
      <c r="J33" s="202">
        <f>+$L$5</f>
        <v>0.28660000000000002</v>
      </c>
      <c r="K33" s="152">
        <f t="shared" si="2"/>
        <v>21.33</v>
      </c>
      <c r="L33" s="152">
        <f>TRUNC(G33 * K33, 2)</f>
        <v>1637.07</v>
      </c>
    </row>
    <row r="34" spans="2:12" ht="25.5" x14ac:dyDescent="0.25">
      <c r="B34" s="153" t="s">
        <v>1039</v>
      </c>
      <c r="C34" s="153" t="s">
        <v>1040</v>
      </c>
      <c r="D34" s="153" t="s">
        <v>105</v>
      </c>
      <c r="E34" s="151" t="s">
        <v>1041</v>
      </c>
      <c r="F34" s="147" t="s">
        <v>25</v>
      </c>
      <c r="G34" s="152">
        <v>15.94</v>
      </c>
      <c r="H34" s="152">
        <v>39.49</v>
      </c>
      <c r="I34" s="152">
        <f t="shared" si="9"/>
        <v>629.47</v>
      </c>
      <c r="J34" s="202">
        <f>+$L$5</f>
        <v>0.28660000000000002</v>
      </c>
      <c r="K34" s="152">
        <f t="shared" si="2"/>
        <v>50.8</v>
      </c>
      <c r="L34" s="152">
        <f>TRUNC(G34 * K34, 2)</f>
        <v>809.75</v>
      </c>
    </row>
    <row r="35" spans="2:12" ht="25.5" x14ac:dyDescent="0.25">
      <c r="B35" s="153" t="s">
        <v>1042</v>
      </c>
      <c r="C35" s="153" t="s">
        <v>1043</v>
      </c>
      <c r="D35" s="153" t="s">
        <v>105</v>
      </c>
      <c r="E35" s="151" t="s">
        <v>1044</v>
      </c>
      <c r="F35" s="147" t="s">
        <v>25</v>
      </c>
      <c r="G35" s="152">
        <v>1.01</v>
      </c>
      <c r="H35" s="152">
        <v>284.33999999999997</v>
      </c>
      <c r="I35" s="152">
        <f t="shared" si="9"/>
        <v>287.18</v>
      </c>
      <c r="J35" s="202">
        <f>+$L$5</f>
        <v>0.28660000000000002</v>
      </c>
      <c r="K35" s="152">
        <f t="shared" si="2"/>
        <v>365.83</v>
      </c>
      <c r="L35" s="152">
        <f>TRUNC(G35 * K35, 2)</f>
        <v>369.48</v>
      </c>
    </row>
    <row r="36" spans="2:12" ht="25.5" x14ac:dyDescent="0.25">
      <c r="B36" s="153" t="s">
        <v>1045</v>
      </c>
      <c r="C36" s="153" t="s">
        <v>1046</v>
      </c>
      <c r="D36" s="153" t="s">
        <v>105</v>
      </c>
      <c r="E36" s="151" t="s">
        <v>1047</v>
      </c>
      <c r="F36" s="147" t="s">
        <v>25</v>
      </c>
      <c r="G36" s="152">
        <v>1.89</v>
      </c>
      <c r="H36" s="152">
        <v>315.94</v>
      </c>
      <c r="I36" s="152">
        <f t="shared" si="9"/>
        <v>597.12</v>
      </c>
      <c r="J36" s="202">
        <f>+$L$5</f>
        <v>0.28660000000000002</v>
      </c>
      <c r="K36" s="152">
        <f t="shared" si="2"/>
        <v>406.48</v>
      </c>
      <c r="L36" s="152">
        <f>TRUNC(G36 * K36, 2)</f>
        <v>768.24</v>
      </c>
    </row>
    <row r="37" spans="2:12" x14ac:dyDescent="0.25">
      <c r="B37" s="153" t="s">
        <v>1048</v>
      </c>
      <c r="C37" s="153" t="s">
        <v>237</v>
      </c>
      <c r="D37" s="153" t="s">
        <v>105</v>
      </c>
      <c r="E37" s="151" t="s">
        <v>90</v>
      </c>
      <c r="F37" s="147" t="s">
        <v>19</v>
      </c>
      <c r="G37" s="152">
        <v>602.46</v>
      </c>
      <c r="H37" s="152">
        <v>0.25</v>
      </c>
      <c r="I37" s="152">
        <f t="shared" si="9"/>
        <v>150.61000000000001</v>
      </c>
      <c r="J37" s="202">
        <f>+$L$5</f>
        <v>0.28660000000000002</v>
      </c>
      <c r="K37" s="152">
        <f t="shared" si="2"/>
        <v>0.32</v>
      </c>
      <c r="L37" s="152">
        <f>TRUNC(G37 * K37, 2)</f>
        <v>192.78</v>
      </c>
    </row>
    <row r="38" spans="2:12" x14ac:dyDescent="0.25">
      <c r="B38" s="149" t="s">
        <v>238</v>
      </c>
      <c r="C38" s="149" t="s">
        <v>1007</v>
      </c>
      <c r="D38" s="149"/>
      <c r="E38" s="148" t="s">
        <v>1049</v>
      </c>
      <c r="F38" s="154"/>
      <c r="G38" s="150"/>
      <c r="H38" s="148" t="s">
        <v>834</v>
      </c>
      <c r="I38" s="150">
        <f>SUBTOTAL(9,I39)</f>
        <v>11491.41</v>
      </c>
      <c r="J38" s="148"/>
      <c r="K38" s="150"/>
      <c r="L38" s="150">
        <f t="shared" ref="L38" si="10">SUBTOTAL(9,L39)</f>
        <v>14784.03</v>
      </c>
    </row>
    <row r="39" spans="2:12" x14ac:dyDescent="0.25">
      <c r="B39" s="153" t="s">
        <v>1050</v>
      </c>
      <c r="C39" s="153" t="s">
        <v>1051</v>
      </c>
      <c r="D39" s="153" t="s">
        <v>105</v>
      </c>
      <c r="E39" s="151" t="s">
        <v>1052</v>
      </c>
      <c r="F39" s="147" t="s">
        <v>25</v>
      </c>
      <c r="G39" s="152">
        <v>136.51</v>
      </c>
      <c r="H39" s="152">
        <v>84.18</v>
      </c>
      <c r="I39" s="152">
        <f t="shared" ref="I39" si="11">TRUNC(G39 * H39, 2)</f>
        <v>11491.41</v>
      </c>
      <c r="J39" s="202">
        <f>+$L$5</f>
        <v>0.28660000000000002</v>
      </c>
      <c r="K39" s="152">
        <f t="shared" ref="K39" si="12">TRUNC(H39 * (1 + J39), 2)</f>
        <v>108.3</v>
      </c>
      <c r="L39" s="152">
        <f>TRUNC(G39 * K39, 2)</f>
        <v>14784.03</v>
      </c>
    </row>
    <row r="40" spans="2:12" x14ac:dyDescent="0.25">
      <c r="B40" s="149" t="s">
        <v>239</v>
      </c>
      <c r="C40" s="149" t="s">
        <v>1007</v>
      </c>
      <c r="D40" s="149"/>
      <c r="E40" s="148" t="s">
        <v>1053</v>
      </c>
      <c r="F40" s="154"/>
      <c r="G40" s="150"/>
      <c r="H40" s="148" t="s">
        <v>834</v>
      </c>
      <c r="I40" s="150">
        <f>SUBTOTAL(9,I41:I43)</f>
        <v>4184.1499999999996</v>
      </c>
      <c r="J40" s="148"/>
      <c r="K40" s="150"/>
      <c r="L40" s="150">
        <f>SUBTOTAL(9,L41:L43)</f>
        <v>5377.6399999999994</v>
      </c>
    </row>
    <row r="41" spans="2:12" x14ac:dyDescent="0.25">
      <c r="B41" s="153" t="s">
        <v>1054</v>
      </c>
      <c r="C41" s="153" t="s">
        <v>254</v>
      </c>
      <c r="D41" s="153" t="s">
        <v>105</v>
      </c>
      <c r="E41" s="151" t="s">
        <v>69</v>
      </c>
      <c r="F41" s="147" t="s">
        <v>25</v>
      </c>
      <c r="G41" s="152">
        <v>60.25</v>
      </c>
      <c r="H41" s="152">
        <v>14.62</v>
      </c>
      <c r="I41" s="152">
        <f t="shared" ref="I41:I43" si="13">TRUNC(G41 * H41, 2)</f>
        <v>880.85</v>
      </c>
      <c r="J41" s="202">
        <f t="shared" ref="J41:J43" si="14">+$L$5</f>
        <v>0.28660000000000002</v>
      </c>
      <c r="K41" s="152">
        <f t="shared" si="2"/>
        <v>18.809999999999999</v>
      </c>
      <c r="L41" s="152">
        <f t="shared" ref="L41:L43" si="15">TRUNC(G41 * K41, 2)</f>
        <v>1133.3</v>
      </c>
    </row>
    <row r="42" spans="2:12" x14ac:dyDescent="0.25">
      <c r="B42" s="153" t="s">
        <v>1055</v>
      </c>
      <c r="C42" s="153" t="s">
        <v>1056</v>
      </c>
      <c r="D42" s="153" t="s">
        <v>105</v>
      </c>
      <c r="E42" s="151" t="s">
        <v>1057</v>
      </c>
      <c r="F42" s="147" t="s">
        <v>25</v>
      </c>
      <c r="G42" s="152">
        <v>60.25</v>
      </c>
      <c r="H42" s="152">
        <v>3.93</v>
      </c>
      <c r="I42" s="152">
        <f t="shared" si="13"/>
        <v>236.78</v>
      </c>
      <c r="J42" s="202">
        <f t="shared" si="14"/>
        <v>0.28660000000000002</v>
      </c>
      <c r="K42" s="152">
        <f t="shared" si="2"/>
        <v>5.05</v>
      </c>
      <c r="L42" s="152">
        <f t="shared" si="15"/>
        <v>304.26</v>
      </c>
    </row>
    <row r="43" spans="2:12" ht="25.5" x14ac:dyDescent="0.25">
      <c r="B43" s="153" t="s">
        <v>1058</v>
      </c>
      <c r="C43" s="153" t="s">
        <v>1059</v>
      </c>
      <c r="D43" s="153" t="s">
        <v>105</v>
      </c>
      <c r="E43" s="151" t="s">
        <v>1060</v>
      </c>
      <c r="F43" s="147" t="s">
        <v>19</v>
      </c>
      <c r="G43" s="152">
        <v>602.46</v>
      </c>
      <c r="H43" s="152">
        <v>5.09</v>
      </c>
      <c r="I43" s="152">
        <f t="shared" si="13"/>
        <v>3066.52</v>
      </c>
      <c r="J43" s="202">
        <f t="shared" si="14"/>
        <v>0.28660000000000002</v>
      </c>
      <c r="K43" s="152">
        <f t="shared" si="2"/>
        <v>6.54</v>
      </c>
      <c r="L43" s="152">
        <f t="shared" si="15"/>
        <v>3940.08</v>
      </c>
    </row>
    <row r="44" spans="2:12" x14ac:dyDescent="0.25">
      <c r="B44" s="149" t="s">
        <v>820</v>
      </c>
      <c r="C44" s="149" t="s">
        <v>1007</v>
      </c>
      <c r="D44" s="149"/>
      <c r="E44" s="148" t="s">
        <v>26</v>
      </c>
      <c r="F44" s="154"/>
      <c r="G44" s="150"/>
      <c r="H44" s="148" t="s">
        <v>834</v>
      </c>
      <c r="I44" s="150">
        <f>SUBTOTAL(9,I45:I78)</f>
        <v>124510.11</v>
      </c>
      <c r="J44" s="148"/>
      <c r="K44" s="150"/>
      <c r="L44" s="150">
        <f>SUBTOTAL(9,L45:L78)</f>
        <v>160167.51999999999</v>
      </c>
    </row>
    <row r="45" spans="2:12" x14ac:dyDescent="0.25">
      <c r="B45" s="149" t="s">
        <v>242</v>
      </c>
      <c r="C45" s="149" t="s">
        <v>1007</v>
      </c>
      <c r="D45" s="149"/>
      <c r="E45" s="148" t="s">
        <v>27</v>
      </c>
      <c r="F45" s="154"/>
      <c r="G45" s="150"/>
      <c r="H45" s="148" t="s">
        <v>834</v>
      </c>
      <c r="I45" s="150">
        <f>SUBTOTAL(9,I46:I51)</f>
        <v>69949.23000000001</v>
      </c>
      <c r="J45" s="148"/>
      <c r="K45" s="150"/>
      <c r="L45" s="150">
        <f>SUBTOTAL(9,L46:L51)</f>
        <v>89981.36</v>
      </c>
    </row>
    <row r="46" spans="2:12" ht="25.5" x14ac:dyDescent="0.25">
      <c r="B46" s="153" t="s">
        <v>1061</v>
      </c>
      <c r="C46" s="153" t="s">
        <v>1062</v>
      </c>
      <c r="D46" s="153" t="s">
        <v>240</v>
      </c>
      <c r="E46" s="151" t="s">
        <v>1063</v>
      </c>
      <c r="F46" s="147" t="s">
        <v>58</v>
      </c>
      <c r="G46" s="152">
        <v>699</v>
      </c>
      <c r="H46" s="152">
        <v>23.59</v>
      </c>
      <c r="I46" s="152">
        <f t="shared" ref="I46:I51" si="16">TRUNC(G46 * H46, 2)</f>
        <v>16489.41</v>
      </c>
      <c r="J46" s="202">
        <f t="shared" ref="J46:J51" si="17">+$L$5</f>
        <v>0.28660000000000002</v>
      </c>
      <c r="K46" s="152">
        <f t="shared" si="2"/>
        <v>30.35</v>
      </c>
      <c r="L46" s="152">
        <f t="shared" ref="L46:L51" si="18">TRUNC(G46 * K46, 2)</f>
        <v>21214.65</v>
      </c>
    </row>
    <row r="47" spans="2:12" x14ac:dyDescent="0.25">
      <c r="B47" s="153" t="s">
        <v>1064</v>
      </c>
      <c r="C47" s="153" t="s">
        <v>1065</v>
      </c>
      <c r="D47" s="153" t="s">
        <v>105</v>
      </c>
      <c r="E47" s="151" t="s">
        <v>1066</v>
      </c>
      <c r="F47" s="147" t="s">
        <v>25</v>
      </c>
      <c r="G47" s="152">
        <v>49.41</v>
      </c>
      <c r="H47" s="152">
        <v>599.76</v>
      </c>
      <c r="I47" s="152">
        <f t="shared" si="16"/>
        <v>29634.14</v>
      </c>
      <c r="J47" s="202">
        <f t="shared" si="17"/>
        <v>0.28660000000000002</v>
      </c>
      <c r="K47" s="152">
        <f t="shared" si="2"/>
        <v>771.65</v>
      </c>
      <c r="L47" s="152">
        <f t="shared" si="18"/>
        <v>38127.22</v>
      </c>
    </row>
    <row r="48" spans="2:12" ht="25.5" x14ac:dyDescent="0.25">
      <c r="B48" s="153" t="s">
        <v>1067</v>
      </c>
      <c r="C48" s="153" t="s">
        <v>1068</v>
      </c>
      <c r="D48" s="153" t="s">
        <v>105</v>
      </c>
      <c r="E48" s="151" t="s">
        <v>1069</v>
      </c>
      <c r="F48" s="147" t="s">
        <v>25</v>
      </c>
      <c r="G48" s="152">
        <v>49.41</v>
      </c>
      <c r="H48" s="152">
        <v>40.11</v>
      </c>
      <c r="I48" s="152">
        <f t="shared" si="16"/>
        <v>1981.83</v>
      </c>
      <c r="J48" s="202">
        <f t="shared" si="17"/>
        <v>0.28660000000000002</v>
      </c>
      <c r="K48" s="152">
        <f t="shared" si="2"/>
        <v>51.6</v>
      </c>
      <c r="L48" s="152">
        <f t="shared" si="18"/>
        <v>2549.5500000000002</v>
      </c>
    </row>
    <row r="49" spans="2:12" x14ac:dyDescent="0.25">
      <c r="B49" s="153" t="s">
        <v>1070</v>
      </c>
      <c r="C49" s="153" t="s">
        <v>1071</v>
      </c>
      <c r="D49" s="153" t="s">
        <v>105</v>
      </c>
      <c r="E49" s="151" t="s">
        <v>1072</v>
      </c>
      <c r="F49" s="147" t="s">
        <v>25</v>
      </c>
      <c r="G49" s="152">
        <v>49.41</v>
      </c>
      <c r="H49" s="152">
        <v>57.5</v>
      </c>
      <c r="I49" s="152">
        <f t="shared" si="16"/>
        <v>2841.07</v>
      </c>
      <c r="J49" s="202">
        <f t="shared" si="17"/>
        <v>0.28660000000000002</v>
      </c>
      <c r="K49" s="152">
        <f t="shared" si="2"/>
        <v>73.97</v>
      </c>
      <c r="L49" s="152">
        <f t="shared" si="18"/>
        <v>3654.85</v>
      </c>
    </row>
    <row r="50" spans="2:12" x14ac:dyDescent="0.25">
      <c r="B50" s="153" t="s">
        <v>1073</v>
      </c>
      <c r="C50" s="153" t="s">
        <v>268</v>
      </c>
      <c r="D50" s="153" t="s">
        <v>105</v>
      </c>
      <c r="E50" s="151" t="s">
        <v>76</v>
      </c>
      <c r="F50" s="147" t="s">
        <v>265</v>
      </c>
      <c r="G50" s="152">
        <v>315</v>
      </c>
      <c r="H50" s="152">
        <v>11.96</v>
      </c>
      <c r="I50" s="152">
        <f t="shared" si="16"/>
        <v>3767.4</v>
      </c>
      <c r="J50" s="202">
        <f t="shared" si="17"/>
        <v>0.28660000000000002</v>
      </c>
      <c r="K50" s="152">
        <f t="shared" si="2"/>
        <v>15.38</v>
      </c>
      <c r="L50" s="152">
        <f t="shared" si="18"/>
        <v>4844.7</v>
      </c>
    </row>
    <row r="51" spans="2:12" x14ac:dyDescent="0.25">
      <c r="B51" s="153" t="s">
        <v>1074</v>
      </c>
      <c r="C51" s="153" t="s">
        <v>267</v>
      </c>
      <c r="D51" s="153" t="s">
        <v>105</v>
      </c>
      <c r="E51" s="151" t="s">
        <v>74</v>
      </c>
      <c r="F51" s="147" t="s">
        <v>265</v>
      </c>
      <c r="G51" s="152">
        <v>1437.3</v>
      </c>
      <c r="H51" s="152">
        <v>10.6</v>
      </c>
      <c r="I51" s="152">
        <f t="shared" si="16"/>
        <v>15235.38</v>
      </c>
      <c r="J51" s="202">
        <f t="shared" si="17"/>
        <v>0.28660000000000002</v>
      </c>
      <c r="K51" s="152">
        <f t="shared" si="2"/>
        <v>13.63</v>
      </c>
      <c r="L51" s="152">
        <f t="shared" si="18"/>
        <v>19590.39</v>
      </c>
    </row>
    <row r="52" spans="2:12" x14ac:dyDescent="0.25">
      <c r="B52" s="149" t="s">
        <v>243</v>
      </c>
      <c r="C52" s="149" t="s">
        <v>1007</v>
      </c>
      <c r="D52" s="149"/>
      <c r="E52" s="148" t="s">
        <v>29</v>
      </c>
      <c r="F52" s="150"/>
      <c r="G52" s="150"/>
      <c r="H52" s="148" t="s">
        <v>834</v>
      </c>
      <c r="I52" s="150">
        <f>SUBTOTAL(9,I53:I64)</f>
        <v>15411.770000000002</v>
      </c>
      <c r="J52" s="148"/>
      <c r="K52" s="150"/>
      <c r="L52" s="150">
        <f>SUBTOTAL(9,L53:L64)</f>
        <v>19825.34</v>
      </c>
    </row>
    <row r="53" spans="2:12" x14ac:dyDescent="0.25">
      <c r="B53" s="153" t="s">
        <v>1075</v>
      </c>
      <c r="C53" s="153" t="s">
        <v>251</v>
      </c>
      <c r="D53" s="153" t="s">
        <v>105</v>
      </c>
      <c r="E53" s="151" t="s">
        <v>78</v>
      </c>
      <c r="F53" s="147" t="s">
        <v>25</v>
      </c>
      <c r="G53" s="152">
        <v>12.19</v>
      </c>
      <c r="H53" s="152">
        <v>44.51</v>
      </c>
      <c r="I53" s="152">
        <f t="shared" ref="I53:I64" si="19">TRUNC(G53 * H53, 2)</f>
        <v>542.57000000000005</v>
      </c>
      <c r="J53" s="202">
        <f t="shared" ref="J53:J64" si="20">+$L$5</f>
        <v>0.28660000000000002</v>
      </c>
      <c r="K53" s="152">
        <f t="shared" si="2"/>
        <v>57.26</v>
      </c>
      <c r="L53" s="152">
        <f t="shared" ref="L53:L64" si="21">TRUNC(G53 * K53, 2)</f>
        <v>697.99</v>
      </c>
    </row>
    <row r="54" spans="2:12" x14ac:dyDescent="0.25">
      <c r="B54" s="153" t="s">
        <v>1076</v>
      </c>
      <c r="C54" s="153" t="s">
        <v>1077</v>
      </c>
      <c r="D54" s="153" t="s">
        <v>105</v>
      </c>
      <c r="E54" s="151" t="s">
        <v>1078</v>
      </c>
      <c r="F54" s="147" t="s">
        <v>19</v>
      </c>
      <c r="G54" s="152">
        <v>22.71</v>
      </c>
      <c r="H54" s="152">
        <v>5.48</v>
      </c>
      <c r="I54" s="152">
        <f t="shared" si="19"/>
        <v>124.45</v>
      </c>
      <c r="J54" s="202">
        <f t="shared" si="20"/>
        <v>0.28660000000000002</v>
      </c>
      <c r="K54" s="152">
        <f t="shared" si="2"/>
        <v>7.05</v>
      </c>
      <c r="L54" s="152">
        <f t="shared" si="21"/>
        <v>160.1</v>
      </c>
    </row>
    <row r="55" spans="2:12" ht="25.5" x14ac:dyDescent="0.25">
      <c r="B55" s="153" t="s">
        <v>1079</v>
      </c>
      <c r="C55" s="153" t="s">
        <v>262</v>
      </c>
      <c r="D55" s="153" t="s">
        <v>105</v>
      </c>
      <c r="E55" s="151" t="s">
        <v>70</v>
      </c>
      <c r="F55" s="147" t="s">
        <v>25</v>
      </c>
      <c r="G55" s="152">
        <v>1.1399999999999999</v>
      </c>
      <c r="H55" s="152">
        <v>478.94</v>
      </c>
      <c r="I55" s="152">
        <f t="shared" si="19"/>
        <v>545.99</v>
      </c>
      <c r="J55" s="202">
        <f t="shared" si="20"/>
        <v>0.28660000000000002</v>
      </c>
      <c r="K55" s="152">
        <f t="shared" si="2"/>
        <v>616.20000000000005</v>
      </c>
      <c r="L55" s="152">
        <f t="shared" si="21"/>
        <v>702.46</v>
      </c>
    </row>
    <row r="56" spans="2:12" x14ac:dyDescent="0.25">
      <c r="B56" s="153" t="s">
        <v>1080</v>
      </c>
      <c r="C56" s="153" t="s">
        <v>1081</v>
      </c>
      <c r="D56" s="153" t="s">
        <v>105</v>
      </c>
      <c r="E56" s="151" t="s">
        <v>1082</v>
      </c>
      <c r="F56" s="147" t="s">
        <v>19</v>
      </c>
      <c r="G56" s="152">
        <v>75.66</v>
      </c>
      <c r="H56" s="152">
        <v>7.89</v>
      </c>
      <c r="I56" s="152">
        <f t="shared" si="19"/>
        <v>596.95000000000005</v>
      </c>
      <c r="J56" s="202">
        <f t="shared" si="20"/>
        <v>0.28660000000000002</v>
      </c>
      <c r="K56" s="152">
        <f t="shared" si="2"/>
        <v>10.15</v>
      </c>
      <c r="L56" s="152">
        <f t="shared" si="21"/>
        <v>767.94</v>
      </c>
    </row>
    <row r="57" spans="2:12" x14ac:dyDescent="0.25">
      <c r="B57" s="153" t="s">
        <v>1083</v>
      </c>
      <c r="C57" s="153" t="s">
        <v>1084</v>
      </c>
      <c r="D57" s="153" t="s">
        <v>105</v>
      </c>
      <c r="E57" s="151" t="s">
        <v>1085</v>
      </c>
      <c r="F57" s="147" t="s">
        <v>25</v>
      </c>
      <c r="G57" s="152">
        <v>12.19</v>
      </c>
      <c r="H57" s="152">
        <v>616.91999999999996</v>
      </c>
      <c r="I57" s="152">
        <f t="shared" si="19"/>
        <v>7520.25</v>
      </c>
      <c r="J57" s="202">
        <f t="shared" si="20"/>
        <v>0.28660000000000002</v>
      </c>
      <c r="K57" s="152">
        <f t="shared" si="2"/>
        <v>793.72</v>
      </c>
      <c r="L57" s="152">
        <f t="shared" si="21"/>
        <v>9675.44</v>
      </c>
    </row>
    <row r="58" spans="2:12" ht="25.5" x14ac:dyDescent="0.25">
      <c r="B58" s="153" t="s">
        <v>1086</v>
      </c>
      <c r="C58" s="153" t="s">
        <v>1068</v>
      </c>
      <c r="D58" s="153" t="s">
        <v>105</v>
      </c>
      <c r="E58" s="151" t="s">
        <v>1069</v>
      </c>
      <c r="F58" s="147" t="s">
        <v>25</v>
      </c>
      <c r="G58" s="152">
        <v>12.19</v>
      </c>
      <c r="H58" s="152">
        <v>40.11</v>
      </c>
      <c r="I58" s="152">
        <f t="shared" si="19"/>
        <v>488.94</v>
      </c>
      <c r="J58" s="202">
        <f t="shared" si="20"/>
        <v>0.28660000000000002</v>
      </c>
      <c r="K58" s="152">
        <f t="shared" si="2"/>
        <v>51.6</v>
      </c>
      <c r="L58" s="152">
        <f t="shared" si="21"/>
        <v>629</v>
      </c>
    </row>
    <row r="59" spans="2:12" x14ac:dyDescent="0.25">
      <c r="B59" s="153" t="s">
        <v>1087</v>
      </c>
      <c r="C59" s="153" t="s">
        <v>1071</v>
      </c>
      <c r="D59" s="153" t="s">
        <v>105</v>
      </c>
      <c r="E59" s="151" t="s">
        <v>1072</v>
      </c>
      <c r="F59" s="147" t="s">
        <v>25</v>
      </c>
      <c r="G59" s="152">
        <v>12.19</v>
      </c>
      <c r="H59" s="152">
        <v>57.5</v>
      </c>
      <c r="I59" s="152">
        <f t="shared" si="19"/>
        <v>700.92</v>
      </c>
      <c r="J59" s="202">
        <f t="shared" si="20"/>
        <v>0.28660000000000002</v>
      </c>
      <c r="K59" s="152">
        <f t="shared" si="2"/>
        <v>73.97</v>
      </c>
      <c r="L59" s="152">
        <f t="shared" si="21"/>
        <v>901.69</v>
      </c>
    </row>
    <row r="60" spans="2:12" x14ac:dyDescent="0.25">
      <c r="B60" s="153" t="s">
        <v>1088</v>
      </c>
      <c r="C60" s="153" t="s">
        <v>268</v>
      </c>
      <c r="D60" s="153" t="s">
        <v>105</v>
      </c>
      <c r="E60" s="151" t="s">
        <v>76</v>
      </c>
      <c r="F60" s="147" t="s">
        <v>265</v>
      </c>
      <c r="G60" s="152">
        <v>195</v>
      </c>
      <c r="H60" s="152">
        <v>11.96</v>
      </c>
      <c r="I60" s="152">
        <f t="shared" si="19"/>
        <v>2332.1999999999998</v>
      </c>
      <c r="J60" s="202">
        <f t="shared" si="20"/>
        <v>0.28660000000000002</v>
      </c>
      <c r="K60" s="152">
        <f t="shared" si="2"/>
        <v>15.38</v>
      </c>
      <c r="L60" s="152">
        <f t="shared" si="21"/>
        <v>2999.1</v>
      </c>
    </row>
    <row r="61" spans="2:12" x14ac:dyDescent="0.25">
      <c r="B61" s="153" t="s">
        <v>1089</v>
      </c>
      <c r="C61" s="153" t="s">
        <v>264</v>
      </c>
      <c r="D61" s="153" t="s">
        <v>105</v>
      </c>
      <c r="E61" s="151" t="s">
        <v>72</v>
      </c>
      <c r="F61" s="147" t="s">
        <v>265</v>
      </c>
      <c r="G61" s="152">
        <v>13.2</v>
      </c>
      <c r="H61" s="152">
        <v>10.71</v>
      </c>
      <c r="I61" s="152">
        <f t="shared" si="19"/>
        <v>141.37</v>
      </c>
      <c r="J61" s="202">
        <f t="shared" si="20"/>
        <v>0.28660000000000002</v>
      </c>
      <c r="K61" s="152">
        <f t="shared" si="2"/>
        <v>13.77</v>
      </c>
      <c r="L61" s="152">
        <f t="shared" si="21"/>
        <v>181.76</v>
      </c>
    </row>
    <row r="62" spans="2:12" x14ac:dyDescent="0.25">
      <c r="B62" s="153" t="s">
        <v>1090</v>
      </c>
      <c r="C62" s="153" t="s">
        <v>266</v>
      </c>
      <c r="D62" s="153" t="s">
        <v>105</v>
      </c>
      <c r="E62" s="151" t="s">
        <v>73</v>
      </c>
      <c r="F62" s="147" t="s">
        <v>265</v>
      </c>
      <c r="G62" s="152">
        <v>40.6</v>
      </c>
      <c r="H62" s="152">
        <v>10.69</v>
      </c>
      <c r="I62" s="152">
        <f t="shared" si="19"/>
        <v>434.01</v>
      </c>
      <c r="J62" s="202">
        <f t="shared" si="20"/>
        <v>0.28660000000000002</v>
      </c>
      <c r="K62" s="152">
        <f t="shared" si="2"/>
        <v>13.75</v>
      </c>
      <c r="L62" s="152">
        <f t="shared" si="21"/>
        <v>558.25</v>
      </c>
    </row>
    <row r="63" spans="2:12" x14ac:dyDescent="0.25">
      <c r="B63" s="153" t="s">
        <v>1091</v>
      </c>
      <c r="C63" s="153" t="s">
        <v>267</v>
      </c>
      <c r="D63" s="153" t="s">
        <v>105</v>
      </c>
      <c r="E63" s="151" t="s">
        <v>74</v>
      </c>
      <c r="F63" s="147" t="s">
        <v>265</v>
      </c>
      <c r="G63" s="152">
        <v>134.9</v>
      </c>
      <c r="H63" s="152">
        <v>10.6</v>
      </c>
      <c r="I63" s="152">
        <f t="shared" si="19"/>
        <v>1429.94</v>
      </c>
      <c r="J63" s="202">
        <f t="shared" si="20"/>
        <v>0.28660000000000002</v>
      </c>
      <c r="K63" s="152">
        <f t="shared" si="2"/>
        <v>13.63</v>
      </c>
      <c r="L63" s="152">
        <f t="shared" si="21"/>
        <v>1838.68</v>
      </c>
    </row>
    <row r="64" spans="2:12" x14ac:dyDescent="0.25">
      <c r="B64" s="153" t="s">
        <v>1092</v>
      </c>
      <c r="C64" s="153" t="s">
        <v>1093</v>
      </c>
      <c r="D64" s="153" t="s">
        <v>105</v>
      </c>
      <c r="E64" s="151" t="s">
        <v>1094</v>
      </c>
      <c r="F64" s="147" t="s">
        <v>265</v>
      </c>
      <c r="G64" s="152">
        <v>48.4</v>
      </c>
      <c r="H64" s="152">
        <v>11.45</v>
      </c>
      <c r="I64" s="152">
        <f t="shared" si="19"/>
        <v>554.17999999999995</v>
      </c>
      <c r="J64" s="202">
        <f t="shared" si="20"/>
        <v>0.28660000000000002</v>
      </c>
      <c r="K64" s="152">
        <f t="shared" si="2"/>
        <v>14.73</v>
      </c>
      <c r="L64" s="152">
        <f t="shared" si="21"/>
        <v>712.93</v>
      </c>
    </row>
    <row r="65" spans="2:12" x14ac:dyDescent="0.25">
      <c r="B65" s="149" t="s">
        <v>244</v>
      </c>
      <c r="C65" s="149" t="s">
        <v>1007</v>
      </c>
      <c r="D65" s="149"/>
      <c r="E65" s="148" t="s">
        <v>1095</v>
      </c>
      <c r="F65" s="150"/>
      <c r="G65" s="150"/>
      <c r="H65" s="148" t="s">
        <v>834</v>
      </c>
      <c r="I65" s="150">
        <f>SUBTOTAL(9,I66:I78)</f>
        <v>39149.109999999993</v>
      </c>
      <c r="J65" s="148"/>
      <c r="K65" s="150"/>
      <c r="L65" s="150">
        <f>SUBTOTAL(9,L66:L78)</f>
        <v>50360.82</v>
      </c>
    </row>
    <row r="66" spans="2:12" x14ac:dyDescent="0.25">
      <c r="B66" s="153" t="s">
        <v>1096</v>
      </c>
      <c r="C66" s="153" t="s">
        <v>247</v>
      </c>
      <c r="D66" s="153" t="s">
        <v>105</v>
      </c>
      <c r="E66" s="151" t="s">
        <v>87</v>
      </c>
      <c r="F66" s="147" t="s">
        <v>25</v>
      </c>
      <c r="G66" s="152">
        <v>81.47</v>
      </c>
      <c r="H66" s="152">
        <v>35.15</v>
      </c>
      <c r="I66" s="152">
        <f t="shared" ref="I66:I78" si="22">TRUNC(G66 * H66, 2)</f>
        <v>2863.67</v>
      </c>
      <c r="J66" s="202">
        <f t="shared" ref="J66:J78" si="23">+$L$5</f>
        <v>0.28660000000000002</v>
      </c>
      <c r="K66" s="152">
        <f t="shared" si="2"/>
        <v>45.22</v>
      </c>
      <c r="L66" s="152">
        <f t="shared" ref="L66:L78" si="24">TRUNC(G66 * K66, 2)</f>
        <v>3684.07</v>
      </c>
    </row>
    <row r="67" spans="2:12" x14ac:dyDescent="0.25">
      <c r="B67" s="153" t="s">
        <v>1097</v>
      </c>
      <c r="C67" s="153" t="s">
        <v>1098</v>
      </c>
      <c r="D67" s="153" t="s">
        <v>105</v>
      </c>
      <c r="E67" s="151" t="s">
        <v>1099</v>
      </c>
      <c r="F67" s="147" t="s">
        <v>19</v>
      </c>
      <c r="G67" s="152">
        <v>271.56</v>
      </c>
      <c r="H67" s="152">
        <v>0.44</v>
      </c>
      <c r="I67" s="152">
        <f t="shared" si="22"/>
        <v>119.48</v>
      </c>
      <c r="J67" s="202">
        <f t="shared" si="23"/>
        <v>0.28660000000000002</v>
      </c>
      <c r="K67" s="152">
        <f t="shared" si="2"/>
        <v>0.56000000000000005</v>
      </c>
      <c r="L67" s="152">
        <f t="shared" si="24"/>
        <v>152.07</v>
      </c>
    </row>
    <row r="68" spans="2:12" x14ac:dyDescent="0.25">
      <c r="B68" s="153" t="s">
        <v>1100</v>
      </c>
      <c r="C68" s="153" t="s">
        <v>1056</v>
      </c>
      <c r="D68" s="153" t="s">
        <v>105</v>
      </c>
      <c r="E68" s="151" t="s">
        <v>1057</v>
      </c>
      <c r="F68" s="147" t="s">
        <v>25</v>
      </c>
      <c r="G68" s="152">
        <v>68.66</v>
      </c>
      <c r="H68" s="152">
        <v>3.93</v>
      </c>
      <c r="I68" s="152">
        <f t="shared" si="22"/>
        <v>269.83</v>
      </c>
      <c r="J68" s="202">
        <f t="shared" si="23"/>
        <v>0.28660000000000002</v>
      </c>
      <c r="K68" s="152">
        <f t="shared" si="2"/>
        <v>5.05</v>
      </c>
      <c r="L68" s="152">
        <f t="shared" si="24"/>
        <v>346.73</v>
      </c>
    </row>
    <row r="69" spans="2:12" ht="25.5" x14ac:dyDescent="0.25">
      <c r="B69" s="153" t="s">
        <v>1101</v>
      </c>
      <c r="C69" s="153" t="s">
        <v>262</v>
      </c>
      <c r="D69" s="153" t="s">
        <v>105</v>
      </c>
      <c r="E69" s="151" t="s">
        <v>70</v>
      </c>
      <c r="F69" s="147" t="s">
        <v>25</v>
      </c>
      <c r="G69" s="152">
        <v>2.72</v>
      </c>
      <c r="H69" s="152">
        <v>478.94</v>
      </c>
      <c r="I69" s="152">
        <f t="shared" si="22"/>
        <v>1302.71</v>
      </c>
      <c r="J69" s="202">
        <f t="shared" si="23"/>
        <v>0.28660000000000002</v>
      </c>
      <c r="K69" s="152">
        <f t="shared" si="2"/>
        <v>616.20000000000005</v>
      </c>
      <c r="L69" s="152">
        <f t="shared" si="24"/>
        <v>1676.06</v>
      </c>
    </row>
    <row r="70" spans="2:12" x14ac:dyDescent="0.25">
      <c r="B70" s="153" t="s">
        <v>1102</v>
      </c>
      <c r="C70" s="153" t="s">
        <v>263</v>
      </c>
      <c r="D70" s="153" t="s">
        <v>105</v>
      </c>
      <c r="E70" s="151" t="s">
        <v>71</v>
      </c>
      <c r="F70" s="147" t="s">
        <v>19</v>
      </c>
      <c r="G70" s="152">
        <v>205.26</v>
      </c>
      <c r="H70" s="152">
        <v>75.8</v>
      </c>
      <c r="I70" s="152">
        <f t="shared" si="22"/>
        <v>15558.7</v>
      </c>
      <c r="J70" s="202">
        <f t="shared" si="23"/>
        <v>0.28660000000000002</v>
      </c>
      <c r="K70" s="152">
        <f t="shared" si="2"/>
        <v>97.52</v>
      </c>
      <c r="L70" s="152">
        <f t="shared" si="24"/>
        <v>20016.95</v>
      </c>
    </row>
    <row r="71" spans="2:12" x14ac:dyDescent="0.25">
      <c r="B71" s="153" t="s">
        <v>1103</v>
      </c>
      <c r="C71" s="153" t="s">
        <v>1084</v>
      </c>
      <c r="D71" s="153" t="s">
        <v>105</v>
      </c>
      <c r="E71" s="151" t="s">
        <v>1085</v>
      </c>
      <c r="F71" s="147" t="s">
        <v>25</v>
      </c>
      <c r="G71" s="152">
        <v>12.81</v>
      </c>
      <c r="H71" s="152">
        <v>616.91999999999996</v>
      </c>
      <c r="I71" s="152">
        <f t="shared" si="22"/>
        <v>7902.74</v>
      </c>
      <c r="J71" s="202">
        <f t="shared" si="23"/>
        <v>0.28660000000000002</v>
      </c>
      <c r="K71" s="152">
        <f t="shared" si="2"/>
        <v>793.72</v>
      </c>
      <c r="L71" s="152">
        <f t="shared" si="24"/>
        <v>10167.549999999999</v>
      </c>
    </row>
    <row r="72" spans="2:12" ht="25.5" x14ac:dyDescent="0.25">
      <c r="B72" s="153" t="s">
        <v>1104</v>
      </c>
      <c r="C72" s="153" t="s">
        <v>1068</v>
      </c>
      <c r="D72" s="153" t="s">
        <v>105</v>
      </c>
      <c r="E72" s="151" t="s">
        <v>1069</v>
      </c>
      <c r="F72" s="147" t="s">
        <v>25</v>
      </c>
      <c r="G72" s="152">
        <v>12.81</v>
      </c>
      <c r="H72" s="152">
        <v>40.11</v>
      </c>
      <c r="I72" s="152">
        <f t="shared" si="22"/>
        <v>513.79999999999995</v>
      </c>
      <c r="J72" s="202">
        <f t="shared" si="23"/>
        <v>0.28660000000000002</v>
      </c>
      <c r="K72" s="152">
        <f t="shared" si="2"/>
        <v>51.6</v>
      </c>
      <c r="L72" s="152">
        <f t="shared" si="24"/>
        <v>660.99</v>
      </c>
    </row>
    <row r="73" spans="2:12" x14ac:dyDescent="0.25">
      <c r="B73" s="153" t="s">
        <v>1105</v>
      </c>
      <c r="C73" s="153" t="s">
        <v>1071</v>
      </c>
      <c r="D73" s="153" t="s">
        <v>105</v>
      </c>
      <c r="E73" s="151" t="s">
        <v>1072</v>
      </c>
      <c r="F73" s="147" t="s">
        <v>25</v>
      </c>
      <c r="G73" s="152">
        <v>12.81</v>
      </c>
      <c r="H73" s="152">
        <v>57.5</v>
      </c>
      <c r="I73" s="152">
        <f t="shared" si="22"/>
        <v>736.57</v>
      </c>
      <c r="J73" s="202">
        <f t="shared" si="23"/>
        <v>0.28660000000000002</v>
      </c>
      <c r="K73" s="152">
        <f t="shared" si="2"/>
        <v>73.97</v>
      </c>
      <c r="L73" s="152">
        <f t="shared" si="24"/>
        <v>947.55</v>
      </c>
    </row>
    <row r="74" spans="2:12" x14ac:dyDescent="0.25">
      <c r="B74" s="153" t="s">
        <v>1106</v>
      </c>
      <c r="C74" s="153" t="s">
        <v>268</v>
      </c>
      <c r="D74" s="153" t="s">
        <v>105</v>
      </c>
      <c r="E74" s="151" t="s">
        <v>76</v>
      </c>
      <c r="F74" s="147" t="s">
        <v>265</v>
      </c>
      <c r="G74" s="152">
        <v>220.8</v>
      </c>
      <c r="H74" s="152">
        <v>11.96</v>
      </c>
      <c r="I74" s="152">
        <f t="shared" si="22"/>
        <v>2640.76</v>
      </c>
      <c r="J74" s="202">
        <f t="shared" si="23"/>
        <v>0.28660000000000002</v>
      </c>
      <c r="K74" s="152">
        <f t="shared" si="2"/>
        <v>15.38</v>
      </c>
      <c r="L74" s="152">
        <f t="shared" si="24"/>
        <v>3395.9</v>
      </c>
    </row>
    <row r="75" spans="2:12" x14ac:dyDescent="0.25">
      <c r="B75" s="153" t="s">
        <v>1107</v>
      </c>
      <c r="C75" s="153" t="s">
        <v>264</v>
      </c>
      <c r="D75" s="153" t="s">
        <v>105</v>
      </c>
      <c r="E75" s="151" t="s">
        <v>72</v>
      </c>
      <c r="F75" s="147" t="s">
        <v>265</v>
      </c>
      <c r="G75" s="152">
        <v>0.2</v>
      </c>
      <c r="H75" s="152">
        <v>10.71</v>
      </c>
      <c r="I75" s="152">
        <f t="shared" si="22"/>
        <v>2.14</v>
      </c>
      <c r="J75" s="202">
        <f t="shared" si="23"/>
        <v>0.28660000000000002</v>
      </c>
      <c r="K75" s="152">
        <f t="shared" ref="K75:K135" si="25">TRUNC(H75 * (1 + J75), 2)</f>
        <v>13.77</v>
      </c>
      <c r="L75" s="152">
        <f t="shared" si="24"/>
        <v>2.75</v>
      </c>
    </row>
    <row r="76" spans="2:12" x14ac:dyDescent="0.25">
      <c r="B76" s="153" t="s">
        <v>1108</v>
      </c>
      <c r="C76" s="153" t="s">
        <v>266</v>
      </c>
      <c r="D76" s="153" t="s">
        <v>105</v>
      </c>
      <c r="E76" s="151" t="s">
        <v>73</v>
      </c>
      <c r="F76" s="147" t="s">
        <v>265</v>
      </c>
      <c r="G76" s="152">
        <v>246.8</v>
      </c>
      <c r="H76" s="152">
        <v>10.69</v>
      </c>
      <c r="I76" s="152">
        <f t="shared" si="22"/>
        <v>2638.29</v>
      </c>
      <c r="J76" s="202">
        <f t="shared" si="23"/>
        <v>0.28660000000000002</v>
      </c>
      <c r="K76" s="152">
        <f t="shared" si="25"/>
        <v>13.75</v>
      </c>
      <c r="L76" s="152">
        <f t="shared" si="24"/>
        <v>3393.5</v>
      </c>
    </row>
    <row r="77" spans="2:12" x14ac:dyDescent="0.25">
      <c r="B77" s="153" t="s">
        <v>1109</v>
      </c>
      <c r="C77" s="153" t="s">
        <v>267</v>
      </c>
      <c r="D77" s="153" t="s">
        <v>105</v>
      </c>
      <c r="E77" s="151" t="s">
        <v>74</v>
      </c>
      <c r="F77" s="147" t="s">
        <v>265</v>
      </c>
      <c r="G77" s="152">
        <v>240</v>
      </c>
      <c r="H77" s="152">
        <v>10.6</v>
      </c>
      <c r="I77" s="152">
        <f t="shared" si="22"/>
        <v>2544</v>
      </c>
      <c r="J77" s="202">
        <f t="shared" si="23"/>
        <v>0.28660000000000002</v>
      </c>
      <c r="K77" s="152">
        <f t="shared" si="25"/>
        <v>13.63</v>
      </c>
      <c r="L77" s="152">
        <f t="shared" si="24"/>
        <v>3271.2</v>
      </c>
    </row>
    <row r="78" spans="2:12" x14ac:dyDescent="0.25">
      <c r="B78" s="153" t="s">
        <v>1110</v>
      </c>
      <c r="C78" s="153" t="s">
        <v>1093</v>
      </c>
      <c r="D78" s="153" t="s">
        <v>105</v>
      </c>
      <c r="E78" s="151" t="s">
        <v>1094</v>
      </c>
      <c r="F78" s="147" t="s">
        <v>265</v>
      </c>
      <c r="G78" s="152">
        <v>179.6</v>
      </c>
      <c r="H78" s="152">
        <v>11.45</v>
      </c>
      <c r="I78" s="152">
        <f t="shared" si="22"/>
        <v>2056.42</v>
      </c>
      <c r="J78" s="202">
        <f t="shared" si="23"/>
        <v>0.28660000000000002</v>
      </c>
      <c r="K78" s="152">
        <f t="shared" si="25"/>
        <v>14.73</v>
      </c>
      <c r="L78" s="152">
        <f t="shared" si="24"/>
        <v>2645.5</v>
      </c>
    </row>
    <row r="79" spans="2:12" x14ac:dyDescent="0.25">
      <c r="B79" s="149" t="s">
        <v>821</v>
      </c>
      <c r="C79" s="149" t="s">
        <v>1007</v>
      </c>
      <c r="D79" s="149"/>
      <c r="E79" s="148" t="s">
        <v>1111</v>
      </c>
      <c r="F79" s="150"/>
      <c r="G79" s="150">
        <v>1</v>
      </c>
      <c r="H79" s="148" t="s">
        <v>834</v>
      </c>
      <c r="I79" s="150">
        <f>SUBTOTAL(9,I80:I92)</f>
        <v>191426.14999999997</v>
      </c>
      <c r="J79" s="148"/>
      <c r="K79" s="150"/>
      <c r="L79" s="150">
        <f>SUBTOTAL(9,L80:L92)</f>
        <v>246261.60000000003</v>
      </c>
    </row>
    <row r="80" spans="2:12" ht="25.5" x14ac:dyDescent="0.25">
      <c r="B80" s="153" t="s">
        <v>246</v>
      </c>
      <c r="C80" s="153" t="s">
        <v>1112</v>
      </c>
      <c r="D80" s="153" t="s">
        <v>105</v>
      </c>
      <c r="E80" s="151" t="s">
        <v>1113</v>
      </c>
      <c r="F80" s="147" t="s">
        <v>19</v>
      </c>
      <c r="G80" s="152">
        <v>748.09</v>
      </c>
      <c r="H80" s="152">
        <v>130.12</v>
      </c>
      <c r="I80" s="152">
        <f>TRUNC(G80 * H80, 2)</f>
        <v>97341.47</v>
      </c>
      <c r="J80" s="202">
        <f>+$L$5</f>
        <v>0.28660000000000002</v>
      </c>
      <c r="K80" s="152">
        <f t="shared" si="25"/>
        <v>167.41</v>
      </c>
      <c r="L80" s="152">
        <f>TRUNC(G80 * K80, 2)</f>
        <v>125237.74</v>
      </c>
    </row>
    <row r="81" spans="2:12" x14ac:dyDescent="0.25">
      <c r="B81" s="153" t="s">
        <v>248</v>
      </c>
      <c r="C81" s="153" t="s">
        <v>1114</v>
      </c>
      <c r="D81" s="153" t="s">
        <v>105</v>
      </c>
      <c r="E81" s="151" t="s">
        <v>1115</v>
      </c>
      <c r="F81" s="147" t="s">
        <v>19</v>
      </c>
      <c r="G81" s="152">
        <v>340.88</v>
      </c>
      <c r="H81" s="152">
        <v>22.54</v>
      </c>
      <c r="I81" s="152">
        <f t="shared" ref="I81:I91" si="26">TRUNC(G81 * H81, 2)</f>
        <v>7683.43</v>
      </c>
      <c r="J81" s="202">
        <f t="shared" ref="J81:J91" si="27">+$L$5</f>
        <v>0.28660000000000002</v>
      </c>
      <c r="K81" s="152">
        <f t="shared" si="25"/>
        <v>28.99</v>
      </c>
      <c r="L81" s="152">
        <f t="shared" ref="L81:L89" si="28">TRUNC(G81 * K81, 2)</f>
        <v>9882.11</v>
      </c>
    </row>
    <row r="82" spans="2:12" x14ac:dyDescent="0.25">
      <c r="B82" s="153" t="s">
        <v>249</v>
      </c>
      <c r="C82" s="153" t="s">
        <v>279</v>
      </c>
      <c r="D82" s="153" t="s">
        <v>105</v>
      </c>
      <c r="E82" s="151" t="s">
        <v>79</v>
      </c>
      <c r="F82" s="147" t="s">
        <v>265</v>
      </c>
      <c r="G82" s="152">
        <v>844.7</v>
      </c>
      <c r="H82" s="152">
        <v>11.96</v>
      </c>
      <c r="I82" s="152">
        <f t="shared" si="26"/>
        <v>10102.61</v>
      </c>
      <c r="J82" s="202">
        <f t="shared" si="27"/>
        <v>0.28660000000000002</v>
      </c>
      <c r="K82" s="152">
        <f t="shared" si="25"/>
        <v>15.38</v>
      </c>
      <c r="L82" s="152">
        <f t="shared" si="28"/>
        <v>12991.48</v>
      </c>
    </row>
    <row r="83" spans="2:12" x14ac:dyDescent="0.25">
      <c r="B83" s="153" t="s">
        <v>250</v>
      </c>
      <c r="C83" s="153" t="s">
        <v>272</v>
      </c>
      <c r="D83" s="153" t="s">
        <v>105</v>
      </c>
      <c r="E83" s="151" t="s">
        <v>80</v>
      </c>
      <c r="F83" s="147" t="s">
        <v>265</v>
      </c>
      <c r="G83" s="152">
        <v>59.8</v>
      </c>
      <c r="H83" s="152">
        <v>10.71</v>
      </c>
      <c r="I83" s="152">
        <f t="shared" si="26"/>
        <v>640.45000000000005</v>
      </c>
      <c r="J83" s="202">
        <f t="shared" si="27"/>
        <v>0.28660000000000002</v>
      </c>
      <c r="K83" s="152">
        <f t="shared" si="25"/>
        <v>13.77</v>
      </c>
      <c r="L83" s="152">
        <f t="shared" si="28"/>
        <v>823.44</v>
      </c>
    </row>
    <row r="84" spans="2:12" x14ac:dyDescent="0.25">
      <c r="B84" s="153" t="s">
        <v>252</v>
      </c>
      <c r="C84" s="153" t="s">
        <v>274</v>
      </c>
      <c r="D84" s="153" t="s">
        <v>105</v>
      </c>
      <c r="E84" s="151" t="s">
        <v>81</v>
      </c>
      <c r="F84" s="147" t="s">
        <v>265</v>
      </c>
      <c r="G84" s="152">
        <v>576.5</v>
      </c>
      <c r="H84" s="152">
        <v>10.69</v>
      </c>
      <c r="I84" s="152">
        <f t="shared" si="26"/>
        <v>6162.78</v>
      </c>
      <c r="J84" s="202">
        <f t="shared" si="27"/>
        <v>0.28660000000000002</v>
      </c>
      <c r="K84" s="152">
        <f t="shared" si="25"/>
        <v>13.75</v>
      </c>
      <c r="L84" s="152">
        <f t="shared" si="28"/>
        <v>7926.87</v>
      </c>
    </row>
    <row r="85" spans="2:12" x14ac:dyDescent="0.25">
      <c r="B85" s="153" t="s">
        <v>253</v>
      </c>
      <c r="C85" s="153" t="s">
        <v>276</v>
      </c>
      <c r="D85" s="153" t="s">
        <v>105</v>
      </c>
      <c r="E85" s="151" t="s">
        <v>74</v>
      </c>
      <c r="F85" s="147" t="s">
        <v>265</v>
      </c>
      <c r="G85" s="152">
        <v>1189.2</v>
      </c>
      <c r="H85" s="152">
        <v>10.6</v>
      </c>
      <c r="I85" s="152">
        <f t="shared" si="26"/>
        <v>12605.52</v>
      </c>
      <c r="J85" s="202">
        <f t="shared" si="27"/>
        <v>0.28660000000000002</v>
      </c>
      <c r="K85" s="152">
        <f t="shared" si="25"/>
        <v>13.63</v>
      </c>
      <c r="L85" s="152">
        <f t="shared" si="28"/>
        <v>16208.79</v>
      </c>
    </row>
    <row r="86" spans="2:12" x14ac:dyDescent="0.25">
      <c r="B86" s="153" t="s">
        <v>255</v>
      </c>
      <c r="C86" s="153" t="s">
        <v>1116</v>
      </c>
      <c r="D86" s="153" t="s">
        <v>105</v>
      </c>
      <c r="E86" s="151" t="s">
        <v>1117</v>
      </c>
      <c r="F86" s="147" t="s">
        <v>265</v>
      </c>
      <c r="G86" s="152">
        <v>500.9</v>
      </c>
      <c r="H86" s="152">
        <v>11.45</v>
      </c>
      <c r="I86" s="152">
        <f t="shared" si="26"/>
        <v>5735.3</v>
      </c>
      <c r="J86" s="202">
        <f t="shared" si="27"/>
        <v>0.28660000000000002</v>
      </c>
      <c r="K86" s="152">
        <f t="shared" si="25"/>
        <v>14.73</v>
      </c>
      <c r="L86" s="152">
        <f t="shared" si="28"/>
        <v>7378.25</v>
      </c>
    </row>
    <row r="87" spans="2:12" x14ac:dyDescent="0.25">
      <c r="B87" s="153" t="s">
        <v>256</v>
      </c>
      <c r="C87" s="153" t="s">
        <v>1118</v>
      </c>
      <c r="D87" s="153" t="s">
        <v>105</v>
      </c>
      <c r="E87" s="151" t="s">
        <v>1119</v>
      </c>
      <c r="F87" s="147" t="s">
        <v>265</v>
      </c>
      <c r="G87" s="152">
        <v>282.3</v>
      </c>
      <c r="H87" s="152">
        <v>11.42</v>
      </c>
      <c r="I87" s="152">
        <f t="shared" si="26"/>
        <v>3223.86</v>
      </c>
      <c r="J87" s="202">
        <f t="shared" si="27"/>
        <v>0.28660000000000002</v>
      </c>
      <c r="K87" s="152">
        <f t="shared" si="25"/>
        <v>14.69</v>
      </c>
      <c r="L87" s="152">
        <f>TRUNC(G87 * K87, 2)</f>
        <v>4146.9799999999996</v>
      </c>
    </row>
    <row r="88" spans="2:12" x14ac:dyDescent="0.25">
      <c r="B88" s="153" t="s">
        <v>257</v>
      </c>
      <c r="C88" s="153" t="s">
        <v>278</v>
      </c>
      <c r="D88" s="153" t="s">
        <v>105</v>
      </c>
      <c r="E88" s="151" t="s">
        <v>82</v>
      </c>
      <c r="F88" s="147" t="s">
        <v>265</v>
      </c>
      <c r="G88" s="152">
        <v>61</v>
      </c>
      <c r="H88" s="152">
        <v>11.39</v>
      </c>
      <c r="I88" s="152">
        <f t="shared" si="26"/>
        <v>694.79</v>
      </c>
      <c r="J88" s="202">
        <f t="shared" si="27"/>
        <v>0.28660000000000002</v>
      </c>
      <c r="K88" s="152">
        <f t="shared" si="25"/>
        <v>14.65</v>
      </c>
      <c r="L88" s="152">
        <f>TRUNC(G88 * K88, 2)</f>
        <v>893.65</v>
      </c>
    </row>
    <row r="89" spans="2:12" x14ac:dyDescent="0.25">
      <c r="B89" s="153" t="s">
        <v>258</v>
      </c>
      <c r="C89" s="153" t="s">
        <v>1120</v>
      </c>
      <c r="D89" s="153" t="s">
        <v>105</v>
      </c>
      <c r="E89" s="151" t="s">
        <v>1085</v>
      </c>
      <c r="F89" s="147" t="s">
        <v>25</v>
      </c>
      <c r="G89" s="152">
        <v>51.91</v>
      </c>
      <c r="H89" s="152">
        <v>616.91999999999996</v>
      </c>
      <c r="I89" s="152">
        <f t="shared" si="26"/>
        <v>32024.31</v>
      </c>
      <c r="J89" s="202">
        <f t="shared" si="27"/>
        <v>0.28660000000000002</v>
      </c>
      <c r="K89" s="152">
        <f t="shared" si="25"/>
        <v>793.72</v>
      </c>
      <c r="L89" s="152">
        <f t="shared" si="28"/>
        <v>41202</v>
      </c>
    </row>
    <row r="90" spans="2:12" ht="25.5" x14ac:dyDescent="0.25">
      <c r="B90" s="153" t="s">
        <v>259</v>
      </c>
      <c r="C90" s="153" t="s">
        <v>1121</v>
      </c>
      <c r="D90" s="153" t="s">
        <v>105</v>
      </c>
      <c r="E90" s="151" t="s">
        <v>1122</v>
      </c>
      <c r="F90" s="147" t="s">
        <v>25</v>
      </c>
      <c r="G90" s="152">
        <v>51.91</v>
      </c>
      <c r="H90" s="152">
        <v>49.5</v>
      </c>
      <c r="I90" s="152">
        <f t="shared" si="26"/>
        <v>2569.54</v>
      </c>
      <c r="J90" s="202">
        <f t="shared" si="27"/>
        <v>0.28660000000000002</v>
      </c>
      <c r="K90" s="152">
        <f t="shared" si="25"/>
        <v>63.68</v>
      </c>
      <c r="L90" s="152">
        <f>TRUNC(G90 * K90, 2)</f>
        <v>3305.62</v>
      </c>
    </row>
    <row r="91" spans="2:12" x14ac:dyDescent="0.25">
      <c r="B91" s="153" t="s">
        <v>260</v>
      </c>
      <c r="C91" s="153" t="s">
        <v>1123</v>
      </c>
      <c r="D91" s="153" t="s">
        <v>105</v>
      </c>
      <c r="E91" s="151" t="s">
        <v>1124</v>
      </c>
      <c r="F91" s="147" t="s">
        <v>25</v>
      </c>
      <c r="G91" s="152">
        <v>51.91</v>
      </c>
      <c r="H91" s="152">
        <v>57.5</v>
      </c>
      <c r="I91" s="152">
        <f t="shared" si="26"/>
        <v>2984.82</v>
      </c>
      <c r="J91" s="202">
        <f t="shared" si="27"/>
        <v>0.28660000000000002</v>
      </c>
      <c r="K91" s="152">
        <f t="shared" si="25"/>
        <v>73.97</v>
      </c>
      <c r="L91" s="152">
        <f>TRUNC(G91 * K91, 2)</f>
        <v>3839.78</v>
      </c>
    </row>
    <row r="92" spans="2:12" ht="25.5" x14ac:dyDescent="0.25">
      <c r="B92" s="153" t="s">
        <v>1125</v>
      </c>
      <c r="C92" s="153" t="s">
        <v>1126</v>
      </c>
      <c r="D92" s="153" t="s">
        <v>105</v>
      </c>
      <c r="E92" s="151" t="s">
        <v>1127</v>
      </c>
      <c r="F92" s="147" t="s">
        <v>19</v>
      </c>
      <c r="G92" s="152">
        <v>69.959999999999994</v>
      </c>
      <c r="H92" s="152">
        <v>138.04</v>
      </c>
      <c r="I92" s="152">
        <f>TRUNC(G92 * H92, 2)</f>
        <v>9657.27</v>
      </c>
      <c r="J92" s="202">
        <f>+$L$5</f>
        <v>0.28660000000000002</v>
      </c>
      <c r="K92" s="152">
        <f t="shared" si="25"/>
        <v>177.6</v>
      </c>
      <c r="L92" s="152">
        <f>TRUNC(G92 * K92, 2)</f>
        <v>12424.89</v>
      </c>
    </row>
    <row r="93" spans="2:12" x14ac:dyDescent="0.25">
      <c r="B93" s="149" t="s">
        <v>822</v>
      </c>
      <c r="C93" s="149" t="s">
        <v>1007</v>
      </c>
      <c r="D93" s="149"/>
      <c r="E93" s="148" t="s">
        <v>1128</v>
      </c>
      <c r="F93" s="150"/>
      <c r="G93" s="150"/>
      <c r="H93" s="148" t="s">
        <v>834</v>
      </c>
      <c r="I93" s="150">
        <f>SUBTOTAL(9,I94:I99)</f>
        <v>120321.53</v>
      </c>
      <c r="J93" s="148"/>
      <c r="K93" s="150"/>
      <c r="L93" s="150">
        <f>SUBTOTAL(9,L94:L99)</f>
        <v>154795.34</v>
      </c>
    </row>
    <row r="94" spans="2:12" x14ac:dyDescent="0.25">
      <c r="B94" s="153" t="s">
        <v>1129</v>
      </c>
      <c r="C94" s="153" t="s">
        <v>1130</v>
      </c>
      <c r="D94" s="153" t="s">
        <v>105</v>
      </c>
      <c r="E94" s="151" t="s">
        <v>1131</v>
      </c>
      <c r="F94" s="147" t="s">
        <v>19</v>
      </c>
      <c r="G94" s="152">
        <v>635.26</v>
      </c>
      <c r="H94" s="152">
        <v>54.39</v>
      </c>
      <c r="I94" s="152">
        <f t="shared" ref="I94:I99" si="29">TRUNC(G94 * H94, 2)</f>
        <v>34551.79</v>
      </c>
      <c r="J94" s="202">
        <f t="shared" ref="J94:J99" si="30">+$L$5</f>
        <v>0.28660000000000002</v>
      </c>
      <c r="K94" s="152">
        <f t="shared" si="25"/>
        <v>69.97</v>
      </c>
      <c r="L94" s="152">
        <f>TRUNC(G94 * K94, 2)</f>
        <v>44449.14</v>
      </c>
    </row>
    <row r="95" spans="2:12" x14ac:dyDescent="0.25">
      <c r="B95" s="153" t="s">
        <v>1132</v>
      </c>
      <c r="C95" s="153" t="s">
        <v>1133</v>
      </c>
      <c r="D95" s="153" t="s">
        <v>105</v>
      </c>
      <c r="E95" s="151" t="s">
        <v>1134</v>
      </c>
      <c r="F95" s="147" t="s">
        <v>19</v>
      </c>
      <c r="G95" s="152">
        <v>245.23</v>
      </c>
      <c r="H95" s="152">
        <v>112.1</v>
      </c>
      <c r="I95" s="152">
        <f t="shared" si="29"/>
        <v>27490.28</v>
      </c>
      <c r="J95" s="202">
        <f t="shared" si="30"/>
        <v>0.28660000000000002</v>
      </c>
      <c r="K95" s="152">
        <f t="shared" si="25"/>
        <v>144.22</v>
      </c>
      <c r="L95" s="152">
        <f t="shared" ref="L95:L97" si="31">TRUNC(G95 * K95, 2)</f>
        <v>35367.07</v>
      </c>
    </row>
    <row r="96" spans="2:12" ht="51" x14ac:dyDescent="0.25">
      <c r="B96" s="153" t="s">
        <v>1135</v>
      </c>
      <c r="C96" s="153" t="s">
        <v>1136</v>
      </c>
      <c r="D96" s="153" t="s">
        <v>201</v>
      </c>
      <c r="E96" s="151" t="s">
        <v>1137</v>
      </c>
      <c r="F96" s="147" t="s">
        <v>19</v>
      </c>
      <c r="G96" s="152">
        <v>249.56</v>
      </c>
      <c r="H96" s="152">
        <v>71.89</v>
      </c>
      <c r="I96" s="152">
        <f t="shared" si="29"/>
        <v>17940.86</v>
      </c>
      <c r="J96" s="202">
        <f t="shared" si="30"/>
        <v>0.28660000000000002</v>
      </c>
      <c r="K96" s="152">
        <f t="shared" si="25"/>
        <v>92.49</v>
      </c>
      <c r="L96" s="152">
        <f t="shared" si="31"/>
        <v>23081.8</v>
      </c>
    </row>
    <row r="97" spans="2:12" x14ac:dyDescent="0.25">
      <c r="B97" s="153" t="s">
        <v>1138</v>
      </c>
      <c r="C97" s="153" t="s">
        <v>1139</v>
      </c>
      <c r="D97" s="153" t="s">
        <v>240</v>
      </c>
      <c r="E97" s="151" t="s">
        <v>1140</v>
      </c>
      <c r="F97" s="147" t="s">
        <v>19</v>
      </c>
      <c r="G97" s="152">
        <v>55.89</v>
      </c>
      <c r="H97" s="152">
        <v>628.54</v>
      </c>
      <c r="I97" s="152">
        <f t="shared" si="29"/>
        <v>35129.1</v>
      </c>
      <c r="J97" s="202">
        <f t="shared" si="30"/>
        <v>0.28660000000000002</v>
      </c>
      <c r="K97" s="152">
        <f t="shared" si="25"/>
        <v>808.67</v>
      </c>
      <c r="L97" s="152">
        <f t="shared" si="31"/>
        <v>45196.56</v>
      </c>
    </row>
    <row r="98" spans="2:12" x14ac:dyDescent="0.25">
      <c r="B98" s="153" t="s">
        <v>1141</v>
      </c>
      <c r="C98" s="153" t="s">
        <v>1142</v>
      </c>
      <c r="D98" s="153" t="s">
        <v>105</v>
      </c>
      <c r="E98" s="151" t="s">
        <v>1143</v>
      </c>
      <c r="F98" s="147" t="s">
        <v>25</v>
      </c>
      <c r="G98" s="152">
        <v>0.59</v>
      </c>
      <c r="H98" s="152">
        <v>2594.5</v>
      </c>
      <c r="I98" s="152">
        <f t="shared" si="29"/>
        <v>1530.75</v>
      </c>
      <c r="J98" s="202">
        <f t="shared" si="30"/>
        <v>0.28660000000000002</v>
      </c>
      <c r="K98" s="152">
        <f t="shared" si="25"/>
        <v>3338.08</v>
      </c>
      <c r="L98" s="152">
        <f>TRUNC(G98 * K98, 2)</f>
        <v>1969.46</v>
      </c>
    </row>
    <row r="99" spans="2:12" ht="25.5" x14ac:dyDescent="0.25">
      <c r="B99" s="153" t="s">
        <v>1144</v>
      </c>
      <c r="C99" s="153" t="s">
        <v>1145</v>
      </c>
      <c r="D99" s="153" t="s">
        <v>201</v>
      </c>
      <c r="E99" s="151" t="s">
        <v>1146</v>
      </c>
      <c r="F99" s="147" t="s">
        <v>58</v>
      </c>
      <c r="G99" s="152">
        <v>347.38</v>
      </c>
      <c r="H99" s="152">
        <v>10.59</v>
      </c>
      <c r="I99" s="152">
        <f t="shared" si="29"/>
        <v>3678.75</v>
      </c>
      <c r="J99" s="202">
        <f t="shared" si="30"/>
        <v>0.28660000000000002</v>
      </c>
      <c r="K99" s="152">
        <f t="shared" si="25"/>
        <v>13.62</v>
      </c>
      <c r="L99" s="152">
        <f>TRUNC(G99 * K99, 2)</f>
        <v>4731.3100000000004</v>
      </c>
    </row>
    <row r="100" spans="2:12" x14ac:dyDescent="0.25">
      <c r="B100" s="149" t="s">
        <v>823</v>
      </c>
      <c r="C100" s="149" t="s">
        <v>1007</v>
      </c>
      <c r="D100" s="149"/>
      <c r="E100" s="148" t="s">
        <v>30</v>
      </c>
      <c r="F100" s="150"/>
      <c r="G100" s="150"/>
      <c r="H100" s="148" t="s">
        <v>834</v>
      </c>
      <c r="I100" s="150">
        <f>SUBTOTAL(9,I101:I127)</f>
        <v>499121.36999999988</v>
      </c>
      <c r="J100" s="148"/>
      <c r="K100" s="150" t="e">
        <f t="shared" si="25"/>
        <v>#VALUE!</v>
      </c>
      <c r="L100" s="150">
        <f>SUBTOTAL(9,L101:L127)</f>
        <v>626617.24</v>
      </c>
    </row>
    <row r="101" spans="2:12" x14ac:dyDescent="0.25">
      <c r="B101" s="149" t="s">
        <v>1147</v>
      </c>
      <c r="C101" s="149" t="s">
        <v>1007</v>
      </c>
      <c r="D101" s="149"/>
      <c r="E101" s="148" t="s">
        <v>1148</v>
      </c>
      <c r="F101" s="150"/>
      <c r="G101" s="150"/>
      <c r="H101" s="148" t="s">
        <v>834</v>
      </c>
      <c r="I101" s="150">
        <f>SUBTOTAL(9,I102:I104)</f>
        <v>75355.27</v>
      </c>
      <c r="J101" s="148"/>
      <c r="K101" s="150" t="e">
        <f t="shared" si="25"/>
        <v>#VALUE!</v>
      </c>
      <c r="L101" s="150">
        <f>SUBTOTAL(9,L102:L104)</f>
        <v>96951.609999999986</v>
      </c>
    </row>
    <row r="102" spans="2:12" ht="25.5" x14ac:dyDescent="0.25">
      <c r="B102" s="153" t="s">
        <v>270</v>
      </c>
      <c r="C102" s="153" t="s">
        <v>1149</v>
      </c>
      <c r="D102" s="153" t="s">
        <v>105</v>
      </c>
      <c r="E102" s="151" t="s">
        <v>1150</v>
      </c>
      <c r="F102" s="147" t="s">
        <v>19</v>
      </c>
      <c r="G102" s="152">
        <v>29.44</v>
      </c>
      <c r="H102" s="152">
        <v>867.82</v>
      </c>
      <c r="I102" s="152">
        <f t="shared" ref="I102:I113" si="32">TRUNC(G102 * H102, 2)</f>
        <v>25548.62</v>
      </c>
      <c r="J102" s="202">
        <f t="shared" ref="J102:J127" si="33">+$L$5</f>
        <v>0.28660000000000002</v>
      </c>
      <c r="K102" s="152">
        <f t="shared" si="25"/>
        <v>1116.53</v>
      </c>
      <c r="L102" s="152">
        <f t="shared" ref="L102:L113" si="34">TRUNC(G102 * K102, 2)</f>
        <v>32870.639999999999</v>
      </c>
    </row>
    <row r="103" spans="2:12" ht="51" x14ac:dyDescent="0.25">
      <c r="B103" s="153" t="s">
        <v>1151</v>
      </c>
      <c r="C103" s="153" t="s">
        <v>1152</v>
      </c>
      <c r="D103" s="153" t="s">
        <v>1153</v>
      </c>
      <c r="E103" s="151" t="s">
        <v>1154</v>
      </c>
      <c r="F103" s="147" t="s">
        <v>19</v>
      </c>
      <c r="G103" s="152">
        <v>39.770000000000003</v>
      </c>
      <c r="H103" s="152">
        <v>1076.8900000000001</v>
      </c>
      <c r="I103" s="152">
        <f t="shared" si="32"/>
        <v>42827.91</v>
      </c>
      <c r="J103" s="202">
        <f t="shared" si="33"/>
        <v>0.28660000000000002</v>
      </c>
      <c r="K103" s="152">
        <f t="shared" si="25"/>
        <v>1385.52</v>
      </c>
      <c r="L103" s="152">
        <f t="shared" si="34"/>
        <v>55102.13</v>
      </c>
    </row>
    <row r="104" spans="2:12" ht="25.5" x14ac:dyDescent="0.25">
      <c r="B104" s="153" t="s">
        <v>1155</v>
      </c>
      <c r="C104" s="153" t="s">
        <v>1156</v>
      </c>
      <c r="D104" s="153" t="s">
        <v>1157</v>
      </c>
      <c r="E104" s="151" t="s">
        <v>1158</v>
      </c>
      <c r="F104" s="147" t="s">
        <v>19</v>
      </c>
      <c r="G104" s="152">
        <v>6.89</v>
      </c>
      <c r="H104" s="152">
        <v>1012.88</v>
      </c>
      <c r="I104" s="152">
        <f t="shared" si="32"/>
        <v>6978.74</v>
      </c>
      <c r="J104" s="202">
        <f t="shared" si="33"/>
        <v>0.28660000000000002</v>
      </c>
      <c r="K104" s="152">
        <f t="shared" si="25"/>
        <v>1303.17</v>
      </c>
      <c r="L104" s="152">
        <f t="shared" si="34"/>
        <v>8978.84</v>
      </c>
    </row>
    <row r="105" spans="2:12" x14ac:dyDescent="0.25">
      <c r="B105" s="149" t="s">
        <v>1159</v>
      </c>
      <c r="C105" s="149" t="s">
        <v>1007</v>
      </c>
      <c r="D105" s="149"/>
      <c r="E105" s="148" t="s">
        <v>1160</v>
      </c>
      <c r="F105" s="150"/>
      <c r="G105" s="150"/>
      <c r="H105" s="148" t="s">
        <v>834</v>
      </c>
      <c r="I105" s="150">
        <f>SUBTOTAL(9,I106:I109)</f>
        <v>17807.420000000002</v>
      </c>
      <c r="J105" s="148"/>
      <c r="K105" s="150" t="e">
        <f t="shared" si="25"/>
        <v>#VALUE!</v>
      </c>
      <c r="L105" s="150">
        <f>SUBTOTAL(9,L106:L109)</f>
        <v>22910.93</v>
      </c>
    </row>
    <row r="106" spans="2:12" x14ac:dyDescent="0.25">
      <c r="B106" s="153" t="s">
        <v>271</v>
      </c>
      <c r="C106" s="153" t="s">
        <v>1161</v>
      </c>
      <c r="D106" s="153" t="s">
        <v>105</v>
      </c>
      <c r="E106" s="151" t="s">
        <v>1162</v>
      </c>
      <c r="F106" s="147" t="s">
        <v>221</v>
      </c>
      <c r="G106" s="152">
        <v>5</v>
      </c>
      <c r="H106" s="152">
        <v>724.46</v>
      </c>
      <c r="I106" s="152">
        <f t="shared" ref="I106:I108" si="35">TRUNC(G106 * H106, 2)</f>
        <v>3622.3</v>
      </c>
      <c r="J106" s="202">
        <f t="shared" si="33"/>
        <v>0.28660000000000002</v>
      </c>
      <c r="K106" s="152">
        <f t="shared" si="25"/>
        <v>932.09</v>
      </c>
      <c r="L106" s="152">
        <f t="shared" ref="L106:L108" si="36">TRUNC(G106 * K106, 2)</f>
        <v>4660.45</v>
      </c>
    </row>
    <row r="107" spans="2:12" x14ac:dyDescent="0.25">
      <c r="B107" s="153" t="s">
        <v>273</v>
      </c>
      <c r="C107" s="153" t="s">
        <v>1163</v>
      </c>
      <c r="D107" s="153" t="s">
        <v>105</v>
      </c>
      <c r="E107" s="151" t="s">
        <v>1164</v>
      </c>
      <c r="F107" s="147" t="s">
        <v>28</v>
      </c>
      <c r="G107" s="152">
        <v>4</v>
      </c>
      <c r="H107" s="152">
        <v>745.05</v>
      </c>
      <c r="I107" s="152">
        <f t="shared" si="35"/>
        <v>2980.2</v>
      </c>
      <c r="J107" s="202">
        <f t="shared" si="33"/>
        <v>0.28660000000000002</v>
      </c>
      <c r="K107" s="152">
        <f t="shared" si="25"/>
        <v>958.58</v>
      </c>
      <c r="L107" s="152">
        <f t="shared" si="36"/>
        <v>3834.32</v>
      </c>
    </row>
    <row r="108" spans="2:12" x14ac:dyDescent="0.25">
      <c r="B108" s="153" t="s">
        <v>275</v>
      </c>
      <c r="C108" s="153" t="s">
        <v>1165</v>
      </c>
      <c r="D108" s="153" t="s">
        <v>105</v>
      </c>
      <c r="E108" s="151" t="s">
        <v>1166</v>
      </c>
      <c r="F108" s="147" t="s">
        <v>28</v>
      </c>
      <c r="G108" s="152">
        <v>14</v>
      </c>
      <c r="H108" s="152">
        <v>581.04</v>
      </c>
      <c r="I108" s="152">
        <f t="shared" si="35"/>
        <v>8134.56</v>
      </c>
      <c r="J108" s="202">
        <f t="shared" si="33"/>
        <v>0.28660000000000002</v>
      </c>
      <c r="K108" s="152">
        <f t="shared" si="25"/>
        <v>747.56</v>
      </c>
      <c r="L108" s="152">
        <f t="shared" si="36"/>
        <v>10465.84</v>
      </c>
    </row>
    <row r="109" spans="2:12" ht="25.5" x14ac:dyDescent="0.25">
      <c r="B109" s="153" t="s">
        <v>277</v>
      </c>
      <c r="C109" s="153" t="s">
        <v>1167</v>
      </c>
      <c r="D109" s="153" t="s">
        <v>240</v>
      </c>
      <c r="E109" s="151" t="s">
        <v>1168</v>
      </c>
      <c r="F109" s="147" t="s">
        <v>28</v>
      </c>
      <c r="G109" s="152">
        <v>4</v>
      </c>
      <c r="H109" s="152">
        <v>767.59</v>
      </c>
      <c r="I109" s="152">
        <f t="shared" si="32"/>
        <v>3070.36</v>
      </c>
      <c r="J109" s="202">
        <f t="shared" si="33"/>
        <v>0.28660000000000002</v>
      </c>
      <c r="K109" s="152">
        <f t="shared" si="25"/>
        <v>987.58</v>
      </c>
      <c r="L109" s="152">
        <f t="shared" si="34"/>
        <v>3950.32</v>
      </c>
    </row>
    <row r="110" spans="2:12" x14ac:dyDescent="0.25">
      <c r="B110" s="149" t="s">
        <v>1169</v>
      </c>
      <c r="C110" s="149" t="s">
        <v>1007</v>
      </c>
      <c r="D110" s="149"/>
      <c r="E110" s="148" t="s">
        <v>1170</v>
      </c>
      <c r="F110" s="150"/>
      <c r="G110" s="150"/>
      <c r="H110" s="148" t="s">
        <v>834</v>
      </c>
      <c r="I110" s="150">
        <f>SUBTOTAL(9,I111:I113)</f>
        <v>10863.67</v>
      </c>
      <c r="J110" s="148"/>
      <c r="K110" s="150" t="e">
        <f t="shared" si="25"/>
        <v>#VALUE!</v>
      </c>
      <c r="L110" s="150">
        <f>SUBTOTAL(9,L111:L113)</f>
        <v>13977.039999999999</v>
      </c>
    </row>
    <row r="111" spans="2:12" x14ac:dyDescent="0.25">
      <c r="B111" s="153" t="s">
        <v>280</v>
      </c>
      <c r="C111" s="153" t="s">
        <v>1171</v>
      </c>
      <c r="D111" s="153" t="s">
        <v>105</v>
      </c>
      <c r="E111" s="151" t="s">
        <v>1172</v>
      </c>
      <c r="F111" s="147" t="s">
        <v>23</v>
      </c>
      <c r="G111" s="152">
        <v>10.199999999999999</v>
      </c>
      <c r="H111" s="152">
        <v>211.21</v>
      </c>
      <c r="I111" s="152">
        <f t="shared" si="32"/>
        <v>2154.34</v>
      </c>
      <c r="J111" s="202">
        <f t="shared" si="33"/>
        <v>0.28660000000000002</v>
      </c>
      <c r="K111" s="152">
        <f t="shared" si="25"/>
        <v>271.74</v>
      </c>
      <c r="L111" s="152">
        <f t="shared" si="34"/>
        <v>2771.74</v>
      </c>
    </row>
    <row r="112" spans="2:12" x14ac:dyDescent="0.25">
      <c r="B112" s="153" t="s">
        <v>281</v>
      </c>
      <c r="C112" s="153" t="s">
        <v>1173</v>
      </c>
      <c r="D112" s="153" t="s">
        <v>105</v>
      </c>
      <c r="E112" s="151" t="s">
        <v>1174</v>
      </c>
      <c r="F112" s="147" t="s">
        <v>19</v>
      </c>
      <c r="G112" s="152">
        <v>3.39</v>
      </c>
      <c r="H112" s="152">
        <v>509.17</v>
      </c>
      <c r="I112" s="152">
        <f t="shared" si="32"/>
        <v>1726.08</v>
      </c>
      <c r="J112" s="202">
        <f t="shared" si="33"/>
        <v>0.28660000000000002</v>
      </c>
      <c r="K112" s="152">
        <f t="shared" si="25"/>
        <v>655.09</v>
      </c>
      <c r="L112" s="152">
        <f t="shared" si="34"/>
        <v>2220.75</v>
      </c>
    </row>
    <row r="113" spans="2:12" x14ac:dyDescent="0.25">
      <c r="B113" s="153" t="s">
        <v>1175</v>
      </c>
      <c r="C113" s="153" t="s">
        <v>1176</v>
      </c>
      <c r="D113" s="153" t="s">
        <v>105</v>
      </c>
      <c r="E113" s="151" t="s">
        <v>1177</v>
      </c>
      <c r="F113" s="147" t="s">
        <v>19</v>
      </c>
      <c r="G113" s="152">
        <v>15</v>
      </c>
      <c r="H113" s="152">
        <v>465.55</v>
      </c>
      <c r="I113" s="152">
        <f t="shared" si="32"/>
        <v>6983.25</v>
      </c>
      <c r="J113" s="202">
        <f t="shared" si="33"/>
        <v>0.28660000000000002</v>
      </c>
      <c r="K113" s="152">
        <f t="shared" si="25"/>
        <v>598.97</v>
      </c>
      <c r="L113" s="152">
        <f t="shared" si="34"/>
        <v>8984.5499999999993</v>
      </c>
    </row>
    <row r="114" spans="2:12" x14ac:dyDescent="0.25">
      <c r="B114" s="149" t="s">
        <v>1178</v>
      </c>
      <c r="C114" s="149" t="s">
        <v>1007</v>
      </c>
      <c r="D114" s="149"/>
      <c r="E114" s="148" t="s">
        <v>1179</v>
      </c>
      <c r="F114" s="150"/>
      <c r="G114" s="150"/>
      <c r="H114" s="148" t="s">
        <v>834</v>
      </c>
      <c r="I114" s="150">
        <f>SUBTOTAL(9,I115)</f>
        <v>359121.1</v>
      </c>
      <c r="J114" s="148"/>
      <c r="K114" s="150" t="e">
        <f t="shared" si="25"/>
        <v>#VALUE!</v>
      </c>
      <c r="L114" s="150">
        <f>SUBTOTAL(9,L115)</f>
        <v>446495.03</v>
      </c>
    </row>
    <row r="115" spans="2:12" ht="25.5" x14ac:dyDescent="0.25">
      <c r="B115" s="153" t="s">
        <v>282</v>
      </c>
      <c r="C115" s="153" t="s">
        <v>1180</v>
      </c>
      <c r="D115" s="153" t="s">
        <v>86</v>
      </c>
      <c r="E115" s="151" t="s">
        <v>1181</v>
      </c>
      <c r="F115" s="147" t="s">
        <v>19</v>
      </c>
      <c r="G115" s="152">
        <v>205.32</v>
      </c>
      <c r="H115" s="152">
        <v>1749.08</v>
      </c>
      <c r="I115" s="152">
        <f t="shared" ref="I115" si="37">TRUNC(G115 * H115, 2)</f>
        <v>359121.1</v>
      </c>
      <c r="J115" s="399">
        <f>+$L$6</f>
        <v>0.24329999999999999</v>
      </c>
      <c r="K115" s="152">
        <f t="shared" si="25"/>
        <v>2174.63</v>
      </c>
      <c r="L115" s="152">
        <f t="shared" ref="L115" si="38">TRUNC(G115 * K115, 2)</f>
        <v>446495.03</v>
      </c>
    </row>
    <row r="116" spans="2:12" x14ac:dyDescent="0.25">
      <c r="B116" s="149" t="s">
        <v>1182</v>
      </c>
      <c r="C116" s="149" t="s">
        <v>1007</v>
      </c>
      <c r="D116" s="149"/>
      <c r="E116" s="148" t="s">
        <v>1183</v>
      </c>
      <c r="F116" s="150"/>
      <c r="G116" s="150"/>
      <c r="H116" s="148" t="s">
        <v>834</v>
      </c>
      <c r="I116" s="150">
        <f>SUBTOTAL(9,I117:I124)</f>
        <v>9422.2199999999993</v>
      </c>
      <c r="J116" s="148"/>
      <c r="K116" s="150" t="e">
        <f t="shared" si="25"/>
        <v>#VALUE!</v>
      </c>
      <c r="L116" s="150">
        <f>SUBTOTAL(9,L117:L124)</f>
        <v>12121.629999999997</v>
      </c>
    </row>
    <row r="117" spans="2:12" x14ac:dyDescent="0.25">
      <c r="B117" s="153" t="s">
        <v>1184</v>
      </c>
      <c r="C117" s="153" t="s">
        <v>1185</v>
      </c>
      <c r="D117" s="153" t="s">
        <v>105</v>
      </c>
      <c r="E117" s="151" t="s">
        <v>1186</v>
      </c>
      <c r="F117" s="147" t="s">
        <v>221</v>
      </c>
      <c r="G117" s="152">
        <v>5</v>
      </c>
      <c r="H117" s="152">
        <v>172.24</v>
      </c>
      <c r="I117" s="152">
        <f t="shared" ref="I117:I124" si="39">TRUNC(G117 * H117, 2)</f>
        <v>861.2</v>
      </c>
      <c r="J117" s="202">
        <f t="shared" si="33"/>
        <v>0.28660000000000002</v>
      </c>
      <c r="K117" s="152">
        <f t="shared" si="25"/>
        <v>221.6</v>
      </c>
      <c r="L117" s="152">
        <f t="shared" ref="L117:L124" si="40">TRUNC(G117 * K117, 2)</f>
        <v>1108</v>
      </c>
    </row>
    <row r="118" spans="2:12" x14ac:dyDescent="0.25">
      <c r="B118" s="153" t="s">
        <v>1187</v>
      </c>
      <c r="C118" s="153" t="s">
        <v>1188</v>
      </c>
      <c r="D118" s="153" t="s">
        <v>105</v>
      </c>
      <c r="E118" s="151" t="s">
        <v>1186</v>
      </c>
      <c r="F118" s="147" t="s">
        <v>221</v>
      </c>
      <c r="G118" s="152">
        <v>4</v>
      </c>
      <c r="H118" s="152">
        <v>116.92</v>
      </c>
      <c r="I118" s="152">
        <f t="shared" si="39"/>
        <v>467.68</v>
      </c>
      <c r="J118" s="202">
        <f t="shared" si="33"/>
        <v>0.28660000000000002</v>
      </c>
      <c r="K118" s="152">
        <f t="shared" si="25"/>
        <v>150.41999999999999</v>
      </c>
      <c r="L118" s="152">
        <f t="shared" si="40"/>
        <v>601.67999999999995</v>
      </c>
    </row>
    <row r="119" spans="2:12" x14ac:dyDescent="0.25">
      <c r="B119" s="153" t="s">
        <v>1189</v>
      </c>
      <c r="C119" s="153" t="s">
        <v>1190</v>
      </c>
      <c r="D119" s="153" t="s">
        <v>105</v>
      </c>
      <c r="E119" s="151" t="s">
        <v>1191</v>
      </c>
      <c r="F119" s="147" t="s">
        <v>221</v>
      </c>
      <c r="G119" s="152">
        <v>18</v>
      </c>
      <c r="H119" s="152">
        <v>54.59</v>
      </c>
      <c r="I119" s="152">
        <f t="shared" si="39"/>
        <v>982.62</v>
      </c>
      <c r="J119" s="202">
        <f t="shared" si="33"/>
        <v>0.28660000000000002</v>
      </c>
      <c r="K119" s="152">
        <f t="shared" si="25"/>
        <v>70.23</v>
      </c>
      <c r="L119" s="152">
        <f t="shared" si="40"/>
        <v>1264.1400000000001</v>
      </c>
    </row>
    <row r="120" spans="2:12" x14ac:dyDescent="0.25">
      <c r="B120" s="153" t="s">
        <v>1192</v>
      </c>
      <c r="C120" s="153" t="s">
        <v>1193</v>
      </c>
      <c r="D120" s="153" t="s">
        <v>105</v>
      </c>
      <c r="E120" s="151" t="s">
        <v>1194</v>
      </c>
      <c r="F120" s="147" t="s">
        <v>28</v>
      </c>
      <c r="G120" s="152">
        <v>8</v>
      </c>
      <c r="H120" s="152">
        <v>84.06</v>
      </c>
      <c r="I120" s="152">
        <f t="shared" si="39"/>
        <v>672.48</v>
      </c>
      <c r="J120" s="202">
        <f t="shared" si="33"/>
        <v>0.28660000000000002</v>
      </c>
      <c r="K120" s="152">
        <f t="shared" si="25"/>
        <v>108.15</v>
      </c>
      <c r="L120" s="152">
        <f t="shared" si="40"/>
        <v>865.2</v>
      </c>
    </row>
    <row r="121" spans="2:12" x14ac:dyDescent="0.25">
      <c r="B121" s="153" t="s">
        <v>1195</v>
      </c>
      <c r="C121" s="153" t="s">
        <v>1196</v>
      </c>
      <c r="D121" s="153" t="s">
        <v>105</v>
      </c>
      <c r="E121" s="151" t="s">
        <v>1197</v>
      </c>
      <c r="F121" s="147" t="s">
        <v>221</v>
      </c>
      <c r="G121" s="152">
        <v>27</v>
      </c>
      <c r="H121" s="152">
        <v>19.02</v>
      </c>
      <c r="I121" s="152">
        <f t="shared" si="39"/>
        <v>513.54</v>
      </c>
      <c r="J121" s="202">
        <f t="shared" si="33"/>
        <v>0.28660000000000002</v>
      </c>
      <c r="K121" s="152">
        <f t="shared" si="25"/>
        <v>24.47</v>
      </c>
      <c r="L121" s="152">
        <f t="shared" si="40"/>
        <v>660.69</v>
      </c>
    </row>
    <row r="122" spans="2:12" x14ac:dyDescent="0.25">
      <c r="B122" s="153" t="s">
        <v>1198</v>
      </c>
      <c r="C122" s="153" t="s">
        <v>1199</v>
      </c>
      <c r="D122" s="153" t="s">
        <v>105</v>
      </c>
      <c r="E122" s="151" t="s">
        <v>1200</v>
      </c>
      <c r="F122" s="147" t="s">
        <v>221</v>
      </c>
      <c r="G122" s="152">
        <v>54</v>
      </c>
      <c r="H122" s="152">
        <v>70.760000000000005</v>
      </c>
      <c r="I122" s="152">
        <f t="shared" si="39"/>
        <v>3821.04</v>
      </c>
      <c r="J122" s="202">
        <f t="shared" si="33"/>
        <v>0.28660000000000002</v>
      </c>
      <c r="K122" s="152">
        <f t="shared" si="25"/>
        <v>91.03</v>
      </c>
      <c r="L122" s="152">
        <f t="shared" si="40"/>
        <v>4915.62</v>
      </c>
    </row>
    <row r="123" spans="2:12" x14ac:dyDescent="0.25">
      <c r="B123" s="153" t="s">
        <v>1201</v>
      </c>
      <c r="C123" s="153" t="s">
        <v>1202</v>
      </c>
      <c r="D123" s="153" t="s">
        <v>105</v>
      </c>
      <c r="E123" s="151" t="s">
        <v>1203</v>
      </c>
      <c r="F123" s="147" t="s">
        <v>221</v>
      </c>
      <c r="G123" s="152">
        <v>18</v>
      </c>
      <c r="H123" s="152">
        <v>64.86</v>
      </c>
      <c r="I123" s="152">
        <f t="shared" si="39"/>
        <v>1167.48</v>
      </c>
      <c r="J123" s="202">
        <f t="shared" si="33"/>
        <v>0.28660000000000002</v>
      </c>
      <c r="K123" s="152">
        <f t="shared" si="25"/>
        <v>83.44</v>
      </c>
      <c r="L123" s="152">
        <f t="shared" si="40"/>
        <v>1501.92</v>
      </c>
    </row>
    <row r="124" spans="2:12" x14ac:dyDescent="0.25">
      <c r="B124" s="153" t="s">
        <v>1204</v>
      </c>
      <c r="C124" s="153" t="s">
        <v>1205</v>
      </c>
      <c r="D124" s="153" t="s">
        <v>105</v>
      </c>
      <c r="E124" s="151" t="s">
        <v>1206</v>
      </c>
      <c r="F124" s="147" t="s">
        <v>221</v>
      </c>
      <c r="G124" s="152">
        <v>18</v>
      </c>
      <c r="H124" s="152">
        <v>52.01</v>
      </c>
      <c r="I124" s="152">
        <f t="shared" si="39"/>
        <v>936.18</v>
      </c>
      <c r="J124" s="202">
        <f t="shared" si="33"/>
        <v>0.28660000000000002</v>
      </c>
      <c r="K124" s="152">
        <f t="shared" si="25"/>
        <v>66.91</v>
      </c>
      <c r="L124" s="152">
        <f t="shared" si="40"/>
        <v>1204.3800000000001</v>
      </c>
    </row>
    <row r="125" spans="2:12" x14ac:dyDescent="0.25">
      <c r="B125" s="149" t="s">
        <v>1207</v>
      </c>
      <c r="C125" s="149" t="s">
        <v>1007</v>
      </c>
      <c r="D125" s="149"/>
      <c r="E125" s="148" t="s">
        <v>1208</v>
      </c>
      <c r="F125" s="150"/>
      <c r="G125" s="150"/>
      <c r="H125" s="148" t="s">
        <v>834</v>
      </c>
      <c r="I125" s="150">
        <f>SUBTOTAL(9,I126:I127)</f>
        <v>26551.69</v>
      </c>
      <c r="J125" s="148"/>
      <c r="K125" s="150"/>
      <c r="L125" s="150">
        <f>SUBTOTAL(9,L126:L127)</f>
        <v>34161</v>
      </c>
    </row>
    <row r="126" spans="2:12" x14ac:dyDescent="0.25">
      <c r="B126" s="153" t="s">
        <v>1209</v>
      </c>
      <c r="C126" s="153" t="s">
        <v>1210</v>
      </c>
      <c r="D126" s="153" t="s">
        <v>105</v>
      </c>
      <c r="E126" s="151" t="s">
        <v>1211</v>
      </c>
      <c r="F126" s="147" t="s">
        <v>19</v>
      </c>
      <c r="G126" s="152">
        <v>29.44</v>
      </c>
      <c r="H126" s="152">
        <v>222.99</v>
      </c>
      <c r="I126" s="152">
        <f t="shared" ref="I126:I127" si="41">TRUNC(G126 * H126, 2)</f>
        <v>6564.82</v>
      </c>
      <c r="J126" s="202">
        <f t="shared" si="33"/>
        <v>0.28660000000000002</v>
      </c>
      <c r="K126" s="152">
        <f t="shared" si="25"/>
        <v>286.89</v>
      </c>
      <c r="L126" s="152">
        <f t="shared" ref="L126:L127" si="42">TRUNC(G126 * K126, 2)</f>
        <v>8446.0400000000009</v>
      </c>
    </row>
    <row r="127" spans="2:12" x14ac:dyDescent="0.25">
      <c r="B127" s="153" t="s">
        <v>1212</v>
      </c>
      <c r="C127" s="153" t="s">
        <v>1213</v>
      </c>
      <c r="D127" s="153" t="s">
        <v>105</v>
      </c>
      <c r="E127" s="151" t="s">
        <v>1214</v>
      </c>
      <c r="F127" s="147" t="s">
        <v>19</v>
      </c>
      <c r="G127" s="152">
        <v>43.13</v>
      </c>
      <c r="H127" s="152">
        <v>463.41</v>
      </c>
      <c r="I127" s="152">
        <f t="shared" si="41"/>
        <v>19986.87</v>
      </c>
      <c r="J127" s="202">
        <f t="shared" si="33"/>
        <v>0.28660000000000002</v>
      </c>
      <c r="K127" s="152">
        <f t="shared" si="25"/>
        <v>596.22</v>
      </c>
      <c r="L127" s="152">
        <f t="shared" si="42"/>
        <v>25714.959999999999</v>
      </c>
    </row>
    <row r="128" spans="2:12" x14ac:dyDescent="0.25">
      <c r="B128" s="149" t="s">
        <v>824</v>
      </c>
      <c r="C128" s="149" t="s">
        <v>1007</v>
      </c>
      <c r="D128" s="149"/>
      <c r="E128" s="148" t="s">
        <v>31</v>
      </c>
      <c r="F128" s="150"/>
      <c r="G128" s="150"/>
      <c r="H128" s="148" t="s">
        <v>834</v>
      </c>
      <c r="I128" s="150">
        <f>SUBTOTAL(9,I129:I129)</f>
        <v>8665.32</v>
      </c>
      <c r="J128" s="148"/>
      <c r="K128" s="150"/>
      <c r="L128" s="150">
        <f>SUBTOTAL(9,L129:L129)</f>
        <v>11148.72</v>
      </c>
    </row>
    <row r="129" spans="2:12" x14ac:dyDescent="0.25">
      <c r="B129" s="153" t="s">
        <v>284</v>
      </c>
      <c r="C129" s="153" t="s">
        <v>1215</v>
      </c>
      <c r="D129" s="153" t="s">
        <v>105</v>
      </c>
      <c r="E129" s="151" t="s">
        <v>1216</v>
      </c>
      <c r="F129" s="147" t="s">
        <v>19</v>
      </c>
      <c r="G129" s="152">
        <v>253.15</v>
      </c>
      <c r="H129" s="152">
        <v>34.229999999999997</v>
      </c>
      <c r="I129" s="152">
        <f t="shared" ref="I129" si="43">TRUNC(G129 * H129, 2)</f>
        <v>8665.32</v>
      </c>
      <c r="J129" s="202">
        <f t="shared" ref="J129" si="44">+$L$5</f>
        <v>0.28660000000000002</v>
      </c>
      <c r="K129" s="152">
        <f t="shared" si="25"/>
        <v>44.04</v>
      </c>
      <c r="L129" s="152">
        <f>TRUNC(G129 * K129, 2)</f>
        <v>11148.72</v>
      </c>
    </row>
    <row r="130" spans="2:12" x14ac:dyDescent="0.25">
      <c r="B130" s="149" t="s">
        <v>825</v>
      </c>
      <c r="C130" s="149" t="s">
        <v>1007</v>
      </c>
      <c r="D130" s="149"/>
      <c r="E130" s="148" t="s">
        <v>1217</v>
      </c>
      <c r="F130" s="150"/>
      <c r="G130" s="150"/>
      <c r="H130" s="148" t="s">
        <v>834</v>
      </c>
      <c r="I130" s="150">
        <f>SUBTOTAL(9,I131:I135)</f>
        <v>345688.54</v>
      </c>
      <c r="J130" s="148"/>
      <c r="K130" s="150"/>
      <c r="L130" s="150">
        <f>SUBTOTAL(9,L131:L135)</f>
        <v>444702.45</v>
      </c>
    </row>
    <row r="131" spans="2:12" ht="25.5" x14ac:dyDescent="0.25">
      <c r="B131" s="153" t="s">
        <v>1218</v>
      </c>
      <c r="C131" s="153" t="s">
        <v>1219</v>
      </c>
      <c r="D131" s="153" t="s">
        <v>105</v>
      </c>
      <c r="E131" s="151" t="s">
        <v>1220</v>
      </c>
      <c r="F131" s="147" t="s">
        <v>265</v>
      </c>
      <c r="G131" s="152">
        <v>9212.7199999999993</v>
      </c>
      <c r="H131" s="152">
        <v>17.78</v>
      </c>
      <c r="I131" s="152">
        <f t="shared" ref="I131:I134" si="45">TRUNC(G131 * H131, 2)</f>
        <v>163802.16</v>
      </c>
      <c r="J131" s="202">
        <f t="shared" ref="J131:J143" si="46">+$L$5</f>
        <v>0.28660000000000002</v>
      </c>
      <c r="K131" s="152">
        <f t="shared" si="25"/>
        <v>22.87</v>
      </c>
      <c r="L131" s="152">
        <f>TRUNC(G131 * K131, 2)</f>
        <v>210694.9</v>
      </c>
    </row>
    <row r="132" spans="2:12" ht="25.5" x14ac:dyDescent="0.25">
      <c r="B132" s="153" t="s">
        <v>1221</v>
      </c>
      <c r="C132" s="153" t="s">
        <v>1222</v>
      </c>
      <c r="D132" s="153" t="s">
        <v>105</v>
      </c>
      <c r="E132" s="151" t="s">
        <v>1223</v>
      </c>
      <c r="F132" s="147" t="s">
        <v>19</v>
      </c>
      <c r="G132" s="152">
        <v>723.57</v>
      </c>
      <c r="H132" s="152">
        <v>226.37</v>
      </c>
      <c r="I132" s="152">
        <f t="shared" si="45"/>
        <v>163794.54</v>
      </c>
      <c r="J132" s="202">
        <f t="shared" si="46"/>
        <v>0.28660000000000002</v>
      </c>
      <c r="K132" s="152">
        <f t="shared" si="25"/>
        <v>291.24</v>
      </c>
      <c r="L132" s="152">
        <f>TRUNC(G132 * K132, 2)</f>
        <v>210732.52</v>
      </c>
    </row>
    <row r="133" spans="2:12" x14ac:dyDescent="0.25">
      <c r="B133" s="153" t="s">
        <v>1224</v>
      </c>
      <c r="C133" s="153" t="s">
        <v>1225</v>
      </c>
      <c r="D133" s="153" t="s">
        <v>105</v>
      </c>
      <c r="E133" s="151" t="s">
        <v>1226</v>
      </c>
      <c r="F133" s="147" t="s">
        <v>23</v>
      </c>
      <c r="G133" s="152">
        <v>170.7</v>
      </c>
      <c r="H133" s="152">
        <v>37.520000000000003</v>
      </c>
      <c r="I133" s="152">
        <f t="shared" si="45"/>
        <v>6404.66</v>
      </c>
      <c r="J133" s="202">
        <f t="shared" si="46"/>
        <v>0.28660000000000002</v>
      </c>
      <c r="K133" s="152">
        <f t="shared" si="25"/>
        <v>48.27</v>
      </c>
      <c r="L133" s="152">
        <f>TRUNC(G133 * K133, 2)</f>
        <v>8239.68</v>
      </c>
    </row>
    <row r="134" spans="2:12" x14ac:dyDescent="0.25">
      <c r="B134" s="153" t="s">
        <v>1227</v>
      </c>
      <c r="C134" s="153" t="s">
        <v>1228</v>
      </c>
      <c r="D134" s="153" t="s">
        <v>105</v>
      </c>
      <c r="E134" s="151" t="s">
        <v>1229</v>
      </c>
      <c r="F134" s="147" t="s">
        <v>23</v>
      </c>
      <c r="G134" s="152">
        <v>161.41</v>
      </c>
      <c r="H134" s="152">
        <v>59.62</v>
      </c>
      <c r="I134" s="152">
        <f t="shared" si="45"/>
        <v>9623.26</v>
      </c>
      <c r="J134" s="202">
        <f t="shared" si="46"/>
        <v>0.28660000000000002</v>
      </c>
      <c r="K134" s="152">
        <f t="shared" si="25"/>
        <v>76.7</v>
      </c>
      <c r="L134" s="152">
        <f>TRUNC(G134 * K134, 2)</f>
        <v>12380.14</v>
      </c>
    </row>
    <row r="135" spans="2:12" x14ac:dyDescent="0.25">
      <c r="B135" s="153" t="s">
        <v>1230</v>
      </c>
      <c r="C135" s="153" t="s">
        <v>1231</v>
      </c>
      <c r="D135" s="153" t="s">
        <v>105</v>
      </c>
      <c r="E135" s="151" t="s">
        <v>1232</v>
      </c>
      <c r="F135" s="147" t="s">
        <v>58</v>
      </c>
      <c r="G135" s="152">
        <v>53.03</v>
      </c>
      <c r="H135" s="152">
        <v>38.92</v>
      </c>
      <c r="I135" s="152">
        <f>TRUNC(G135 * H135, 2)</f>
        <v>2063.92</v>
      </c>
      <c r="J135" s="202">
        <f t="shared" si="46"/>
        <v>0.28660000000000002</v>
      </c>
      <c r="K135" s="152">
        <f t="shared" si="25"/>
        <v>50.07</v>
      </c>
      <c r="L135" s="152">
        <f>TRUNC(G135 * K135, 2)</f>
        <v>2655.21</v>
      </c>
    </row>
    <row r="136" spans="2:12" x14ac:dyDescent="0.25">
      <c r="B136" s="149" t="s">
        <v>826</v>
      </c>
      <c r="C136" s="149" t="s">
        <v>1007</v>
      </c>
      <c r="D136" s="149"/>
      <c r="E136" s="148" t="s">
        <v>1233</v>
      </c>
      <c r="F136" s="150"/>
      <c r="G136" s="150"/>
      <c r="H136" s="148" t="s">
        <v>834</v>
      </c>
      <c r="I136" s="150">
        <f>SUBTOTAL(9,I137:I138)</f>
        <v>66831.03</v>
      </c>
      <c r="J136" s="148"/>
      <c r="K136" s="150"/>
      <c r="L136" s="150">
        <f>SUBTOTAL(9,L137:L138)</f>
        <v>85979.83</v>
      </c>
    </row>
    <row r="137" spans="2:12" ht="25.5" x14ac:dyDescent="0.25">
      <c r="B137" s="153" t="s">
        <v>1234</v>
      </c>
      <c r="C137" s="153" t="s">
        <v>1235</v>
      </c>
      <c r="D137" s="153" t="s">
        <v>201</v>
      </c>
      <c r="E137" s="151" t="s">
        <v>1236</v>
      </c>
      <c r="F137" s="147" t="s">
        <v>19</v>
      </c>
      <c r="G137" s="152">
        <v>475.79</v>
      </c>
      <c r="H137" s="152">
        <v>116.92</v>
      </c>
      <c r="I137" s="152">
        <f t="shared" ref="I137:I138" si="47">TRUNC(G137 * H137, 2)</f>
        <v>55629.36</v>
      </c>
      <c r="J137" s="202">
        <f t="shared" si="46"/>
        <v>0.28660000000000002</v>
      </c>
      <c r="K137" s="152">
        <f t="shared" ref="K137:K138" si="48">TRUNC(H137 * (1 + J137), 2)</f>
        <v>150.41999999999999</v>
      </c>
      <c r="L137" s="152">
        <f>TRUNC(G137 * K137, 2)</f>
        <v>71568.33</v>
      </c>
    </row>
    <row r="138" spans="2:12" x14ac:dyDescent="0.25">
      <c r="B138" s="153" t="s">
        <v>1237</v>
      </c>
      <c r="C138" s="153" t="s">
        <v>1238</v>
      </c>
      <c r="D138" s="153" t="s">
        <v>105</v>
      </c>
      <c r="E138" s="151" t="s">
        <v>1239</v>
      </c>
      <c r="F138" s="147" t="s">
        <v>19</v>
      </c>
      <c r="G138" s="152">
        <v>176.85</v>
      </c>
      <c r="H138" s="152">
        <v>63.34</v>
      </c>
      <c r="I138" s="152">
        <f t="shared" si="47"/>
        <v>11201.67</v>
      </c>
      <c r="J138" s="202">
        <f t="shared" si="46"/>
        <v>0.28660000000000002</v>
      </c>
      <c r="K138" s="152">
        <f t="shared" si="48"/>
        <v>81.489999999999995</v>
      </c>
      <c r="L138" s="152">
        <f>TRUNC(G138 * K138, 2)</f>
        <v>14411.5</v>
      </c>
    </row>
    <row r="139" spans="2:12" x14ac:dyDescent="0.25">
      <c r="B139" s="149" t="s">
        <v>827</v>
      </c>
      <c r="C139" s="149" t="s">
        <v>1007</v>
      </c>
      <c r="D139" s="149"/>
      <c r="E139" s="148" t="s">
        <v>97</v>
      </c>
      <c r="F139" s="150"/>
      <c r="G139" s="150"/>
      <c r="H139" s="148" t="s">
        <v>834</v>
      </c>
      <c r="I139" s="150">
        <f>SUBTOTAL(9,I140:I143)</f>
        <v>67607.179999999993</v>
      </c>
      <c r="J139" s="148"/>
      <c r="K139" s="150"/>
      <c r="L139" s="150">
        <f>SUBTOTAL(9,L140:L143)</f>
        <v>86974.23000000001</v>
      </c>
    </row>
    <row r="140" spans="2:12" x14ac:dyDescent="0.25">
      <c r="B140" s="153" t="s">
        <v>1240</v>
      </c>
      <c r="C140" s="153" t="s">
        <v>288</v>
      </c>
      <c r="D140" s="153" t="s">
        <v>105</v>
      </c>
      <c r="E140" s="151" t="s">
        <v>98</v>
      </c>
      <c r="F140" s="147" t="s">
        <v>19</v>
      </c>
      <c r="G140" s="152">
        <v>1731.09</v>
      </c>
      <c r="H140" s="152">
        <v>5.76</v>
      </c>
      <c r="I140" s="152">
        <f t="shared" ref="I140:I143" si="49">TRUNC(G140 * H140, 2)</f>
        <v>9971.07</v>
      </c>
      <c r="J140" s="202">
        <f t="shared" si="46"/>
        <v>0.28660000000000002</v>
      </c>
      <c r="K140" s="152">
        <f t="shared" ref="K140:K203" si="50">TRUNC(H140 * (1 + J140), 2)</f>
        <v>7.41</v>
      </c>
      <c r="L140" s="152">
        <f>TRUNC(G140 * K140, 2)</f>
        <v>12827.37</v>
      </c>
    </row>
    <row r="141" spans="2:12" x14ac:dyDescent="0.25">
      <c r="B141" s="153" t="s">
        <v>1241</v>
      </c>
      <c r="C141" s="153" t="s">
        <v>289</v>
      </c>
      <c r="D141" s="153" t="s">
        <v>105</v>
      </c>
      <c r="E141" s="151" t="s">
        <v>99</v>
      </c>
      <c r="F141" s="147" t="s">
        <v>19</v>
      </c>
      <c r="G141" s="152">
        <v>296.02999999999997</v>
      </c>
      <c r="H141" s="152">
        <v>23.06</v>
      </c>
      <c r="I141" s="152">
        <f t="shared" si="49"/>
        <v>6826.45</v>
      </c>
      <c r="J141" s="202">
        <f t="shared" si="46"/>
        <v>0.28660000000000002</v>
      </c>
      <c r="K141" s="152">
        <f t="shared" si="50"/>
        <v>29.66</v>
      </c>
      <c r="L141" s="152">
        <f>TRUNC(G141 * K141, 2)</f>
        <v>8780.24</v>
      </c>
    </row>
    <row r="142" spans="2:12" x14ac:dyDescent="0.25">
      <c r="B142" s="153" t="s">
        <v>1242</v>
      </c>
      <c r="C142" s="153" t="s">
        <v>1243</v>
      </c>
      <c r="D142" s="153" t="s">
        <v>105</v>
      </c>
      <c r="E142" s="151" t="s">
        <v>1244</v>
      </c>
      <c r="F142" s="147" t="s">
        <v>19</v>
      </c>
      <c r="G142" s="152">
        <v>1435.06</v>
      </c>
      <c r="H142" s="152">
        <v>17.559999999999999</v>
      </c>
      <c r="I142" s="152">
        <f t="shared" si="49"/>
        <v>25199.65</v>
      </c>
      <c r="J142" s="202">
        <f t="shared" si="46"/>
        <v>0.28660000000000002</v>
      </c>
      <c r="K142" s="152">
        <f t="shared" si="50"/>
        <v>22.59</v>
      </c>
      <c r="L142" s="152">
        <f>TRUNC(G142 * K142, 2)</f>
        <v>32418</v>
      </c>
    </row>
    <row r="143" spans="2:12" x14ac:dyDescent="0.25">
      <c r="B143" s="153" t="s">
        <v>1245</v>
      </c>
      <c r="C143" s="153" t="s">
        <v>1246</v>
      </c>
      <c r="D143" s="153" t="s">
        <v>105</v>
      </c>
      <c r="E143" s="151" t="s">
        <v>1247</v>
      </c>
      <c r="F143" s="147" t="s">
        <v>19</v>
      </c>
      <c r="G143" s="152">
        <v>306.67</v>
      </c>
      <c r="H143" s="152">
        <v>83.51</v>
      </c>
      <c r="I143" s="152">
        <f t="shared" si="49"/>
        <v>25610.01</v>
      </c>
      <c r="J143" s="202">
        <f t="shared" si="46"/>
        <v>0.28660000000000002</v>
      </c>
      <c r="K143" s="152">
        <f t="shared" si="50"/>
        <v>107.44</v>
      </c>
      <c r="L143" s="152">
        <f>TRUNC(G143 * K143, 2)</f>
        <v>32948.620000000003</v>
      </c>
    </row>
    <row r="144" spans="2:12" x14ac:dyDescent="0.25">
      <c r="B144" s="149" t="s">
        <v>828</v>
      </c>
      <c r="C144" s="149" t="s">
        <v>1007</v>
      </c>
      <c r="D144" s="149"/>
      <c r="E144" s="148" t="s">
        <v>83</v>
      </c>
      <c r="F144" s="150"/>
      <c r="G144" s="150"/>
      <c r="H144" s="148" t="s">
        <v>834</v>
      </c>
      <c r="I144" s="150">
        <f>SUBTOTAL(9,I145:I152)</f>
        <v>312865.63</v>
      </c>
      <c r="J144" s="148"/>
      <c r="K144" s="150" t="e">
        <f t="shared" si="50"/>
        <v>#VALUE!</v>
      </c>
      <c r="L144" s="150">
        <f>SUBTOTAL(9,L145:L152)</f>
        <v>402521.01</v>
      </c>
    </row>
    <row r="145" spans="2:12" x14ac:dyDescent="0.25">
      <c r="B145" s="153" t="s">
        <v>1248</v>
      </c>
      <c r="C145" s="153" t="s">
        <v>1249</v>
      </c>
      <c r="D145" s="153" t="s">
        <v>105</v>
      </c>
      <c r="E145" s="151" t="s">
        <v>1250</v>
      </c>
      <c r="F145" s="147" t="s">
        <v>19</v>
      </c>
      <c r="G145" s="152">
        <v>656.51</v>
      </c>
      <c r="H145" s="152">
        <v>37.78</v>
      </c>
      <c r="I145" s="152">
        <f t="shared" ref="I145:I152" si="51">TRUNC(G145 * H145, 2)</f>
        <v>24802.94</v>
      </c>
      <c r="J145" s="202">
        <f t="shared" ref="J145:J152" si="52">+$L$5</f>
        <v>0.28660000000000002</v>
      </c>
      <c r="K145" s="152">
        <f t="shared" si="50"/>
        <v>48.6</v>
      </c>
      <c r="L145" s="152">
        <f>TRUNC(G145 * K145, 2)</f>
        <v>31906.38</v>
      </c>
    </row>
    <row r="146" spans="2:12" ht="25.5" x14ac:dyDescent="0.25">
      <c r="B146" s="153" t="s">
        <v>1251</v>
      </c>
      <c r="C146" s="153" t="s">
        <v>1252</v>
      </c>
      <c r="D146" s="153" t="s">
        <v>105</v>
      </c>
      <c r="E146" s="151" t="s">
        <v>1253</v>
      </c>
      <c r="F146" s="147" t="s">
        <v>19</v>
      </c>
      <c r="G146" s="152">
        <v>498.74</v>
      </c>
      <c r="H146" s="152">
        <v>371.69</v>
      </c>
      <c r="I146" s="152">
        <f t="shared" si="51"/>
        <v>185376.67</v>
      </c>
      <c r="J146" s="202">
        <f t="shared" si="52"/>
        <v>0.28660000000000002</v>
      </c>
      <c r="K146" s="152">
        <f t="shared" si="50"/>
        <v>478.21</v>
      </c>
      <c r="L146" s="152">
        <f>TRUNC(G146 * K146, 2)</f>
        <v>238502.45</v>
      </c>
    </row>
    <row r="147" spans="2:12" ht="25.5" x14ac:dyDescent="0.25">
      <c r="B147" s="153" t="s">
        <v>1254</v>
      </c>
      <c r="C147" s="153" t="s">
        <v>1255</v>
      </c>
      <c r="D147" s="153" t="s">
        <v>240</v>
      </c>
      <c r="E147" s="151" t="s">
        <v>1256</v>
      </c>
      <c r="F147" s="147" t="s">
        <v>19</v>
      </c>
      <c r="G147" s="152">
        <v>54.94</v>
      </c>
      <c r="H147" s="152">
        <v>497.31</v>
      </c>
      <c r="I147" s="152">
        <f t="shared" si="51"/>
        <v>27322.21</v>
      </c>
      <c r="J147" s="202">
        <f t="shared" si="52"/>
        <v>0.28660000000000002</v>
      </c>
      <c r="K147" s="152">
        <f t="shared" si="50"/>
        <v>639.83000000000004</v>
      </c>
      <c r="L147" s="152">
        <f>TRUNC(G147 * K147, 2)</f>
        <v>35152.26</v>
      </c>
    </row>
    <row r="148" spans="2:12" ht="25.5" x14ac:dyDescent="0.25">
      <c r="B148" s="153" t="s">
        <v>1257</v>
      </c>
      <c r="C148" s="153" t="s">
        <v>1258</v>
      </c>
      <c r="D148" s="153" t="s">
        <v>201</v>
      </c>
      <c r="E148" s="151" t="s">
        <v>1259</v>
      </c>
      <c r="F148" s="147" t="s">
        <v>19</v>
      </c>
      <c r="G148" s="152">
        <v>97.18</v>
      </c>
      <c r="H148" s="152">
        <v>110.11</v>
      </c>
      <c r="I148" s="152">
        <f t="shared" si="51"/>
        <v>10700.48</v>
      </c>
      <c r="J148" s="202">
        <f t="shared" si="52"/>
        <v>0.28660000000000002</v>
      </c>
      <c r="K148" s="152">
        <f t="shared" si="50"/>
        <v>141.66</v>
      </c>
      <c r="L148" s="152">
        <f t="shared" ref="L148:L152" si="53">TRUNC(G148 * K148, 2)</f>
        <v>13766.51</v>
      </c>
    </row>
    <row r="149" spans="2:12" x14ac:dyDescent="0.25">
      <c r="B149" s="153" t="s">
        <v>1260</v>
      </c>
      <c r="C149" s="153" t="s">
        <v>1261</v>
      </c>
      <c r="D149" s="153" t="s">
        <v>105</v>
      </c>
      <c r="E149" s="151" t="s">
        <v>1262</v>
      </c>
      <c r="F149" s="147" t="s">
        <v>19</v>
      </c>
      <c r="G149" s="152">
        <v>824.85</v>
      </c>
      <c r="H149" s="152">
        <v>48.54</v>
      </c>
      <c r="I149" s="152">
        <f t="shared" si="51"/>
        <v>40038.21</v>
      </c>
      <c r="J149" s="202">
        <f t="shared" si="52"/>
        <v>0.28660000000000002</v>
      </c>
      <c r="K149" s="152">
        <f t="shared" si="50"/>
        <v>62.45</v>
      </c>
      <c r="L149" s="152">
        <f t="shared" si="53"/>
        <v>51511.88</v>
      </c>
    </row>
    <row r="150" spans="2:12" x14ac:dyDescent="0.25">
      <c r="B150" s="153" t="s">
        <v>1263</v>
      </c>
      <c r="C150" s="153" t="s">
        <v>1264</v>
      </c>
      <c r="D150" s="153" t="s">
        <v>240</v>
      </c>
      <c r="E150" s="151" t="s">
        <v>1265</v>
      </c>
      <c r="F150" s="147" t="s">
        <v>23</v>
      </c>
      <c r="G150" s="152">
        <v>203.07</v>
      </c>
      <c r="H150" s="152">
        <v>43.07</v>
      </c>
      <c r="I150" s="152">
        <f t="shared" si="51"/>
        <v>8746.2199999999993</v>
      </c>
      <c r="J150" s="202">
        <f t="shared" si="52"/>
        <v>0.28660000000000002</v>
      </c>
      <c r="K150" s="152">
        <f t="shared" si="50"/>
        <v>55.41</v>
      </c>
      <c r="L150" s="152">
        <f t="shared" si="53"/>
        <v>11252.1</v>
      </c>
    </row>
    <row r="151" spans="2:12" x14ac:dyDescent="0.25">
      <c r="B151" s="153" t="s">
        <v>1266</v>
      </c>
      <c r="C151" s="153" t="s">
        <v>1267</v>
      </c>
      <c r="D151" s="153" t="s">
        <v>105</v>
      </c>
      <c r="E151" s="151" t="s">
        <v>1268</v>
      </c>
      <c r="F151" s="147" t="s">
        <v>19</v>
      </c>
      <c r="G151" s="152">
        <v>5.65</v>
      </c>
      <c r="H151" s="152">
        <v>409.44</v>
      </c>
      <c r="I151" s="152">
        <f t="shared" si="51"/>
        <v>2313.33</v>
      </c>
      <c r="J151" s="202">
        <f t="shared" si="52"/>
        <v>0.28660000000000002</v>
      </c>
      <c r="K151" s="152">
        <f t="shared" si="50"/>
        <v>526.78</v>
      </c>
      <c r="L151" s="152">
        <f t="shared" si="53"/>
        <v>2976.3</v>
      </c>
    </row>
    <row r="152" spans="2:12" ht="25.5" x14ac:dyDescent="0.25">
      <c r="B152" s="153" t="s">
        <v>1269</v>
      </c>
      <c r="C152" s="153" t="s">
        <v>1270</v>
      </c>
      <c r="D152" s="153" t="s">
        <v>105</v>
      </c>
      <c r="E152" s="151" t="s">
        <v>1271</v>
      </c>
      <c r="F152" s="147" t="s">
        <v>19</v>
      </c>
      <c r="G152" s="152">
        <v>61.01</v>
      </c>
      <c r="H152" s="152">
        <v>222.35</v>
      </c>
      <c r="I152" s="152">
        <f t="shared" si="51"/>
        <v>13565.57</v>
      </c>
      <c r="J152" s="202">
        <f t="shared" si="52"/>
        <v>0.28660000000000002</v>
      </c>
      <c r="K152" s="152">
        <f t="shared" si="50"/>
        <v>286.07</v>
      </c>
      <c r="L152" s="152">
        <f t="shared" si="53"/>
        <v>17453.13</v>
      </c>
    </row>
    <row r="153" spans="2:12" x14ac:dyDescent="0.25">
      <c r="B153" s="149" t="s">
        <v>829</v>
      </c>
      <c r="C153" s="149" t="s">
        <v>1007</v>
      </c>
      <c r="D153" s="149"/>
      <c r="E153" s="148" t="s">
        <v>32</v>
      </c>
      <c r="F153" s="150"/>
      <c r="G153" s="150"/>
      <c r="H153" s="148" t="s">
        <v>834</v>
      </c>
      <c r="I153" s="150">
        <f>SUBTOTAL(9,I154:I168)</f>
        <v>79350.929999999993</v>
      </c>
      <c r="J153" s="148"/>
      <c r="K153" s="150"/>
      <c r="L153" s="150">
        <f>SUBTOTAL(9,L154:L168)</f>
        <v>102068.08</v>
      </c>
    </row>
    <row r="154" spans="2:12" x14ac:dyDescent="0.25">
      <c r="B154" s="149" t="s">
        <v>1272</v>
      </c>
      <c r="C154" s="149" t="s">
        <v>1007</v>
      </c>
      <c r="D154" s="149"/>
      <c r="E154" s="148" t="s">
        <v>1273</v>
      </c>
      <c r="F154" s="150"/>
      <c r="G154" s="150"/>
      <c r="H154" s="148" t="s">
        <v>834</v>
      </c>
      <c r="I154" s="150">
        <f>SUBTOTAL(9,I155:I158)</f>
        <v>45975.999999999993</v>
      </c>
      <c r="J154" s="148"/>
      <c r="K154" s="150"/>
      <c r="L154" s="150">
        <f>SUBTOTAL(9,L155:L158)</f>
        <v>59138.250000000007</v>
      </c>
    </row>
    <row r="155" spans="2:12" x14ac:dyDescent="0.25">
      <c r="B155" s="153" t="s">
        <v>292</v>
      </c>
      <c r="C155" s="153" t="s">
        <v>1274</v>
      </c>
      <c r="D155" s="153" t="s">
        <v>105</v>
      </c>
      <c r="E155" s="151" t="s">
        <v>1275</v>
      </c>
      <c r="F155" s="147" t="s">
        <v>19</v>
      </c>
      <c r="G155" s="152">
        <v>1345.49</v>
      </c>
      <c r="H155" s="152">
        <v>2.0299999999999998</v>
      </c>
      <c r="I155" s="152">
        <f t="shared" ref="I155:I158" si="54">TRUNC(G155 * H155, 2)</f>
        <v>2731.34</v>
      </c>
      <c r="J155" s="202">
        <f t="shared" ref="J155:J166" si="55">+$L$5</f>
        <v>0.28660000000000002</v>
      </c>
      <c r="K155" s="152">
        <f t="shared" si="50"/>
        <v>2.61</v>
      </c>
      <c r="L155" s="152">
        <f>TRUNC(G155 * K155, 2)</f>
        <v>3511.72</v>
      </c>
    </row>
    <row r="156" spans="2:12" x14ac:dyDescent="0.25">
      <c r="B156" s="153" t="s">
        <v>294</v>
      </c>
      <c r="C156" s="153" t="s">
        <v>293</v>
      </c>
      <c r="D156" s="153" t="s">
        <v>105</v>
      </c>
      <c r="E156" s="151" t="s">
        <v>100</v>
      </c>
      <c r="F156" s="147" t="s">
        <v>19</v>
      </c>
      <c r="G156" s="152">
        <v>1345.49</v>
      </c>
      <c r="H156" s="152">
        <v>11.9</v>
      </c>
      <c r="I156" s="152">
        <f t="shared" si="54"/>
        <v>16011.33</v>
      </c>
      <c r="J156" s="202">
        <f t="shared" si="55"/>
        <v>0.28660000000000002</v>
      </c>
      <c r="K156" s="152">
        <f t="shared" si="50"/>
        <v>15.31</v>
      </c>
      <c r="L156" s="152">
        <f>TRUNC(G156 * K156, 2)</f>
        <v>20599.45</v>
      </c>
    </row>
    <row r="157" spans="2:12" x14ac:dyDescent="0.25">
      <c r="B157" s="153" t="s">
        <v>1276</v>
      </c>
      <c r="C157" s="153" t="s">
        <v>1277</v>
      </c>
      <c r="D157" s="153" t="s">
        <v>105</v>
      </c>
      <c r="E157" s="151" t="s">
        <v>1278</v>
      </c>
      <c r="F157" s="147" t="s">
        <v>19</v>
      </c>
      <c r="G157" s="152">
        <v>1345.49</v>
      </c>
      <c r="H157" s="152">
        <v>11.54</v>
      </c>
      <c r="I157" s="152">
        <f t="shared" si="54"/>
        <v>15526.95</v>
      </c>
      <c r="J157" s="202">
        <f t="shared" si="55"/>
        <v>0.28660000000000002</v>
      </c>
      <c r="K157" s="152">
        <f t="shared" si="50"/>
        <v>14.84</v>
      </c>
      <c r="L157" s="152">
        <f>TRUNC(G157 * K157, 2)</f>
        <v>19967.07</v>
      </c>
    </row>
    <row r="158" spans="2:12" x14ac:dyDescent="0.25">
      <c r="B158" s="153" t="s">
        <v>1279</v>
      </c>
      <c r="C158" s="153" t="s">
        <v>1280</v>
      </c>
      <c r="D158" s="153" t="s">
        <v>105</v>
      </c>
      <c r="E158" s="151" t="s">
        <v>1281</v>
      </c>
      <c r="F158" s="147" t="s">
        <v>19</v>
      </c>
      <c r="G158" s="152">
        <v>894.3</v>
      </c>
      <c r="H158" s="152">
        <v>13.09</v>
      </c>
      <c r="I158" s="152">
        <f t="shared" si="54"/>
        <v>11706.38</v>
      </c>
      <c r="J158" s="202">
        <f t="shared" si="55"/>
        <v>0.28660000000000002</v>
      </c>
      <c r="K158" s="152">
        <f t="shared" si="50"/>
        <v>16.84</v>
      </c>
      <c r="L158" s="152">
        <f>TRUNC(G158 * K158, 2)</f>
        <v>15060.01</v>
      </c>
    </row>
    <row r="159" spans="2:12" x14ac:dyDescent="0.25">
      <c r="B159" s="149" t="s">
        <v>1282</v>
      </c>
      <c r="C159" s="149" t="s">
        <v>1007</v>
      </c>
      <c r="D159" s="149"/>
      <c r="E159" s="148" t="s">
        <v>1283</v>
      </c>
      <c r="F159" s="150"/>
      <c r="G159" s="150"/>
      <c r="H159" s="148" t="s">
        <v>834</v>
      </c>
      <c r="I159" s="150">
        <f>SUBTOTAL(9,I160:I161)</f>
        <v>6292.9400000000005</v>
      </c>
      <c r="J159" s="148"/>
      <c r="K159" s="150"/>
      <c r="L159" s="150">
        <f>SUBTOTAL(9,L160:L161)</f>
        <v>8095.6399999999994</v>
      </c>
    </row>
    <row r="160" spans="2:12" x14ac:dyDescent="0.25">
      <c r="B160" s="153" t="s">
        <v>295</v>
      </c>
      <c r="C160" s="153" t="s">
        <v>293</v>
      </c>
      <c r="D160" s="153" t="s">
        <v>105</v>
      </c>
      <c r="E160" s="151" t="s">
        <v>100</v>
      </c>
      <c r="F160" s="147" t="s">
        <v>19</v>
      </c>
      <c r="G160" s="152">
        <v>299.95</v>
      </c>
      <c r="H160" s="152">
        <v>11.9</v>
      </c>
      <c r="I160" s="152">
        <f t="shared" ref="I160:I161" si="56">TRUNC(G160 * H160, 2)</f>
        <v>3569.4</v>
      </c>
      <c r="J160" s="202">
        <f t="shared" si="55"/>
        <v>0.28660000000000002</v>
      </c>
      <c r="K160" s="152">
        <f t="shared" ref="K160:K166" si="57">TRUNC(H160 * (1 + J160), 2)</f>
        <v>15.31</v>
      </c>
      <c r="L160" s="152">
        <f>TRUNC(G160 * K160, 2)</f>
        <v>4592.2299999999996</v>
      </c>
    </row>
    <row r="161" spans="2:12" x14ac:dyDescent="0.25">
      <c r="B161" s="153" t="s">
        <v>1284</v>
      </c>
      <c r="C161" s="153" t="s">
        <v>1285</v>
      </c>
      <c r="D161" s="153" t="s">
        <v>105</v>
      </c>
      <c r="E161" s="151" t="s">
        <v>1286</v>
      </c>
      <c r="F161" s="147" t="s">
        <v>19</v>
      </c>
      <c r="G161" s="152">
        <v>299.95</v>
      </c>
      <c r="H161" s="152">
        <v>9.08</v>
      </c>
      <c r="I161" s="152">
        <f t="shared" si="56"/>
        <v>2723.54</v>
      </c>
      <c r="J161" s="202">
        <f t="shared" si="55"/>
        <v>0.28660000000000002</v>
      </c>
      <c r="K161" s="152">
        <f t="shared" si="57"/>
        <v>11.68</v>
      </c>
      <c r="L161" s="152">
        <f>TRUNC(G161 * K161, 2)</f>
        <v>3503.41</v>
      </c>
    </row>
    <row r="162" spans="2:12" x14ac:dyDescent="0.25">
      <c r="B162" s="149" t="s">
        <v>1287</v>
      </c>
      <c r="C162" s="149" t="s">
        <v>1007</v>
      </c>
      <c r="D162" s="149"/>
      <c r="E162" s="148" t="s">
        <v>1288</v>
      </c>
      <c r="F162" s="150"/>
      <c r="G162" s="150"/>
      <c r="H162" s="148" t="s">
        <v>834</v>
      </c>
      <c r="I162" s="150">
        <f>SUBTOTAL(9,I163:I166)</f>
        <v>16572.510000000002</v>
      </c>
      <c r="J162" s="148"/>
      <c r="K162" s="150"/>
      <c r="L162" s="150">
        <f>SUBTOTAL(9,L163:L166)</f>
        <v>21318.35</v>
      </c>
    </row>
    <row r="163" spans="2:12" x14ac:dyDescent="0.25">
      <c r="B163" s="153" t="s">
        <v>1289</v>
      </c>
      <c r="C163" s="153" t="s">
        <v>1290</v>
      </c>
      <c r="D163" s="153" t="s">
        <v>105</v>
      </c>
      <c r="E163" s="151" t="s">
        <v>1291</v>
      </c>
      <c r="F163" s="147" t="s">
        <v>19</v>
      </c>
      <c r="G163" s="152">
        <v>884.91</v>
      </c>
      <c r="H163" s="152">
        <v>12.22</v>
      </c>
      <c r="I163" s="152">
        <f t="shared" ref="I163:I166" si="58">TRUNC(G163 * H163, 2)</f>
        <v>10813.6</v>
      </c>
      <c r="J163" s="202">
        <f t="shared" si="55"/>
        <v>0.28660000000000002</v>
      </c>
      <c r="K163" s="152">
        <f t="shared" si="57"/>
        <v>15.72</v>
      </c>
      <c r="L163" s="152">
        <f>TRUNC(G163 * K163, 2)</f>
        <v>13910.78</v>
      </c>
    </row>
    <row r="164" spans="2:12" x14ac:dyDescent="0.25">
      <c r="B164" s="153" t="s">
        <v>1292</v>
      </c>
      <c r="C164" s="153" t="s">
        <v>1293</v>
      </c>
      <c r="D164" s="153" t="s">
        <v>105</v>
      </c>
      <c r="E164" s="151" t="s">
        <v>1294</v>
      </c>
      <c r="F164" s="147" t="s">
        <v>23</v>
      </c>
      <c r="G164" s="152">
        <v>277.2</v>
      </c>
      <c r="H164" s="152">
        <v>10.28</v>
      </c>
      <c r="I164" s="152">
        <f t="shared" si="58"/>
        <v>2849.61</v>
      </c>
      <c r="J164" s="202">
        <f t="shared" si="55"/>
        <v>0.28660000000000002</v>
      </c>
      <c r="K164" s="152">
        <f t="shared" si="57"/>
        <v>13.22</v>
      </c>
      <c r="L164" s="152">
        <f>TRUNC(G164 * K164, 2)</f>
        <v>3664.58</v>
      </c>
    </row>
    <row r="165" spans="2:12" ht="25.5" x14ac:dyDescent="0.25">
      <c r="B165" s="153" t="s">
        <v>1295</v>
      </c>
      <c r="C165" s="153" t="s">
        <v>1296</v>
      </c>
      <c r="D165" s="153" t="s">
        <v>105</v>
      </c>
      <c r="E165" s="151" t="s">
        <v>1297</v>
      </c>
      <c r="F165" s="147" t="s">
        <v>28</v>
      </c>
      <c r="G165" s="152">
        <v>4</v>
      </c>
      <c r="H165" s="152">
        <v>46.54</v>
      </c>
      <c r="I165" s="152">
        <f t="shared" si="58"/>
        <v>186.16</v>
      </c>
      <c r="J165" s="202">
        <f t="shared" si="55"/>
        <v>0.28660000000000002</v>
      </c>
      <c r="K165" s="152">
        <f t="shared" si="57"/>
        <v>59.87</v>
      </c>
      <c r="L165" s="152">
        <f>TRUNC(G165 * K165, 2)</f>
        <v>239.48</v>
      </c>
    </row>
    <row r="166" spans="2:12" ht="25.5" x14ac:dyDescent="0.25">
      <c r="B166" s="153" t="s">
        <v>1298</v>
      </c>
      <c r="C166" s="153" t="s">
        <v>1299</v>
      </c>
      <c r="D166" s="153" t="s">
        <v>105</v>
      </c>
      <c r="E166" s="151" t="s">
        <v>1300</v>
      </c>
      <c r="F166" s="147" t="s">
        <v>19</v>
      </c>
      <c r="G166" s="152">
        <v>67.739999999999995</v>
      </c>
      <c r="H166" s="152">
        <v>40.200000000000003</v>
      </c>
      <c r="I166" s="152">
        <f t="shared" si="58"/>
        <v>2723.14</v>
      </c>
      <c r="J166" s="202">
        <f t="shared" si="55"/>
        <v>0.28660000000000002</v>
      </c>
      <c r="K166" s="152">
        <f t="shared" si="57"/>
        <v>51.72</v>
      </c>
      <c r="L166" s="152">
        <f>TRUNC(G166 * K166, 2)</f>
        <v>3503.51</v>
      </c>
    </row>
    <row r="167" spans="2:12" x14ac:dyDescent="0.25">
      <c r="B167" s="149" t="s">
        <v>1301</v>
      </c>
      <c r="C167" s="149" t="s">
        <v>1007</v>
      </c>
      <c r="D167" s="149"/>
      <c r="E167" s="148" t="s">
        <v>1302</v>
      </c>
      <c r="F167" s="150"/>
      <c r="G167" s="150"/>
      <c r="H167" s="148" t="s">
        <v>834</v>
      </c>
      <c r="I167" s="150">
        <f>SUBTOTAL(9,I168:I168)</f>
        <v>10509.48</v>
      </c>
      <c r="J167" s="148"/>
      <c r="K167" s="150"/>
      <c r="L167" s="150">
        <f>SUBTOTAL(9,L168:L168)</f>
        <v>13515.84</v>
      </c>
    </row>
    <row r="168" spans="2:12" x14ac:dyDescent="0.25">
      <c r="B168" s="153" t="s">
        <v>1303</v>
      </c>
      <c r="C168" s="153" t="s">
        <v>1304</v>
      </c>
      <c r="D168" s="153" t="s">
        <v>105</v>
      </c>
      <c r="E168" s="151" t="s">
        <v>1305</v>
      </c>
      <c r="F168" s="147" t="s">
        <v>19</v>
      </c>
      <c r="G168" s="152">
        <v>851.66</v>
      </c>
      <c r="H168" s="152">
        <v>12.34</v>
      </c>
      <c r="I168" s="152">
        <f>TRUNC(G168 * H168, 2)</f>
        <v>10509.48</v>
      </c>
      <c r="J168" s="202">
        <f>+$L$5</f>
        <v>0.28660000000000002</v>
      </c>
      <c r="K168" s="152">
        <f t="shared" si="50"/>
        <v>15.87</v>
      </c>
      <c r="L168" s="152">
        <f>TRUNC(G168 * K168, 2)</f>
        <v>13515.84</v>
      </c>
    </row>
    <row r="169" spans="2:12" x14ac:dyDescent="0.25">
      <c r="B169" s="149" t="s">
        <v>830</v>
      </c>
      <c r="C169" s="149" t="s">
        <v>1007</v>
      </c>
      <c r="D169" s="149"/>
      <c r="E169" s="148" t="s">
        <v>1306</v>
      </c>
      <c r="F169" s="150"/>
      <c r="G169" s="150"/>
      <c r="H169" s="148" t="s">
        <v>834</v>
      </c>
      <c r="I169" s="150">
        <f>SUBTOTAL(9,I170:I191)</f>
        <v>54239.519999999997</v>
      </c>
      <c r="J169" s="148"/>
      <c r="K169" s="150"/>
      <c r="L169" s="150">
        <f>SUBTOTAL(9,L170:L191)</f>
        <v>69783.88</v>
      </c>
    </row>
    <row r="170" spans="2:12" x14ac:dyDescent="0.25">
      <c r="B170" s="149" t="s">
        <v>1307</v>
      </c>
      <c r="C170" s="149" t="s">
        <v>1007</v>
      </c>
      <c r="D170" s="149"/>
      <c r="E170" s="148" t="s">
        <v>1308</v>
      </c>
      <c r="F170" s="150"/>
      <c r="G170" s="150"/>
      <c r="H170" s="148" t="s">
        <v>834</v>
      </c>
      <c r="I170" s="150">
        <f>SUBTOTAL(9,I171:I175)</f>
        <v>14485.619999999999</v>
      </c>
      <c r="J170" s="148"/>
      <c r="K170" s="150"/>
      <c r="L170" s="150">
        <f>SUBTOTAL(9,L171:L175)</f>
        <v>18636.939999999999</v>
      </c>
    </row>
    <row r="171" spans="2:12" x14ac:dyDescent="0.25">
      <c r="B171" s="153" t="s">
        <v>297</v>
      </c>
      <c r="C171" s="153" t="s">
        <v>1309</v>
      </c>
      <c r="D171" s="153" t="s">
        <v>105</v>
      </c>
      <c r="E171" s="151" t="s">
        <v>1310</v>
      </c>
      <c r="F171" s="147" t="s">
        <v>221</v>
      </c>
      <c r="G171" s="152">
        <v>14</v>
      </c>
      <c r="H171" s="152">
        <v>336.45</v>
      </c>
      <c r="I171" s="152">
        <f t="shared" ref="I171:I175" si="59">TRUNC(G171 * H171, 2)</f>
        <v>4710.3</v>
      </c>
      <c r="J171" s="202">
        <f t="shared" ref="J171:J189" si="60">+$L$5</f>
        <v>0.28660000000000002</v>
      </c>
      <c r="K171" s="152">
        <f t="shared" ref="K171:K175" si="61">TRUNC(H171 * (1 + J171), 2)</f>
        <v>432.87</v>
      </c>
      <c r="L171" s="152">
        <f>TRUNC(G171 * K171, 2)</f>
        <v>6060.18</v>
      </c>
    </row>
    <row r="172" spans="2:12" x14ac:dyDescent="0.25">
      <c r="B172" s="153" t="s">
        <v>298</v>
      </c>
      <c r="C172" s="153" t="s">
        <v>1311</v>
      </c>
      <c r="D172" s="153" t="s">
        <v>105</v>
      </c>
      <c r="E172" s="151" t="s">
        <v>1312</v>
      </c>
      <c r="F172" s="147" t="s">
        <v>221</v>
      </c>
      <c r="G172" s="152">
        <v>4</v>
      </c>
      <c r="H172" s="152">
        <v>911.4</v>
      </c>
      <c r="I172" s="152">
        <f t="shared" si="59"/>
        <v>3645.6</v>
      </c>
      <c r="J172" s="202">
        <f t="shared" si="60"/>
        <v>0.28660000000000002</v>
      </c>
      <c r="K172" s="152">
        <f t="shared" si="61"/>
        <v>1172.5999999999999</v>
      </c>
      <c r="L172" s="152">
        <f>TRUNC(G172 * K172, 2)</f>
        <v>4690.3999999999996</v>
      </c>
    </row>
    <row r="173" spans="2:12" x14ac:dyDescent="0.25">
      <c r="B173" s="153" t="s">
        <v>299</v>
      </c>
      <c r="C173" s="153" t="s">
        <v>1313</v>
      </c>
      <c r="D173" s="153" t="s">
        <v>105</v>
      </c>
      <c r="E173" s="151" t="s">
        <v>1314</v>
      </c>
      <c r="F173" s="147" t="s">
        <v>221</v>
      </c>
      <c r="G173" s="152">
        <v>16</v>
      </c>
      <c r="H173" s="152">
        <v>124.03</v>
      </c>
      <c r="I173" s="152">
        <f t="shared" si="59"/>
        <v>1984.48</v>
      </c>
      <c r="J173" s="202">
        <f t="shared" si="60"/>
        <v>0.28660000000000002</v>
      </c>
      <c r="K173" s="152">
        <f t="shared" si="61"/>
        <v>159.57</v>
      </c>
      <c r="L173" s="152">
        <f>TRUNC(G173 * K173, 2)</f>
        <v>2553.12</v>
      </c>
    </row>
    <row r="174" spans="2:12" x14ac:dyDescent="0.25">
      <c r="B174" s="153" t="s">
        <v>300</v>
      </c>
      <c r="C174" s="153" t="s">
        <v>1315</v>
      </c>
      <c r="D174" s="153" t="s">
        <v>105</v>
      </c>
      <c r="E174" s="151" t="s">
        <v>1316</v>
      </c>
      <c r="F174" s="147" t="s">
        <v>221</v>
      </c>
      <c r="G174" s="152">
        <v>4</v>
      </c>
      <c r="H174" s="152">
        <v>432.89</v>
      </c>
      <c r="I174" s="152">
        <f t="shared" si="59"/>
        <v>1731.56</v>
      </c>
      <c r="J174" s="202">
        <f t="shared" si="60"/>
        <v>0.28660000000000002</v>
      </c>
      <c r="K174" s="152">
        <f t="shared" si="61"/>
        <v>556.95000000000005</v>
      </c>
      <c r="L174" s="152">
        <f>TRUNC(G174 * K174, 2)</f>
        <v>2227.8000000000002</v>
      </c>
    </row>
    <row r="175" spans="2:12" x14ac:dyDescent="0.25">
      <c r="B175" s="153" t="s">
        <v>1317</v>
      </c>
      <c r="C175" s="153" t="s">
        <v>1318</v>
      </c>
      <c r="D175" s="153" t="s">
        <v>105</v>
      </c>
      <c r="E175" s="151" t="s">
        <v>1319</v>
      </c>
      <c r="F175" s="147" t="s">
        <v>221</v>
      </c>
      <c r="G175" s="152">
        <v>4</v>
      </c>
      <c r="H175" s="152">
        <v>603.41999999999996</v>
      </c>
      <c r="I175" s="152">
        <f t="shared" si="59"/>
        <v>2413.6799999999998</v>
      </c>
      <c r="J175" s="202">
        <f t="shared" si="60"/>
        <v>0.28660000000000002</v>
      </c>
      <c r="K175" s="152">
        <f t="shared" si="61"/>
        <v>776.36</v>
      </c>
      <c r="L175" s="152">
        <f>TRUNC(G175 * K175, 2)</f>
        <v>3105.44</v>
      </c>
    </row>
    <row r="176" spans="2:12" x14ac:dyDescent="0.25">
      <c r="B176" s="149" t="s">
        <v>1320</v>
      </c>
      <c r="C176" s="149" t="s">
        <v>1007</v>
      </c>
      <c r="D176" s="149"/>
      <c r="E176" s="148" t="s">
        <v>1321</v>
      </c>
      <c r="F176" s="150"/>
      <c r="G176" s="150"/>
      <c r="H176" s="148" t="s">
        <v>834</v>
      </c>
      <c r="I176" s="150">
        <f>SUBTOTAL(9,I177:I189)</f>
        <v>23746.03</v>
      </c>
      <c r="J176" s="148"/>
      <c r="K176" s="150"/>
      <c r="L176" s="150">
        <f>SUBTOTAL(9,L177:L189)</f>
        <v>30551.24</v>
      </c>
    </row>
    <row r="177" spans="2:12" ht="25.5" x14ac:dyDescent="0.25">
      <c r="B177" s="153" t="s">
        <v>301</v>
      </c>
      <c r="C177" s="153" t="s">
        <v>1322</v>
      </c>
      <c r="D177" s="153" t="s">
        <v>105</v>
      </c>
      <c r="E177" s="151" t="s">
        <v>1323</v>
      </c>
      <c r="F177" s="147" t="s">
        <v>28</v>
      </c>
      <c r="G177" s="152">
        <v>16</v>
      </c>
      <c r="H177" s="152">
        <v>160.44999999999999</v>
      </c>
      <c r="I177" s="152">
        <f t="shared" ref="I177:I189" si="62">TRUNC(G177 * H177, 2)</f>
        <v>2567.1999999999998</v>
      </c>
      <c r="J177" s="202">
        <f t="shared" si="60"/>
        <v>0.28660000000000002</v>
      </c>
      <c r="K177" s="152">
        <f t="shared" ref="K177:K189" si="63">TRUNC(H177 * (1 + J177), 2)</f>
        <v>206.43</v>
      </c>
      <c r="L177" s="152">
        <f>TRUNC(G177 * K177, 2)</f>
        <v>3302.88</v>
      </c>
    </row>
    <row r="178" spans="2:12" ht="25.5" x14ac:dyDescent="0.25">
      <c r="B178" s="153" t="s">
        <v>302</v>
      </c>
      <c r="C178" s="153" t="s">
        <v>1324</v>
      </c>
      <c r="D178" s="153" t="s">
        <v>105</v>
      </c>
      <c r="E178" s="151" t="s">
        <v>1325</v>
      </c>
      <c r="F178" s="147" t="s">
        <v>28</v>
      </c>
      <c r="G178" s="152">
        <v>4</v>
      </c>
      <c r="H178" s="152">
        <v>586.97</v>
      </c>
      <c r="I178" s="152">
        <f t="shared" si="62"/>
        <v>2347.88</v>
      </c>
      <c r="J178" s="202">
        <f t="shared" si="60"/>
        <v>0.28660000000000002</v>
      </c>
      <c r="K178" s="152">
        <f t="shared" si="63"/>
        <v>755.19</v>
      </c>
      <c r="L178" s="152">
        <f t="shared" ref="L178:L188" si="64">TRUNC(G178 * K178, 2)</f>
        <v>3020.76</v>
      </c>
    </row>
    <row r="179" spans="2:12" ht="25.5" x14ac:dyDescent="0.25">
      <c r="B179" s="153" t="s">
        <v>303</v>
      </c>
      <c r="C179" s="153" t="s">
        <v>1326</v>
      </c>
      <c r="D179" s="153" t="s">
        <v>105</v>
      </c>
      <c r="E179" s="151" t="s">
        <v>1327</v>
      </c>
      <c r="F179" s="147" t="s">
        <v>221</v>
      </c>
      <c r="G179" s="152">
        <v>14</v>
      </c>
      <c r="H179" s="152">
        <v>395.72</v>
      </c>
      <c r="I179" s="152">
        <f t="shared" si="62"/>
        <v>5540.08</v>
      </c>
      <c r="J179" s="202">
        <f t="shared" si="60"/>
        <v>0.28660000000000002</v>
      </c>
      <c r="K179" s="152">
        <f t="shared" si="63"/>
        <v>509.13</v>
      </c>
      <c r="L179" s="152">
        <f t="shared" si="64"/>
        <v>7127.82</v>
      </c>
    </row>
    <row r="180" spans="2:12" x14ac:dyDescent="0.25">
      <c r="B180" s="153" t="s">
        <v>304</v>
      </c>
      <c r="C180" s="153" t="s">
        <v>1328</v>
      </c>
      <c r="D180" s="153" t="s">
        <v>105</v>
      </c>
      <c r="E180" s="151" t="s">
        <v>1329</v>
      </c>
      <c r="F180" s="147" t="s">
        <v>28</v>
      </c>
      <c r="G180" s="152">
        <v>4</v>
      </c>
      <c r="H180" s="152">
        <v>484.24</v>
      </c>
      <c r="I180" s="152">
        <f t="shared" si="62"/>
        <v>1936.96</v>
      </c>
      <c r="J180" s="202">
        <f t="shared" si="60"/>
        <v>0.28660000000000002</v>
      </c>
      <c r="K180" s="152">
        <f t="shared" si="63"/>
        <v>623.02</v>
      </c>
      <c r="L180" s="152">
        <f t="shared" si="64"/>
        <v>2492.08</v>
      </c>
    </row>
    <row r="181" spans="2:12" x14ac:dyDescent="0.25">
      <c r="B181" s="153" t="s">
        <v>305</v>
      </c>
      <c r="C181" s="153" t="s">
        <v>1330</v>
      </c>
      <c r="D181" s="153" t="s">
        <v>105</v>
      </c>
      <c r="E181" s="151" t="s">
        <v>1331</v>
      </c>
      <c r="F181" s="147" t="s">
        <v>221</v>
      </c>
      <c r="G181" s="152">
        <v>20</v>
      </c>
      <c r="H181" s="152">
        <v>86.33</v>
      </c>
      <c r="I181" s="152">
        <f t="shared" si="62"/>
        <v>1726.6</v>
      </c>
      <c r="J181" s="202">
        <f t="shared" si="60"/>
        <v>0.28660000000000002</v>
      </c>
      <c r="K181" s="152">
        <f t="shared" si="63"/>
        <v>111.07</v>
      </c>
      <c r="L181" s="152">
        <f t="shared" si="64"/>
        <v>2221.4</v>
      </c>
    </row>
    <row r="182" spans="2:12" ht="25.5" x14ac:dyDescent="0.25">
      <c r="B182" s="153" t="s">
        <v>306</v>
      </c>
      <c r="C182" s="153" t="s">
        <v>1332</v>
      </c>
      <c r="D182" s="153" t="s">
        <v>105</v>
      </c>
      <c r="E182" s="151" t="s">
        <v>1333</v>
      </c>
      <c r="F182" s="147" t="s">
        <v>221</v>
      </c>
      <c r="G182" s="152">
        <v>4</v>
      </c>
      <c r="H182" s="152">
        <v>327.27</v>
      </c>
      <c r="I182" s="152">
        <f t="shared" si="62"/>
        <v>1309.08</v>
      </c>
      <c r="J182" s="202">
        <f t="shared" si="60"/>
        <v>0.28660000000000002</v>
      </c>
      <c r="K182" s="152">
        <f t="shared" si="63"/>
        <v>421.06</v>
      </c>
      <c r="L182" s="152">
        <f t="shared" si="64"/>
        <v>1684.24</v>
      </c>
    </row>
    <row r="183" spans="2:12" x14ac:dyDescent="0.25">
      <c r="B183" s="153" t="s">
        <v>307</v>
      </c>
      <c r="C183" s="153" t="s">
        <v>1334</v>
      </c>
      <c r="D183" s="153" t="s">
        <v>105</v>
      </c>
      <c r="E183" s="151" t="s">
        <v>1335</v>
      </c>
      <c r="F183" s="147" t="s">
        <v>221</v>
      </c>
      <c r="G183" s="152">
        <v>20</v>
      </c>
      <c r="H183" s="152">
        <v>195.99</v>
      </c>
      <c r="I183" s="152">
        <f t="shared" si="62"/>
        <v>3919.8</v>
      </c>
      <c r="J183" s="202">
        <f t="shared" si="60"/>
        <v>0.28660000000000002</v>
      </c>
      <c r="K183" s="152">
        <f t="shared" si="63"/>
        <v>252.16</v>
      </c>
      <c r="L183" s="152">
        <f t="shared" si="64"/>
        <v>5043.2</v>
      </c>
    </row>
    <row r="184" spans="2:12" x14ac:dyDescent="0.25">
      <c r="B184" s="153" t="s">
        <v>308</v>
      </c>
      <c r="C184" s="153" t="s">
        <v>1336</v>
      </c>
      <c r="D184" s="153" t="s">
        <v>105</v>
      </c>
      <c r="E184" s="151" t="s">
        <v>1337</v>
      </c>
      <c r="F184" s="147" t="s">
        <v>28</v>
      </c>
      <c r="G184" s="152">
        <v>8</v>
      </c>
      <c r="H184" s="152">
        <v>152.91</v>
      </c>
      <c r="I184" s="152">
        <f t="shared" si="62"/>
        <v>1223.28</v>
      </c>
      <c r="J184" s="202">
        <f t="shared" si="60"/>
        <v>0.28660000000000002</v>
      </c>
      <c r="K184" s="152">
        <f t="shared" si="63"/>
        <v>196.73</v>
      </c>
      <c r="L184" s="152">
        <f t="shared" si="64"/>
        <v>1573.84</v>
      </c>
    </row>
    <row r="185" spans="2:12" x14ac:dyDescent="0.25">
      <c r="B185" s="153" t="s">
        <v>309</v>
      </c>
      <c r="C185" s="153" t="s">
        <v>1338</v>
      </c>
      <c r="D185" s="153" t="s">
        <v>105</v>
      </c>
      <c r="E185" s="151" t="s">
        <v>1339</v>
      </c>
      <c r="F185" s="147" t="s">
        <v>28</v>
      </c>
      <c r="G185" s="152">
        <v>8</v>
      </c>
      <c r="H185" s="152">
        <v>162.59</v>
      </c>
      <c r="I185" s="152">
        <f t="shared" si="62"/>
        <v>1300.72</v>
      </c>
      <c r="J185" s="202">
        <f t="shared" si="60"/>
        <v>0.28660000000000002</v>
      </c>
      <c r="K185" s="152">
        <f t="shared" si="63"/>
        <v>209.18</v>
      </c>
      <c r="L185" s="152">
        <f t="shared" si="64"/>
        <v>1673.44</v>
      </c>
    </row>
    <row r="186" spans="2:12" x14ac:dyDescent="0.25">
      <c r="B186" s="153" t="s">
        <v>310</v>
      </c>
      <c r="C186" s="153" t="s">
        <v>1340</v>
      </c>
      <c r="D186" s="153" t="s">
        <v>105</v>
      </c>
      <c r="E186" s="151" t="s">
        <v>1341</v>
      </c>
      <c r="F186" s="147" t="s">
        <v>221</v>
      </c>
      <c r="G186" s="152">
        <v>3</v>
      </c>
      <c r="H186" s="152">
        <v>176.03</v>
      </c>
      <c r="I186" s="152">
        <f t="shared" si="62"/>
        <v>528.09</v>
      </c>
      <c r="J186" s="202">
        <f t="shared" si="60"/>
        <v>0.28660000000000002</v>
      </c>
      <c r="K186" s="152">
        <f t="shared" si="63"/>
        <v>226.48</v>
      </c>
      <c r="L186" s="152">
        <f t="shared" si="64"/>
        <v>679.44</v>
      </c>
    </row>
    <row r="187" spans="2:12" x14ac:dyDescent="0.25">
      <c r="B187" s="153" t="s">
        <v>311</v>
      </c>
      <c r="C187" s="153" t="s">
        <v>1342</v>
      </c>
      <c r="D187" s="153" t="s">
        <v>105</v>
      </c>
      <c r="E187" s="151" t="s">
        <v>1343</v>
      </c>
      <c r="F187" s="147" t="s">
        <v>28</v>
      </c>
      <c r="G187" s="152">
        <v>3</v>
      </c>
      <c r="H187" s="152">
        <v>150.93</v>
      </c>
      <c r="I187" s="152">
        <f t="shared" si="62"/>
        <v>452.79</v>
      </c>
      <c r="J187" s="202">
        <f t="shared" si="60"/>
        <v>0.28660000000000002</v>
      </c>
      <c r="K187" s="152">
        <f t="shared" si="63"/>
        <v>194.18</v>
      </c>
      <c r="L187" s="152">
        <f t="shared" si="64"/>
        <v>582.54</v>
      </c>
    </row>
    <row r="188" spans="2:12" x14ac:dyDescent="0.25">
      <c r="B188" s="153" t="s">
        <v>312</v>
      </c>
      <c r="C188" s="153" t="s">
        <v>1344</v>
      </c>
      <c r="D188" s="153" t="s">
        <v>105</v>
      </c>
      <c r="E188" s="151" t="s">
        <v>1345</v>
      </c>
      <c r="F188" s="147" t="s">
        <v>221</v>
      </c>
      <c r="G188" s="152">
        <v>3</v>
      </c>
      <c r="H188" s="152">
        <v>66.209999999999994</v>
      </c>
      <c r="I188" s="152">
        <f t="shared" si="62"/>
        <v>198.63</v>
      </c>
      <c r="J188" s="202">
        <f t="shared" si="60"/>
        <v>0.28660000000000002</v>
      </c>
      <c r="K188" s="152">
        <f t="shared" si="63"/>
        <v>85.18</v>
      </c>
      <c r="L188" s="152">
        <f t="shared" si="64"/>
        <v>255.54</v>
      </c>
    </row>
    <row r="189" spans="2:12" x14ac:dyDescent="0.25">
      <c r="B189" s="153" t="s">
        <v>313</v>
      </c>
      <c r="C189" s="153" t="s">
        <v>1346</v>
      </c>
      <c r="D189" s="153" t="s">
        <v>105</v>
      </c>
      <c r="E189" s="151" t="s">
        <v>1347</v>
      </c>
      <c r="F189" s="147" t="s">
        <v>221</v>
      </c>
      <c r="G189" s="152">
        <v>3</v>
      </c>
      <c r="H189" s="152">
        <v>231.64</v>
      </c>
      <c r="I189" s="152">
        <f t="shared" si="62"/>
        <v>694.92</v>
      </c>
      <c r="J189" s="202">
        <f t="shared" si="60"/>
        <v>0.28660000000000002</v>
      </c>
      <c r="K189" s="152">
        <f t="shared" si="63"/>
        <v>298.02</v>
      </c>
      <c r="L189" s="152">
        <f>TRUNC(G189 * K189, 2)</f>
        <v>894.06</v>
      </c>
    </row>
    <row r="190" spans="2:12" x14ac:dyDescent="0.25">
      <c r="B190" s="149" t="s">
        <v>1348</v>
      </c>
      <c r="C190" s="149" t="s">
        <v>1007</v>
      </c>
      <c r="D190" s="149"/>
      <c r="E190" s="148" t="s">
        <v>1349</v>
      </c>
      <c r="F190" s="150"/>
      <c r="G190" s="150"/>
      <c r="H190" s="148" t="s">
        <v>834</v>
      </c>
      <c r="I190" s="150">
        <f>SUBTOTAL(9,I191:I191)</f>
        <v>16007.87</v>
      </c>
      <c r="J190" s="148"/>
      <c r="K190" s="150"/>
      <c r="L190" s="150">
        <f>SUBTOTAL(9,L191:L191)</f>
        <v>20595.7</v>
      </c>
    </row>
    <row r="191" spans="2:12" x14ac:dyDescent="0.25">
      <c r="B191" s="153" t="s">
        <v>1350</v>
      </c>
      <c r="C191" s="153" t="s">
        <v>1351</v>
      </c>
      <c r="D191" s="153" t="s">
        <v>240</v>
      </c>
      <c r="E191" s="151" t="s">
        <v>1352</v>
      </c>
      <c r="F191" s="147" t="s">
        <v>19</v>
      </c>
      <c r="G191" s="152">
        <v>17.23</v>
      </c>
      <c r="H191" s="152">
        <v>929.07</v>
      </c>
      <c r="I191" s="152">
        <f>TRUNC(G191 * H191, 2)</f>
        <v>16007.87</v>
      </c>
      <c r="J191" s="202">
        <f>+$L$5</f>
        <v>0.28660000000000002</v>
      </c>
      <c r="K191" s="152">
        <f t="shared" ref="K191" si="65">TRUNC(H191 * (1 + J191), 2)</f>
        <v>1195.3399999999999</v>
      </c>
      <c r="L191" s="152">
        <f>TRUNC(G191 * K191, 2)</f>
        <v>20595.7</v>
      </c>
    </row>
    <row r="192" spans="2:12" x14ac:dyDescent="0.25">
      <c r="B192" s="149" t="s">
        <v>831</v>
      </c>
      <c r="C192" s="149" t="s">
        <v>1007</v>
      </c>
      <c r="D192" s="149"/>
      <c r="E192" s="148" t="s">
        <v>1353</v>
      </c>
      <c r="F192" s="150"/>
      <c r="G192" s="150"/>
      <c r="H192" s="148" t="s">
        <v>834</v>
      </c>
      <c r="I192" s="150">
        <f>SUBTOTAL(9,I194:I371)</f>
        <v>756147.62</v>
      </c>
      <c r="J192" s="148"/>
      <c r="K192" s="150"/>
      <c r="L192" s="150">
        <f>SUBTOTAL(9,L194:L371)</f>
        <v>959858.99000000011</v>
      </c>
    </row>
    <row r="193" spans="2:12" x14ac:dyDescent="0.25">
      <c r="B193" s="149" t="s">
        <v>1354</v>
      </c>
      <c r="C193" s="149" t="s">
        <v>1007</v>
      </c>
      <c r="D193" s="149"/>
      <c r="E193" s="148" t="s">
        <v>1355</v>
      </c>
      <c r="F193" s="150"/>
      <c r="G193" s="150"/>
      <c r="H193" s="148" t="s">
        <v>834</v>
      </c>
      <c r="I193" s="150">
        <f>SUBTOTAL(9,I194:I265)</f>
        <v>278108.09000000003</v>
      </c>
      <c r="J193" s="148"/>
      <c r="K193" s="150"/>
      <c r="L193" s="150">
        <f>SUBTOTAL(9,L194:L265)</f>
        <v>357725.01</v>
      </c>
    </row>
    <row r="194" spans="2:12" x14ac:dyDescent="0.25">
      <c r="B194" s="149" t="s">
        <v>326</v>
      </c>
      <c r="C194" s="149" t="s">
        <v>1007</v>
      </c>
      <c r="D194" s="149"/>
      <c r="E194" s="148" t="s">
        <v>1356</v>
      </c>
      <c r="F194" s="150"/>
      <c r="G194" s="150"/>
      <c r="H194" s="148" t="s">
        <v>834</v>
      </c>
      <c r="I194" s="150">
        <f>SUBTOTAL(9,I195:I239)</f>
        <v>145764.40000000002</v>
      </c>
      <c r="J194" s="148"/>
      <c r="K194" s="150"/>
      <c r="L194" s="150">
        <f>SUBTOTAL(9,L195:L239)</f>
        <v>187497.22</v>
      </c>
    </row>
    <row r="195" spans="2:12" x14ac:dyDescent="0.25">
      <c r="B195" s="153" t="s">
        <v>1357</v>
      </c>
      <c r="C195" s="153" t="s">
        <v>1358</v>
      </c>
      <c r="D195" s="153" t="s">
        <v>105</v>
      </c>
      <c r="E195" s="151" t="s">
        <v>1359</v>
      </c>
      <c r="F195" s="147" t="s">
        <v>23</v>
      </c>
      <c r="G195" s="152">
        <v>3701.95</v>
      </c>
      <c r="H195" s="152">
        <v>4.7699999999999996</v>
      </c>
      <c r="I195" s="152">
        <f t="shared" ref="I195:I239" si="66">TRUNC(G195 * H195, 2)</f>
        <v>17658.3</v>
      </c>
      <c r="J195" s="202">
        <f t="shared" ref="J195:J239" si="67">+$L$5</f>
        <v>0.28660000000000002</v>
      </c>
      <c r="K195" s="152">
        <f t="shared" si="50"/>
        <v>6.13</v>
      </c>
      <c r="L195" s="152">
        <f>TRUNC(G195 * K195, 2)</f>
        <v>22692.95</v>
      </c>
    </row>
    <row r="196" spans="2:12" x14ac:dyDescent="0.25">
      <c r="B196" s="153" t="s">
        <v>1360</v>
      </c>
      <c r="C196" s="153" t="s">
        <v>1361</v>
      </c>
      <c r="D196" s="153" t="s">
        <v>105</v>
      </c>
      <c r="E196" s="151" t="s">
        <v>1362</v>
      </c>
      <c r="F196" s="147" t="s">
        <v>58</v>
      </c>
      <c r="G196" s="152">
        <v>441.56</v>
      </c>
      <c r="H196" s="152">
        <v>12.06</v>
      </c>
      <c r="I196" s="152">
        <f t="shared" si="66"/>
        <v>5325.21</v>
      </c>
      <c r="J196" s="202">
        <f t="shared" si="67"/>
        <v>0.28660000000000002</v>
      </c>
      <c r="K196" s="152">
        <f t="shared" si="50"/>
        <v>15.51</v>
      </c>
      <c r="L196" s="152">
        <f>TRUNC(G196 * K196, 2)</f>
        <v>6848.59</v>
      </c>
    </row>
    <row r="197" spans="2:12" x14ac:dyDescent="0.25">
      <c r="B197" s="153" t="s">
        <v>1363</v>
      </c>
      <c r="C197" s="153" t="s">
        <v>1364</v>
      </c>
      <c r="D197" s="153" t="s">
        <v>105</v>
      </c>
      <c r="E197" s="151" t="s">
        <v>677</v>
      </c>
      <c r="F197" s="147" t="s">
        <v>58</v>
      </c>
      <c r="G197" s="152">
        <v>215.27</v>
      </c>
      <c r="H197" s="152">
        <v>18.29</v>
      </c>
      <c r="I197" s="152">
        <f t="shared" si="66"/>
        <v>3937.28</v>
      </c>
      <c r="J197" s="202">
        <f t="shared" si="67"/>
        <v>0.28660000000000002</v>
      </c>
      <c r="K197" s="152">
        <f t="shared" si="50"/>
        <v>23.53</v>
      </c>
      <c r="L197" s="152">
        <f>TRUNC(G197 * K197, 2)</f>
        <v>5065.3</v>
      </c>
    </row>
    <row r="198" spans="2:12" x14ac:dyDescent="0.25">
      <c r="B198" s="153" t="s">
        <v>1365</v>
      </c>
      <c r="C198" s="153" t="s">
        <v>1366</v>
      </c>
      <c r="D198" s="153" t="s">
        <v>105</v>
      </c>
      <c r="E198" s="151" t="s">
        <v>1367</v>
      </c>
      <c r="F198" s="147" t="s">
        <v>58</v>
      </c>
      <c r="G198" s="152">
        <v>43.01</v>
      </c>
      <c r="H198" s="152">
        <v>36.479999999999997</v>
      </c>
      <c r="I198" s="152">
        <f t="shared" si="66"/>
        <v>1569</v>
      </c>
      <c r="J198" s="202">
        <f t="shared" si="67"/>
        <v>0.28660000000000002</v>
      </c>
      <c r="K198" s="152">
        <f t="shared" si="50"/>
        <v>46.93</v>
      </c>
      <c r="L198" s="152">
        <f>TRUNC(G198 * K198, 2)</f>
        <v>2018.45</v>
      </c>
    </row>
    <row r="199" spans="2:12" x14ac:dyDescent="0.25">
      <c r="B199" s="153" t="s">
        <v>1368</v>
      </c>
      <c r="C199" s="153" t="s">
        <v>1369</v>
      </c>
      <c r="D199" s="153" t="s">
        <v>105</v>
      </c>
      <c r="E199" s="151" t="s">
        <v>1370</v>
      </c>
      <c r="F199" s="147" t="s">
        <v>58</v>
      </c>
      <c r="G199" s="152">
        <v>187.37</v>
      </c>
      <c r="H199" s="152">
        <v>75.319999999999993</v>
      </c>
      <c r="I199" s="152">
        <f t="shared" si="66"/>
        <v>14112.7</v>
      </c>
      <c r="J199" s="202">
        <f t="shared" si="67"/>
        <v>0.28660000000000002</v>
      </c>
      <c r="K199" s="152">
        <f t="shared" si="50"/>
        <v>96.9</v>
      </c>
      <c r="L199" s="152">
        <f t="shared" ref="L199:L239" si="68">TRUNC(G199 * K199, 2)</f>
        <v>18156.150000000001</v>
      </c>
    </row>
    <row r="200" spans="2:12" x14ac:dyDescent="0.25">
      <c r="B200" s="153" t="s">
        <v>1371</v>
      </c>
      <c r="C200" s="153" t="s">
        <v>1372</v>
      </c>
      <c r="D200" s="153" t="s">
        <v>105</v>
      </c>
      <c r="E200" s="151" t="s">
        <v>1373</v>
      </c>
      <c r="F200" s="147" t="s">
        <v>58</v>
      </c>
      <c r="G200" s="152">
        <v>24</v>
      </c>
      <c r="H200" s="152">
        <v>15.41</v>
      </c>
      <c r="I200" s="152">
        <f t="shared" si="66"/>
        <v>369.84</v>
      </c>
      <c r="J200" s="202">
        <f t="shared" si="67"/>
        <v>0.28660000000000002</v>
      </c>
      <c r="K200" s="152">
        <f t="shared" si="50"/>
        <v>19.82</v>
      </c>
      <c r="L200" s="152">
        <f t="shared" si="68"/>
        <v>475.68</v>
      </c>
    </row>
    <row r="201" spans="2:12" x14ac:dyDescent="0.25">
      <c r="B201" s="153" t="s">
        <v>1374</v>
      </c>
      <c r="C201" s="153" t="s">
        <v>333</v>
      </c>
      <c r="D201" s="153" t="s">
        <v>105</v>
      </c>
      <c r="E201" s="151" t="s">
        <v>1375</v>
      </c>
      <c r="F201" s="147" t="s">
        <v>58</v>
      </c>
      <c r="G201" s="152">
        <v>11.4</v>
      </c>
      <c r="H201" s="152">
        <v>48.17</v>
      </c>
      <c r="I201" s="152">
        <f t="shared" si="66"/>
        <v>549.13</v>
      </c>
      <c r="J201" s="202">
        <f t="shared" si="67"/>
        <v>0.28660000000000002</v>
      </c>
      <c r="K201" s="152">
        <f t="shared" si="50"/>
        <v>61.97</v>
      </c>
      <c r="L201" s="152">
        <f t="shared" si="68"/>
        <v>706.45</v>
      </c>
    </row>
    <row r="202" spans="2:12" x14ac:dyDescent="0.25">
      <c r="B202" s="153" t="s">
        <v>1376</v>
      </c>
      <c r="C202" s="153" t="s">
        <v>1377</v>
      </c>
      <c r="D202" s="153" t="s">
        <v>105</v>
      </c>
      <c r="E202" s="151" t="s">
        <v>1378</v>
      </c>
      <c r="F202" s="147" t="s">
        <v>221</v>
      </c>
      <c r="G202" s="152">
        <v>3</v>
      </c>
      <c r="H202" s="152">
        <v>495.35</v>
      </c>
      <c r="I202" s="152">
        <f t="shared" si="66"/>
        <v>1486.05</v>
      </c>
      <c r="J202" s="202">
        <f t="shared" si="67"/>
        <v>0.28660000000000002</v>
      </c>
      <c r="K202" s="152">
        <f t="shared" si="50"/>
        <v>637.30999999999995</v>
      </c>
      <c r="L202" s="152">
        <f t="shared" si="68"/>
        <v>1911.93</v>
      </c>
    </row>
    <row r="203" spans="2:12" x14ac:dyDescent="0.25">
      <c r="B203" s="153" t="s">
        <v>1379</v>
      </c>
      <c r="C203" s="153" t="s">
        <v>315</v>
      </c>
      <c r="D203" s="153" t="s">
        <v>105</v>
      </c>
      <c r="E203" s="151" t="s">
        <v>316</v>
      </c>
      <c r="F203" s="147" t="s">
        <v>221</v>
      </c>
      <c r="G203" s="152">
        <v>46</v>
      </c>
      <c r="H203" s="152">
        <v>22.33</v>
      </c>
      <c r="I203" s="152">
        <f t="shared" si="66"/>
        <v>1027.18</v>
      </c>
      <c r="J203" s="202">
        <f t="shared" si="67"/>
        <v>0.28660000000000002</v>
      </c>
      <c r="K203" s="152">
        <f t="shared" si="50"/>
        <v>28.72</v>
      </c>
      <c r="L203" s="152">
        <f t="shared" si="68"/>
        <v>1321.12</v>
      </c>
    </row>
    <row r="204" spans="2:12" x14ac:dyDescent="0.25">
      <c r="B204" s="153" t="s">
        <v>1380</v>
      </c>
      <c r="C204" s="153" t="s">
        <v>317</v>
      </c>
      <c r="D204" s="153" t="s">
        <v>105</v>
      </c>
      <c r="E204" s="151" t="s">
        <v>318</v>
      </c>
      <c r="F204" s="147" t="s">
        <v>221</v>
      </c>
      <c r="G204" s="152">
        <v>6</v>
      </c>
      <c r="H204" s="152">
        <v>24.69</v>
      </c>
      <c r="I204" s="152">
        <f t="shared" si="66"/>
        <v>148.13999999999999</v>
      </c>
      <c r="J204" s="202">
        <f t="shared" si="67"/>
        <v>0.28660000000000002</v>
      </c>
      <c r="K204" s="152">
        <f t="shared" ref="K204:K284" si="69">TRUNC(H204 * (1 + J204), 2)</f>
        <v>31.76</v>
      </c>
      <c r="L204" s="152">
        <f t="shared" si="68"/>
        <v>190.56</v>
      </c>
    </row>
    <row r="205" spans="2:12" x14ac:dyDescent="0.25">
      <c r="B205" s="153" t="s">
        <v>1381</v>
      </c>
      <c r="C205" s="153" t="s">
        <v>1382</v>
      </c>
      <c r="D205" s="153" t="s">
        <v>105</v>
      </c>
      <c r="E205" s="151" t="s">
        <v>689</v>
      </c>
      <c r="F205" s="147" t="s">
        <v>221</v>
      </c>
      <c r="G205" s="152">
        <v>12</v>
      </c>
      <c r="H205" s="152">
        <v>87.79</v>
      </c>
      <c r="I205" s="152">
        <f t="shared" si="66"/>
        <v>1053.48</v>
      </c>
      <c r="J205" s="202">
        <f t="shared" si="67"/>
        <v>0.28660000000000002</v>
      </c>
      <c r="K205" s="152">
        <f t="shared" si="69"/>
        <v>112.95</v>
      </c>
      <c r="L205" s="152">
        <f t="shared" si="68"/>
        <v>1355.4</v>
      </c>
    </row>
    <row r="206" spans="2:12" x14ac:dyDescent="0.25">
      <c r="B206" s="153" t="s">
        <v>1383</v>
      </c>
      <c r="C206" s="153" t="s">
        <v>1384</v>
      </c>
      <c r="D206" s="153" t="s">
        <v>105</v>
      </c>
      <c r="E206" s="151" t="s">
        <v>687</v>
      </c>
      <c r="F206" s="147" t="s">
        <v>221</v>
      </c>
      <c r="G206" s="152">
        <v>2</v>
      </c>
      <c r="H206" s="152">
        <v>92.83</v>
      </c>
      <c r="I206" s="152">
        <f t="shared" si="66"/>
        <v>185.66</v>
      </c>
      <c r="J206" s="202">
        <f t="shared" si="67"/>
        <v>0.28660000000000002</v>
      </c>
      <c r="K206" s="152">
        <f t="shared" si="69"/>
        <v>119.43</v>
      </c>
      <c r="L206" s="152">
        <f t="shared" si="68"/>
        <v>238.86</v>
      </c>
    </row>
    <row r="207" spans="2:12" x14ac:dyDescent="0.25">
      <c r="B207" s="153" t="s">
        <v>1385</v>
      </c>
      <c r="C207" s="153" t="s">
        <v>1386</v>
      </c>
      <c r="D207" s="153" t="s">
        <v>105</v>
      </c>
      <c r="E207" s="151" t="s">
        <v>1387</v>
      </c>
      <c r="F207" s="147" t="s">
        <v>221</v>
      </c>
      <c r="G207" s="152">
        <v>2</v>
      </c>
      <c r="H207" s="152">
        <v>330.67</v>
      </c>
      <c r="I207" s="152">
        <f t="shared" si="66"/>
        <v>661.34</v>
      </c>
      <c r="J207" s="202">
        <f t="shared" si="67"/>
        <v>0.28660000000000002</v>
      </c>
      <c r="K207" s="152">
        <f t="shared" si="69"/>
        <v>425.44</v>
      </c>
      <c r="L207" s="152">
        <f t="shared" si="68"/>
        <v>850.88</v>
      </c>
    </row>
    <row r="208" spans="2:12" x14ac:dyDescent="0.25">
      <c r="B208" s="153" t="s">
        <v>1388</v>
      </c>
      <c r="C208" s="153" t="s">
        <v>1389</v>
      </c>
      <c r="D208" s="153" t="s">
        <v>105</v>
      </c>
      <c r="E208" s="151" t="s">
        <v>1390</v>
      </c>
      <c r="F208" s="147" t="s">
        <v>221</v>
      </c>
      <c r="G208" s="152">
        <v>1</v>
      </c>
      <c r="H208" s="152">
        <v>416.18</v>
      </c>
      <c r="I208" s="152">
        <f t="shared" si="66"/>
        <v>416.18</v>
      </c>
      <c r="J208" s="202">
        <f t="shared" si="67"/>
        <v>0.28660000000000002</v>
      </c>
      <c r="K208" s="152">
        <f t="shared" si="69"/>
        <v>535.45000000000005</v>
      </c>
      <c r="L208" s="152">
        <f t="shared" si="68"/>
        <v>535.45000000000005</v>
      </c>
    </row>
    <row r="209" spans="2:12" x14ac:dyDescent="0.25">
      <c r="B209" s="153" t="s">
        <v>1391</v>
      </c>
      <c r="C209" s="153" t="s">
        <v>1392</v>
      </c>
      <c r="D209" s="153" t="s">
        <v>105</v>
      </c>
      <c r="E209" s="151" t="s">
        <v>1393</v>
      </c>
      <c r="F209" s="147" t="s">
        <v>221</v>
      </c>
      <c r="G209" s="152">
        <v>1</v>
      </c>
      <c r="H209" s="152">
        <v>225.28</v>
      </c>
      <c r="I209" s="152">
        <f t="shared" si="66"/>
        <v>225.28</v>
      </c>
      <c r="J209" s="202">
        <f t="shared" si="67"/>
        <v>0.28660000000000002</v>
      </c>
      <c r="K209" s="152">
        <f t="shared" si="69"/>
        <v>289.83999999999997</v>
      </c>
      <c r="L209" s="152">
        <f t="shared" si="68"/>
        <v>289.83999999999997</v>
      </c>
    </row>
    <row r="210" spans="2:12" ht="25.5" x14ac:dyDescent="0.25">
      <c r="B210" s="153" t="s">
        <v>1394</v>
      </c>
      <c r="C210" s="153" t="s">
        <v>1395</v>
      </c>
      <c r="D210" s="153" t="s">
        <v>86</v>
      </c>
      <c r="E210" s="151" t="s">
        <v>1396</v>
      </c>
      <c r="F210" s="147" t="s">
        <v>28</v>
      </c>
      <c r="G210" s="152">
        <v>3</v>
      </c>
      <c r="H210" s="152">
        <v>67.989999999999995</v>
      </c>
      <c r="I210" s="152">
        <f t="shared" si="66"/>
        <v>203.97</v>
      </c>
      <c r="J210" s="202">
        <f t="shared" si="67"/>
        <v>0.28660000000000002</v>
      </c>
      <c r="K210" s="152">
        <f t="shared" si="69"/>
        <v>87.47</v>
      </c>
      <c r="L210" s="152">
        <f t="shared" si="68"/>
        <v>262.41000000000003</v>
      </c>
    </row>
    <row r="211" spans="2:12" x14ac:dyDescent="0.25">
      <c r="B211" s="153" t="s">
        <v>1397</v>
      </c>
      <c r="C211" s="153" t="s">
        <v>1398</v>
      </c>
      <c r="D211" s="153" t="s">
        <v>105</v>
      </c>
      <c r="E211" s="151" t="s">
        <v>1399</v>
      </c>
      <c r="F211" s="147" t="s">
        <v>58</v>
      </c>
      <c r="G211" s="152">
        <v>31.98</v>
      </c>
      <c r="H211" s="152">
        <v>10.01</v>
      </c>
      <c r="I211" s="152">
        <f t="shared" si="66"/>
        <v>320.11</v>
      </c>
      <c r="J211" s="202">
        <f t="shared" si="67"/>
        <v>0.28660000000000002</v>
      </c>
      <c r="K211" s="152">
        <f t="shared" si="69"/>
        <v>12.87</v>
      </c>
      <c r="L211" s="152">
        <f t="shared" si="68"/>
        <v>411.58</v>
      </c>
    </row>
    <row r="212" spans="2:12" x14ac:dyDescent="0.25">
      <c r="B212" s="153" t="s">
        <v>1400</v>
      </c>
      <c r="C212" s="153" t="s">
        <v>1401</v>
      </c>
      <c r="D212" s="153" t="s">
        <v>105</v>
      </c>
      <c r="E212" s="151" t="s">
        <v>1402</v>
      </c>
      <c r="F212" s="147" t="s">
        <v>58</v>
      </c>
      <c r="G212" s="152">
        <v>604.87</v>
      </c>
      <c r="H212" s="152">
        <v>8.23</v>
      </c>
      <c r="I212" s="152">
        <f t="shared" si="66"/>
        <v>4978.08</v>
      </c>
      <c r="J212" s="202">
        <f t="shared" si="67"/>
        <v>0.28660000000000002</v>
      </c>
      <c r="K212" s="152">
        <f t="shared" si="69"/>
        <v>10.58</v>
      </c>
      <c r="L212" s="152">
        <f t="shared" si="68"/>
        <v>6399.52</v>
      </c>
    </row>
    <row r="213" spans="2:12" x14ac:dyDescent="0.25">
      <c r="B213" s="153" t="s">
        <v>1403</v>
      </c>
      <c r="C213" s="153" t="s">
        <v>1404</v>
      </c>
      <c r="D213" s="153" t="s">
        <v>105</v>
      </c>
      <c r="E213" s="151" t="s">
        <v>1405</v>
      </c>
      <c r="F213" s="147" t="s">
        <v>58</v>
      </c>
      <c r="G213" s="152">
        <v>46.84</v>
      </c>
      <c r="H213" s="152">
        <v>22.25</v>
      </c>
      <c r="I213" s="152">
        <f t="shared" si="66"/>
        <v>1042.19</v>
      </c>
      <c r="J213" s="202">
        <f t="shared" si="67"/>
        <v>0.28660000000000002</v>
      </c>
      <c r="K213" s="152">
        <f t="shared" si="69"/>
        <v>28.62</v>
      </c>
      <c r="L213" s="152">
        <f t="shared" si="68"/>
        <v>1340.56</v>
      </c>
    </row>
    <row r="214" spans="2:12" x14ac:dyDescent="0.25">
      <c r="B214" s="153" t="s">
        <v>1406</v>
      </c>
      <c r="C214" s="153" t="s">
        <v>1407</v>
      </c>
      <c r="D214" s="153" t="s">
        <v>105</v>
      </c>
      <c r="E214" s="151" t="s">
        <v>1408</v>
      </c>
      <c r="F214" s="147" t="s">
        <v>58</v>
      </c>
      <c r="G214" s="152">
        <v>190.16</v>
      </c>
      <c r="H214" s="152">
        <v>9.9700000000000006</v>
      </c>
      <c r="I214" s="152">
        <f t="shared" si="66"/>
        <v>1895.89</v>
      </c>
      <c r="J214" s="202">
        <f t="shared" si="67"/>
        <v>0.28660000000000002</v>
      </c>
      <c r="K214" s="152">
        <f t="shared" si="69"/>
        <v>12.82</v>
      </c>
      <c r="L214" s="152">
        <f t="shared" si="68"/>
        <v>2437.85</v>
      </c>
    </row>
    <row r="215" spans="2:12" x14ac:dyDescent="0.25">
      <c r="B215" s="153" t="s">
        <v>1409</v>
      </c>
      <c r="C215" s="153" t="s">
        <v>327</v>
      </c>
      <c r="D215" s="153" t="s">
        <v>105</v>
      </c>
      <c r="E215" s="151" t="s">
        <v>328</v>
      </c>
      <c r="F215" s="147" t="s">
        <v>58</v>
      </c>
      <c r="G215" s="152">
        <v>49.39</v>
      </c>
      <c r="H215" s="152">
        <v>16.04</v>
      </c>
      <c r="I215" s="152">
        <f t="shared" si="66"/>
        <v>792.21</v>
      </c>
      <c r="J215" s="202">
        <f t="shared" si="67"/>
        <v>0.28660000000000002</v>
      </c>
      <c r="K215" s="152">
        <f t="shared" si="69"/>
        <v>20.63</v>
      </c>
      <c r="L215" s="152">
        <f t="shared" si="68"/>
        <v>1018.91</v>
      </c>
    </row>
    <row r="216" spans="2:12" x14ac:dyDescent="0.25">
      <c r="B216" s="153" t="s">
        <v>1410</v>
      </c>
      <c r="C216" s="153" t="s">
        <v>1411</v>
      </c>
      <c r="D216" s="153" t="s">
        <v>105</v>
      </c>
      <c r="E216" s="151" t="s">
        <v>1412</v>
      </c>
      <c r="F216" s="147" t="s">
        <v>221</v>
      </c>
      <c r="G216" s="152">
        <v>1</v>
      </c>
      <c r="H216" s="152">
        <v>13.6</v>
      </c>
      <c r="I216" s="152">
        <f t="shared" si="66"/>
        <v>13.6</v>
      </c>
      <c r="J216" s="202">
        <f t="shared" si="67"/>
        <v>0.28660000000000002</v>
      </c>
      <c r="K216" s="152">
        <f t="shared" si="69"/>
        <v>17.489999999999998</v>
      </c>
      <c r="L216" s="152">
        <f t="shared" si="68"/>
        <v>17.489999999999998</v>
      </c>
    </row>
    <row r="217" spans="2:12" x14ac:dyDescent="0.25">
      <c r="B217" s="153" t="s">
        <v>1413</v>
      </c>
      <c r="C217" s="153" t="s">
        <v>1414</v>
      </c>
      <c r="D217" s="153" t="s">
        <v>105</v>
      </c>
      <c r="E217" s="151" t="s">
        <v>1415</v>
      </c>
      <c r="F217" s="147" t="s">
        <v>221</v>
      </c>
      <c r="G217" s="152">
        <v>1</v>
      </c>
      <c r="H217" s="152">
        <v>19.04</v>
      </c>
      <c r="I217" s="152">
        <f t="shared" si="66"/>
        <v>19.04</v>
      </c>
      <c r="J217" s="202">
        <f t="shared" si="67"/>
        <v>0.28660000000000002</v>
      </c>
      <c r="K217" s="152">
        <f t="shared" si="69"/>
        <v>24.49</v>
      </c>
      <c r="L217" s="152">
        <f t="shared" si="68"/>
        <v>24.49</v>
      </c>
    </row>
    <row r="218" spans="2:12" ht="25.5" x14ac:dyDescent="0.25">
      <c r="B218" s="153" t="s">
        <v>1416</v>
      </c>
      <c r="C218" s="153" t="s">
        <v>1417</v>
      </c>
      <c r="D218" s="153" t="s">
        <v>798</v>
      </c>
      <c r="E218" s="151" t="s">
        <v>1418</v>
      </c>
      <c r="F218" s="147" t="s">
        <v>58</v>
      </c>
      <c r="G218" s="152">
        <v>392.95</v>
      </c>
      <c r="H218" s="152">
        <v>57.03</v>
      </c>
      <c r="I218" s="152">
        <f t="shared" si="66"/>
        <v>22409.93</v>
      </c>
      <c r="J218" s="202">
        <f t="shared" si="67"/>
        <v>0.28660000000000002</v>
      </c>
      <c r="K218" s="152">
        <f t="shared" si="69"/>
        <v>73.37</v>
      </c>
      <c r="L218" s="152">
        <f t="shared" si="68"/>
        <v>28830.74</v>
      </c>
    </row>
    <row r="219" spans="2:12" x14ac:dyDescent="0.25">
      <c r="B219" s="153" t="s">
        <v>1419</v>
      </c>
      <c r="C219" s="153" t="s">
        <v>1420</v>
      </c>
      <c r="D219" s="153" t="s">
        <v>105</v>
      </c>
      <c r="E219" s="151" t="s">
        <v>1421</v>
      </c>
      <c r="F219" s="147" t="s">
        <v>221</v>
      </c>
      <c r="G219" s="152">
        <v>1</v>
      </c>
      <c r="H219" s="152">
        <v>1597.04</v>
      </c>
      <c r="I219" s="152">
        <f t="shared" si="66"/>
        <v>1597.04</v>
      </c>
      <c r="J219" s="202">
        <f t="shared" si="67"/>
        <v>0.28660000000000002</v>
      </c>
      <c r="K219" s="152">
        <f t="shared" si="69"/>
        <v>2054.75</v>
      </c>
      <c r="L219" s="152">
        <f t="shared" si="68"/>
        <v>2054.75</v>
      </c>
    </row>
    <row r="220" spans="2:12" x14ac:dyDescent="0.25">
      <c r="B220" s="153" t="s">
        <v>1422</v>
      </c>
      <c r="C220" s="153" t="s">
        <v>1423</v>
      </c>
      <c r="D220" s="153" t="s">
        <v>105</v>
      </c>
      <c r="E220" s="151" t="s">
        <v>1424</v>
      </c>
      <c r="F220" s="147" t="s">
        <v>221</v>
      </c>
      <c r="G220" s="152">
        <v>1</v>
      </c>
      <c r="H220" s="152">
        <v>144.5</v>
      </c>
      <c r="I220" s="152">
        <f t="shared" si="66"/>
        <v>144.5</v>
      </c>
      <c r="J220" s="202">
        <f t="shared" si="67"/>
        <v>0.28660000000000002</v>
      </c>
      <c r="K220" s="152">
        <f t="shared" si="69"/>
        <v>185.91</v>
      </c>
      <c r="L220" s="152">
        <f t="shared" si="68"/>
        <v>185.91</v>
      </c>
    </row>
    <row r="221" spans="2:12" x14ac:dyDescent="0.25">
      <c r="B221" s="153" t="s">
        <v>1425</v>
      </c>
      <c r="C221" s="153" t="s">
        <v>1426</v>
      </c>
      <c r="D221" s="153" t="s">
        <v>105</v>
      </c>
      <c r="E221" s="151" t="s">
        <v>1427</v>
      </c>
      <c r="F221" s="147" t="s">
        <v>221</v>
      </c>
      <c r="G221" s="152">
        <v>1</v>
      </c>
      <c r="H221" s="152">
        <v>1272.0999999999999</v>
      </c>
      <c r="I221" s="152">
        <f t="shared" si="66"/>
        <v>1272.0999999999999</v>
      </c>
      <c r="J221" s="202">
        <f t="shared" si="67"/>
        <v>0.28660000000000002</v>
      </c>
      <c r="K221" s="152">
        <f t="shared" si="69"/>
        <v>1636.68</v>
      </c>
      <c r="L221" s="152">
        <f t="shared" si="68"/>
        <v>1636.68</v>
      </c>
    </row>
    <row r="222" spans="2:12" x14ac:dyDescent="0.25">
      <c r="B222" s="153" t="s">
        <v>1428</v>
      </c>
      <c r="C222" s="153" t="s">
        <v>1429</v>
      </c>
      <c r="D222" s="153" t="s">
        <v>105</v>
      </c>
      <c r="E222" s="151" t="s">
        <v>1430</v>
      </c>
      <c r="F222" s="147" t="s">
        <v>221</v>
      </c>
      <c r="G222" s="152">
        <v>1</v>
      </c>
      <c r="H222" s="152">
        <v>1568.48</v>
      </c>
      <c r="I222" s="152">
        <f t="shared" si="66"/>
        <v>1568.48</v>
      </c>
      <c r="J222" s="202">
        <f t="shared" si="67"/>
        <v>0.28660000000000002</v>
      </c>
      <c r="K222" s="152">
        <f t="shared" si="69"/>
        <v>2018</v>
      </c>
      <c r="L222" s="152">
        <f t="shared" si="68"/>
        <v>2018</v>
      </c>
    </row>
    <row r="223" spans="2:12" x14ac:dyDescent="0.25">
      <c r="B223" s="153" t="s">
        <v>1431</v>
      </c>
      <c r="C223" s="153" t="s">
        <v>1432</v>
      </c>
      <c r="D223" s="153" t="s">
        <v>105</v>
      </c>
      <c r="E223" s="151" t="s">
        <v>1433</v>
      </c>
      <c r="F223" s="147" t="s">
        <v>221</v>
      </c>
      <c r="G223" s="152">
        <v>99</v>
      </c>
      <c r="H223" s="152">
        <v>19.3</v>
      </c>
      <c r="I223" s="152">
        <f t="shared" si="66"/>
        <v>1910.7</v>
      </c>
      <c r="J223" s="202">
        <f t="shared" si="67"/>
        <v>0.28660000000000002</v>
      </c>
      <c r="K223" s="152">
        <f t="shared" si="69"/>
        <v>24.83</v>
      </c>
      <c r="L223" s="152">
        <f t="shared" si="68"/>
        <v>2458.17</v>
      </c>
    </row>
    <row r="224" spans="2:12" x14ac:dyDescent="0.25">
      <c r="B224" s="153" t="s">
        <v>1434</v>
      </c>
      <c r="C224" s="153" t="s">
        <v>1435</v>
      </c>
      <c r="D224" s="153" t="s">
        <v>105</v>
      </c>
      <c r="E224" s="151" t="s">
        <v>1436</v>
      </c>
      <c r="F224" s="147" t="s">
        <v>28</v>
      </c>
      <c r="G224" s="152">
        <v>29</v>
      </c>
      <c r="H224" s="152">
        <v>24.93</v>
      </c>
      <c r="I224" s="152">
        <f t="shared" si="66"/>
        <v>722.97</v>
      </c>
      <c r="J224" s="202">
        <f t="shared" si="67"/>
        <v>0.28660000000000002</v>
      </c>
      <c r="K224" s="152">
        <f t="shared" si="69"/>
        <v>32.07</v>
      </c>
      <c r="L224" s="152">
        <f t="shared" si="68"/>
        <v>930.03</v>
      </c>
    </row>
    <row r="225" spans="2:12" x14ac:dyDescent="0.25">
      <c r="B225" s="153" t="s">
        <v>1437</v>
      </c>
      <c r="C225" s="153" t="s">
        <v>1438</v>
      </c>
      <c r="D225" s="153" t="s">
        <v>105</v>
      </c>
      <c r="E225" s="151" t="s">
        <v>1439</v>
      </c>
      <c r="F225" s="147" t="s">
        <v>221</v>
      </c>
      <c r="G225" s="152">
        <v>144</v>
      </c>
      <c r="H225" s="152">
        <v>8.25</v>
      </c>
      <c r="I225" s="152">
        <f t="shared" si="66"/>
        <v>1188</v>
      </c>
      <c r="J225" s="202">
        <f t="shared" si="67"/>
        <v>0.28660000000000002</v>
      </c>
      <c r="K225" s="152">
        <f t="shared" si="69"/>
        <v>10.61</v>
      </c>
      <c r="L225" s="152">
        <f t="shared" si="68"/>
        <v>1527.84</v>
      </c>
    </row>
    <row r="226" spans="2:12" x14ac:dyDescent="0.25">
      <c r="B226" s="153" t="s">
        <v>1440</v>
      </c>
      <c r="C226" s="153" t="s">
        <v>1441</v>
      </c>
      <c r="D226" s="153" t="s">
        <v>105</v>
      </c>
      <c r="E226" s="151" t="s">
        <v>1442</v>
      </c>
      <c r="F226" s="147" t="s">
        <v>221</v>
      </c>
      <c r="G226" s="152">
        <v>102</v>
      </c>
      <c r="H226" s="152">
        <v>10.19</v>
      </c>
      <c r="I226" s="152">
        <f t="shared" si="66"/>
        <v>1039.3800000000001</v>
      </c>
      <c r="J226" s="202">
        <f t="shared" si="67"/>
        <v>0.28660000000000002</v>
      </c>
      <c r="K226" s="152">
        <f t="shared" si="69"/>
        <v>13.11</v>
      </c>
      <c r="L226" s="152">
        <f t="shared" si="68"/>
        <v>1337.22</v>
      </c>
    </row>
    <row r="227" spans="2:12" x14ac:dyDescent="0.25">
      <c r="B227" s="153" t="s">
        <v>1443</v>
      </c>
      <c r="C227" s="153" t="s">
        <v>1444</v>
      </c>
      <c r="D227" s="153" t="s">
        <v>105</v>
      </c>
      <c r="E227" s="151" t="s">
        <v>1445</v>
      </c>
      <c r="F227" s="147" t="s">
        <v>221</v>
      </c>
      <c r="G227" s="152">
        <v>1</v>
      </c>
      <c r="H227" s="152">
        <v>26144</v>
      </c>
      <c r="I227" s="152">
        <f t="shared" si="66"/>
        <v>26144</v>
      </c>
      <c r="J227" s="202">
        <f t="shared" si="67"/>
        <v>0.28660000000000002</v>
      </c>
      <c r="K227" s="152">
        <f t="shared" si="69"/>
        <v>33636.870000000003</v>
      </c>
      <c r="L227" s="152">
        <f t="shared" si="68"/>
        <v>33636.870000000003</v>
      </c>
    </row>
    <row r="228" spans="2:12" x14ac:dyDescent="0.25">
      <c r="B228" s="153" t="s">
        <v>1446</v>
      </c>
      <c r="C228" s="153" t="s">
        <v>1447</v>
      </c>
      <c r="D228" s="153" t="s">
        <v>105</v>
      </c>
      <c r="E228" s="151" t="s">
        <v>1448</v>
      </c>
      <c r="F228" s="147" t="s">
        <v>221</v>
      </c>
      <c r="G228" s="152">
        <v>15</v>
      </c>
      <c r="H228" s="152">
        <v>27.8</v>
      </c>
      <c r="I228" s="152">
        <f t="shared" si="66"/>
        <v>417</v>
      </c>
      <c r="J228" s="202">
        <f t="shared" si="67"/>
        <v>0.28660000000000002</v>
      </c>
      <c r="K228" s="152">
        <f t="shared" si="69"/>
        <v>35.76</v>
      </c>
      <c r="L228" s="152">
        <f t="shared" si="68"/>
        <v>536.4</v>
      </c>
    </row>
    <row r="229" spans="2:12" x14ac:dyDescent="0.25">
      <c r="B229" s="153" t="s">
        <v>1449</v>
      </c>
      <c r="C229" s="153" t="s">
        <v>1450</v>
      </c>
      <c r="D229" s="153" t="s">
        <v>105</v>
      </c>
      <c r="E229" s="151" t="s">
        <v>1451</v>
      </c>
      <c r="F229" s="147" t="s">
        <v>221</v>
      </c>
      <c r="G229" s="152">
        <v>1</v>
      </c>
      <c r="H229" s="152">
        <v>40.76</v>
      </c>
      <c r="I229" s="152">
        <f t="shared" si="66"/>
        <v>40.76</v>
      </c>
      <c r="J229" s="202">
        <f t="shared" si="67"/>
        <v>0.28660000000000002</v>
      </c>
      <c r="K229" s="152">
        <f t="shared" si="69"/>
        <v>52.44</v>
      </c>
      <c r="L229" s="152">
        <f t="shared" si="68"/>
        <v>52.44</v>
      </c>
    </row>
    <row r="230" spans="2:12" ht="25.5" x14ac:dyDescent="0.25">
      <c r="B230" s="153" t="s">
        <v>1452</v>
      </c>
      <c r="C230" s="153" t="s">
        <v>1453</v>
      </c>
      <c r="D230" s="153" t="s">
        <v>105</v>
      </c>
      <c r="E230" s="151" t="s">
        <v>1454</v>
      </c>
      <c r="F230" s="147" t="s">
        <v>28</v>
      </c>
      <c r="G230" s="152">
        <v>62</v>
      </c>
      <c r="H230" s="152">
        <v>216.28</v>
      </c>
      <c r="I230" s="152">
        <f t="shared" si="66"/>
        <v>13409.36</v>
      </c>
      <c r="J230" s="202">
        <f t="shared" si="67"/>
        <v>0.28660000000000002</v>
      </c>
      <c r="K230" s="152">
        <f t="shared" si="69"/>
        <v>278.26</v>
      </c>
      <c r="L230" s="152">
        <f t="shared" si="68"/>
        <v>17252.12</v>
      </c>
    </row>
    <row r="231" spans="2:12" ht="25.5" x14ac:dyDescent="0.25">
      <c r="B231" s="153" t="s">
        <v>1455</v>
      </c>
      <c r="C231" s="153" t="s">
        <v>1456</v>
      </c>
      <c r="D231" s="153" t="s">
        <v>105</v>
      </c>
      <c r="E231" s="151" t="s">
        <v>1457</v>
      </c>
      <c r="F231" s="147" t="s">
        <v>28</v>
      </c>
      <c r="G231" s="152">
        <v>8</v>
      </c>
      <c r="H231" s="152">
        <v>207.98</v>
      </c>
      <c r="I231" s="152">
        <f t="shared" si="66"/>
        <v>1663.84</v>
      </c>
      <c r="J231" s="202">
        <f t="shared" si="67"/>
        <v>0.28660000000000002</v>
      </c>
      <c r="K231" s="152">
        <f t="shared" si="69"/>
        <v>267.58</v>
      </c>
      <c r="L231" s="152">
        <f t="shared" si="68"/>
        <v>2140.64</v>
      </c>
    </row>
    <row r="232" spans="2:12" x14ac:dyDescent="0.25">
      <c r="B232" s="153" t="s">
        <v>1458</v>
      </c>
      <c r="C232" s="153" t="s">
        <v>1459</v>
      </c>
      <c r="D232" s="153" t="s">
        <v>105</v>
      </c>
      <c r="E232" s="151" t="s">
        <v>1460</v>
      </c>
      <c r="F232" s="147" t="s">
        <v>221</v>
      </c>
      <c r="G232" s="152">
        <v>3</v>
      </c>
      <c r="H232" s="152">
        <v>911.25</v>
      </c>
      <c r="I232" s="152">
        <f t="shared" si="66"/>
        <v>2733.75</v>
      </c>
      <c r="J232" s="202">
        <f t="shared" si="67"/>
        <v>0.28660000000000002</v>
      </c>
      <c r="K232" s="152">
        <f t="shared" si="69"/>
        <v>1172.4100000000001</v>
      </c>
      <c r="L232" s="152">
        <f t="shared" si="68"/>
        <v>3517.23</v>
      </c>
    </row>
    <row r="233" spans="2:12" ht="25.5" x14ac:dyDescent="0.25">
      <c r="B233" s="153" t="s">
        <v>1461</v>
      </c>
      <c r="C233" s="153" t="s">
        <v>1462</v>
      </c>
      <c r="D233" s="153" t="s">
        <v>105</v>
      </c>
      <c r="E233" s="151" t="s">
        <v>1463</v>
      </c>
      <c r="F233" s="147" t="s">
        <v>28</v>
      </c>
      <c r="G233" s="152">
        <v>24</v>
      </c>
      <c r="H233" s="152">
        <v>43.56</v>
      </c>
      <c r="I233" s="152">
        <f t="shared" si="66"/>
        <v>1045.44</v>
      </c>
      <c r="J233" s="202">
        <f t="shared" si="67"/>
        <v>0.28660000000000002</v>
      </c>
      <c r="K233" s="152">
        <f t="shared" si="69"/>
        <v>56.04</v>
      </c>
      <c r="L233" s="152">
        <f t="shared" si="68"/>
        <v>1344.96</v>
      </c>
    </row>
    <row r="234" spans="2:12" ht="25.5" x14ac:dyDescent="0.25">
      <c r="B234" s="153" t="s">
        <v>1464</v>
      </c>
      <c r="C234" s="153" t="s">
        <v>1465</v>
      </c>
      <c r="D234" s="153" t="s">
        <v>105</v>
      </c>
      <c r="E234" s="151" t="s">
        <v>1466</v>
      </c>
      <c r="F234" s="147" t="s">
        <v>28</v>
      </c>
      <c r="G234" s="152">
        <v>5</v>
      </c>
      <c r="H234" s="152">
        <v>174.09</v>
      </c>
      <c r="I234" s="152">
        <f t="shared" si="66"/>
        <v>870.45</v>
      </c>
      <c r="J234" s="202">
        <f t="shared" si="67"/>
        <v>0.28660000000000002</v>
      </c>
      <c r="K234" s="152">
        <f t="shared" si="69"/>
        <v>223.98</v>
      </c>
      <c r="L234" s="152">
        <f t="shared" si="68"/>
        <v>1119.9000000000001</v>
      </c>
    </row>
    <row r="235" spans="2:12" x14ac:dyDescent="0.25">
      <c r="B235" s="153" t="s">
        <v>1467</v>
      </c>
      <c r="C235" s="153" t="s">
        <v>340</v>
      </c>
      <c r="D235" s="153" t="s">
        <v>105</v>
      </c>
      <c r="E235" s="151" t="s">
        <v>341</v>
      </c>
      <c r="F235" s="147" t="s">
        <v>221</v>
      </c>
      <c r="G235" s="152">
        <v>5</v>
      </c>
      <c r="H235" s="152">
        <v>149.46</v>
      </c>
      <c r="I235" s="152">
        <f t="shared" si="66"/>
        <v>747.3</v>
      </c>
      <c r="J235" s="202">
        <f t="shared" si="67"/>
        <v>0.28660000000000002</v>
      </c>
      <c r="K235" s="152">
        <f t="shared" si="69"/>
        <v>192.29</v>
      </c>
      <c r="L235" s="152">
        <f t="shared" si="68"/>
        <v>961.45</v>
      </c>
    </row>
    <row r="236" spans="2:12" ht="25.5" x14ac:dyDescent="0.25">
      <c r="B236" s="153" t="s">
        <v>1468</v>
      </c>
      <c r="C236" s="153" t="s">
        <v>1469</v>
      </c>
      <c r="D236" s="153" t="s">
        <v>1157</v>
      </c>
      <c r="E236" s="151" t="s">
        <v>1470</v>
      </c>
      <c r="F236" s="147" t="s">
        <v>28</v>
      </c>
      <c r="G236" s="152">
        <v>1</v>
      </c>
      <c r="H236" s="152">
        <v>26.69</v>
      </c>
      <c r="I236" s="152">
        <f t="shared" si="66"/>
        <v>26.69</v>
      </c>
      <c r="J236" s="202">
        <f t="shared" si="67"/>
        <v>0.28660000000000002</v>
      </c>
      <c r="K236" s="152">
        <f t="shared" si="69"/>
        <v>34.33</v>
      </c>
      <c r="L236" s="152">
        <f t="shared" si="68"/>
        <v>34.33</v>
      </c>
    </row>
    <row r="237" spans="2:12" ht="25.5" x14ac:dyDescent="0.25">
      <c r="B237" s="153" t="s">
        <v>1471</v>
      </c>
      <c r="C237" s="153" t="s">
        <v>1472</v>
      </c>
      <c r="D237" s="153" t="s">
        <v>105</v>
      </c>
      <c r="E237" s="151" t="s">
        <v>1473</v>
      </c>
      <c r="F237" s="147" t="s">
        <v>221</v>
      </c>
      <c r="G237" s="152">
        <v>5</v>
      </c>
      <c r="H237" s="152">
        <v>343.47</v>
      </c>
      <c r="I237" s="152">
        <f t="shared" si="66"/>
        <v>1717.35</v>
      </c>
      <c r="J237" s="202">
        <f t="shared" si="67"/>
        <v>0.28660000000000002</v>
      </c>
      <c r="K237" s="152">
        <f t="shared" si="69"/>
        <v>441.9</v>
      </c>
      <c r="L237" s="152">
        <f t="shared" si="68"/>
        <v>2209.5</v>
      </c>
    </row>
    <row r="238" spans="2:12" x14ac:dyDescent="0.25">
      <c r="B238" s="153" t="s">
        <v>1474</v>
      </c>
      <c r="C238" s="153" t="s">
        <v>1475</v>
      </c>
      <c r="D238" s="153" t="s">
        <v>105</v>
      </c>
      <c r="E238" s="151" t="s">
        <v>1476</v>
      </c>
      <c r="F238" s="147" t="s">
        <v>221</v>
      </c>
      <c r="G238" s="152">
        <v>5</v>
      </c>
      <c r="H238" s="152">
        <v>276.68</v>
      </c>
      <c r="I238" s="152">
        <f t="shared" si="66"/>
        <v>1383.4</v>
      </c>
      <c r="J238" s="202">
        <f t="shared" si="67"/>
        <v>0.28660000000000002</v>
      </c>
      <c r="K238" s="152">
        <f t="shared" si="69"/>
        <v>355.97</v>
      </c>
      <c r="L238" s="152">
        <f t="shared" si="68"/>
        <v>1779.85</v>
      </c>
    </row>
    <row r="239" spans="2:12" ht="25.5" x14ac:dyDescent="0.25">
      <c r="B239" s="153" t="s">
        <v>1477</v>
      </c>
      <c r="C239" s="153" t="s">
        <v>1478</v>
      </c>
      <c r="D239" s="153" t="s">
        <v>1157</v>
      </c>
      <c r="E239" s="151" t="s">
        <v>1479</v>
      </c>
      <c r="F239" s="147" t="s">
        <v>23</v>
      </c>
      <c r="G239" s="152">
        <v>66.98</v>
      </c>
      <c r="H239" s="152">
        <v>85.43</v>
      </c>
      <c r="I239" s="152">
        <f t="shared" si="66"/>
        <v>5722.1</v>
      </c>
      <c r="J239" s="202">
        <f t="shared" si="67"/>
        <v>0.28660000000000002</v>
      </c>
      <c r="K239" s="152">
        <f t="shared" si="69"/>
        <v>109.91</v>
      </c>
      <c r="L239" s="152">
        <f t="shared" si="68"/>
        <v>7361.77</v>
      </c>
    </row>
    <row r="240" spans="2:12" x14ac:dyDescent="0.25">
      <c r="B240" s="149" t="s">
        <v>329</v>
      </c>
      <c r="C240" s="149" t="s">
        <v>1007</v>
      </c>
      <c r="D240" s="149"/>
      <c r="E240" s="148" t="s">
        <v>1480</v>
      </c>
      <c r="F240" s="150"/>
      <c r="G240" s="150"/>
      <c r="H240" s="148" t="s">
        <v>834</v>
      </c>
      <c r="I240" s="150">
        <f>SUBTOTAL(9,I241:I255)</f>
        <v>109274.49</v>
      </c>
      <c r="J240" s="148"/>
      <c r="K240" s="150"/>
      <c r="L240" s="150">
        <f>SUBTOTAL(9,L241:L255)</f>
        <v>140549.27999999997</v>
      </c>
    </row>
    <row r="241" spans="2:12" x14ac:dyDescent="0.25">
      <c r="B241" s="153" t="s">
        <v>1481</v>
      </c>
      <c r="C241" s="153" t="s">
        <v>1358</v>
      </c>
      <c r="D241" s="153" t="s">
        <v>105</v>
      </c>
      <c r="E241" s="151" t="s">
        <v>1359</v>
      </c>
      <c r="F241" s="147" t="s">
        <v>23</v>
      </c>
      <c r="G241" s="152">
        <v>3.49</v>
      </c>
      <c r="H241" s="152">
        <v>4.7699999999999996</v>
      </c>
      <c r="I241" s="152">
        <f t="shared" ref="I241:I255" si="70">TRUNC(G241 * H241, 2)</f>
        <v>16.64</v>
      </c>
      <c r="J241" s="202">
        <f t="shared" ref="J241:J255" si="71">+$L$5</f>
        <v>0.28660000000000002</v>
      </c>
      <c r="K241" s="152">
        <f t="shared" si="69"/>
        <v>6.13</v>
      </c>
      <c r="L241" s="152">
        <f>TRUNC(G241 * K241, 2)</f>
        <v>21.39</v>
      </c>
    </row>
    <row r="242" spans="2:12" x14ac:dyDescent="0.25">
      <c r="B242" s="153" t="s">
        <v>1482</v>
      </c>
      <c r="C242" s="153" t="s">
        <v>1483</v>
      </c>
      <c r="D242" s="153" t="s">
        <v>105</v>
      </c>
      <c r="E242" s="151" t="s">
        <v>1484</v>
      </c>
      <c r="F242" s="147" t="s">
        <v>58</v>
      </c>
      <c r="G242" s="152">
        <v>6832.71</v>
      </c>
      <c r="H242" s="152">
        <v>5.31</v>
      </c>
      <c r="I242" s="152">
        <f t="shared" si="70"/>
        <v>36281.69</v>
      </c>
      <c r="J242" s="202">
        <f t="shared" si="71"/>
        <v>0.28660000000000002</v>
      </c>
      <c r="K242" s="152">
        <f t="shared" si="69"/>
        <v>6.83</v>
      </c>
      <c r="L242" s="152">
        <f>TRUNC(G242 * K242, 2)</f>
        <v>46667.4</v>
      </c>
    </row>
    <row r="243" spans="2:12" ht="25.5" x14ac:dyDescent="0.25">
      <c r="B243" s="153" t="s">
        <v>1485</v>
      </c>
      <c r="C243" s="153" t="s">
        <v>1486</v>
      </c>
      <c r="D243" s="153" t="s">
        <v>86</v>
      </c>
      <c r="E243" s="151" t="s">
        <v>1487</v>
      </c>
      <c r="F243" s="147" t="s">
        <v>23</v>
      </c>
      <c r="G243" s="152">
        <v>121.5</v>
      </c>
      <c r="H243" s="152">
        <v>10.050000000000001</v>
      </c>
      <c r="I243" s="152">
        <f t="shared" si="70"/>
        <v>1221.07</v>
      </c>
      <c r="J243" s="202">
        <f t="shared" si="71"/>
        <v>0.28660000000000002</v>
      </c>
      <c r="K243" s="152">
        <f t="shared" si="69"/>
        <v>12.93</v>
      </c>
      <c r="L243" s="152">
        <f>TRUNC(G243 * K243, 2)</f>
        <v>1570.99</v>
      </c>
    </row>
    <row r="244" spans="2:12" ht="25.5" x14ac:dyDescent="0.25">
      <c r="B244" s="153" t="s">
        <v>1488</v>
      </c>
      <c r="C244" s="153" t="s">
        <v>1489</v>
      </c>
      <c r="D244" s="153" t="s">
        <v>86</v>
      </c>
      <c r="E244" s="151" t="s">
        <v>1490</v>
      </c>
      <c r="F244" s="147" t="s">
        <v>28</v>
      </c>
      <c r="G244" s="152">
        <v>17</v>
      </c>
      <c r="H244" s="152">
        <v>394.47</v>
      </c>
      <c r="I244" s="152">
        <f t="shared" si="70"/>
        <v>6705.99</v>
      </c>
      <c r="J244" s="202">
        <f t="shared" si="71"/>
        <v>0.28660000000000002</v>
      </c>
      <c r="K244" s="152">
        <f t="shared" si="69"/>
        <v>507.52</v>
      </c>
      <c r="L244" s="152">
        <f>TRUNC(G244 * K244, 2)</f>
        <v>8627.84</v>
      </c>
    </row>
    <row r="245" spans="2:12" x14ac:dyDescent="0.25">
      <c r="B245" s="153" t="s">
        <v>1491</v>
      </c>
      <c r="C245" s="153" t="s">
        <v>1401</v>
      </c>
      <c r="D245" s="153" t="s">
        <v>105</v>
      </c>
      <c r="E245" s="151" t="s">
        <v>1402</v>
      </c>
      <c r="F245" s="147" t="s">
        <v>58</v>
      </c>
      <c r="G245" s="152">
        <v>3328.32</v>
      </c>
      <c r="H245" s="152">
        <v>8.23</v>
      </c>
      <c r="I245" s="152">
        <f t="shared" si="70"/>
        <v>27392.07</v>
      </c>
      <c r="J245" s="202">
        <f t="shared" si="71"/>
        <v>0.28660000000000002</v>
      </c>
      <c r="K245" s="152">
        <f t="shared" si="69"/>
        <v>10.58</v>
      </c>
      <c r="L245" s="152">
        <f t="shared" ref="L245:L255" si="72">TRUNC(G245 * K245, 2)</f>
        <v>35213.620000000003</v>
      </c>
    </row>
    <row r="246" spans="2:12" x14ac:dyDescent="0.25">
      <c r="B246" s="153" t="s">
        <v>1492</v>
      </c>
      <c r="C246" s="153" t="s">
        <v>1493</v>
      </c>
      <c r="D246" s="153" t="s">
        <v>105</v>
      </c>
      <c r="E246" s="151" t="s">
        <v>1494</v>
      </c>
      <c r="F246" s="147" t="s">
        <v>221</v>
      </c>
      <c r="G246" s="152">
        <v>1</v>
      </c>
      <c r="H246" s="152">
        <v>804.57</v>
      </c>
      <c r="I246" s="152">
        <f t="shared" si="70"/>
        <v>804.57</v>
      </c>
      <c r="J246" s="202">
        <f t="shared" si="71"/>
        <v>0.28660000000000002</v>
      </c>
      <c r="K246" s="152">
        <f t="shared" si="69"/>
        <v>1035.1500000000001</v>
      </c>
      <c r="L246" s="152">
        <f t="shared" si="72"/>
        <v>1035.1500000000001</v>
      </c>
    </row>
    <row r="247" spans="2:12" ht="25.5" x14ac:dyDescent="0.25">
      <c r="B247" s="153" t="s">
        <v>1495</v>
      </c>
      <c r="C247" s="153" t="s">
        <v>1496</v>
      </c>
      <c r="D247" s="153" t="s">
        <v>201</v>
      </c>
      <c r="E247" s="151" t="s">
        <v>1497</v>
      </c>
      <c r="F247" s="147" t="s">
        <v>21</v>
      </c>
      <c r="G247" s="152">
        <v>2</v>
      </c>
      <c r="H247" s="152">
        <v>3857.03</v>
      </c>
      <c r="I247" s="152">
        <f t="shared" si="70"/>
        <v>7714.06</v>
      </c>
      <c r="J247" s="202">
        <f t="shared" si="71"/>
        <v>0.28660000000000002</v>
      </c>
      <c r="K247" s="152">
        <f t="shared" si="69"/>
        <v>4962.45</v>
      </c>
      <c r="L247" s="152">
        <f t="shared" si="72"/>
        <v>9924.9</v>
      </c>
    </row>
    <row r="248" spans="2:12" x14ac:dyDescent="0.25">
      <c r="B248" s="153" t="s">
        <v>1498</v>
      </c>
      <c r="C248" s="153" t="s">
        <v>1499</v>
      </c>
      <c r="D248" s="153" t="s">
        <v>105</v>
      </c>
      <c r="E248" s="151" t="s">
        <v>1500</v>
      </c>
      <c r="F248" s="147" t="s">
        <v>221</v>
      </c>
      <c r="G248" s="152">
        <v>1</v>
      </c>
      <c r="H248" s="152">
        <v>34.08</v>
      </c>
      <c r="I248" s="152">
        <f t="shared" si="70"/>
        <v>34.08</v>
      </c>
      <c r="J248" s="202">
        <f t="shared" si="71"/>
        <v>0.28660000000000002</v>
      </c>
      <c r="K248" s="152">
        <f t="shared" si="69"/>
        <v>43.84</v>
      </c>
      <c r="L248" s="152">
        <f t="shared" si="72"/>
        <v>43.84</v>
      </c>
    </row>
    <row r="249" spans="2:12" ht="25.5" x14ac:dyDescent="0.25">
      <c r="B249" s="153" t="s">
        <v>1501</v>
      </c>
      <c r="C249" s="153" t="s">
        <v>1417</v>
      </c>
      <c r="D249" s="153" t="s">
        <v>798</v>
      </c>
      <c r="E249" s="151" t="s">
        <v>1418</v>
      </c>
      <c r="F249" s="147" t="s">
        <v>58</v>
      </c>
      <c r="G249" s="152">
        <v>137.72999999999999</v>
      </c>
      <c r="H249" s="152">
        <v>57.03</v>
      </c>
      <c r="I249" s="152">
        <f t="shared" si="70"/>
        <v>7854.74</v>
      </c>
      <c r="J249" s="202">
        <f t="shared" si="71"/>
        <v>0.28660000000000002</v>
      </c>
      <c r="K249" s="152">
        <f t="shared" si="69"/>
        <v>73.37</v>
      </c>
      <c r="L249" s="152">
        <f t="shared" si="72"/>
        <v>10105.25</v>
      </c>
    </row>
    <row r="250" spans="2:12" x14ac:dyDescent="0.25">
      <c r="B250" s="153" t="s">
        <v>1502</v>
      </c>
      <c r="C250" s="153" t="s">
        <v>1503</v>
      </c>
      <c r="D250" s="153" t="s">
        <v>1504</v>
      </c>
      <c r="E250" s="151" t="s">
        <v>1505</v>
      </c>
      <c r="F250" s="147" t="s">
        <v>28</v>
      </c>
      <c r="G250" s="152">
        <v>5</v>
      </c>
      <c r="H250" s="152">
        <v>1593.49</v>
      </c>
      <c r="I250" s="152">
        <f t="shared" si="70"/>
        <v>7967.45</v>
      </c>
      <c r="J250" s="202">
        <f t="shared" si="71"/>
        <v>0.28660000000000002</v>
      </c>
      <c r="K250" s="152">
        <f t="shared" si="69"/>
        <v>2050.1799999999998</v>
      </c>
      <c r="L250" s="152">
        <f t="shared" si="72"/>
        <v>10250.9</v>
      </c>
    </row>
    <row r="251" spans="2:12" ht="25.5" x14ac:dyDescent="0.25">
      <c r="B251" s="153" t="s">
        <v>1506</v>
      </c>
      <c r="C251" s="153" t="s">
        <v>1507</v>
      </c>
      <c r="D251" s="153" t="s">
        <v>240</v>
      </c>
      <c r="E251" s="151" t="s">
        <v>1508</v>
      </c>
      <c r="F251" s="147" t="s">
        <v>21</v>
      </c>
      <c r="G251" s="152">
        <v>44</v>
      </c>
      <c r="H251" s="152">
        <v>68.650000000000006</v>
      </c>
      <c r="I251" s="152">
        <f t="shared" si="70"/>
        <v>3020.6</v>
      </c>
      <c r="J251" s="202">
        <f t="shared" si="71"/>
        <v>0.28660000000000002</v>
      </c>
      <c r="K251" s="152">
        <f t="shared" si="69"/>
        <v>88.32</v>
      </c>
      <c r="L251" s="152">
        <f t="shared" si="72"/>
        <v>3886.08</v>
      </c>
    </row>
    <row r="252" spans="2:12" x14ac:dyDescent="0.25">
      <c r="B252" s="153" t="s">
        <v>1509</v>
      </c>
      <c r="C252" s="153" t="s">
        <v>1510</v>
      </c>
      <c r="D252" s="153" t="s">
        <v>105</v>
      </c>
      <c r="E252" s="151" t="s">
        <v>1511</v>
      </c>
      <c r="F252" s="147" t="s">
        <v>221</v>
      </c>
      <c r="G252" s="152">
        <v>33</v>
      </c>
      <c r="H252" s="152">
        <v>36.520000000000003</v>
      </c>
      <c r="I252" s="152">
        <f t="shared" si="70"/>
        <v>1205.1600000000001</v>
      </c>
      <c r="J252" s="202">
        <f t="shared" si="71"/>
        <v>0.28660000000000002</v>
      </c>
      <c r="K252" s="152">
        <f t="shared" si="69"/>
        <v>46.98</v>
      </c>
      <c r="L252" s="152">
        <f t="shared" si="72"/>
        <v>1550.34</v>
      </c>
    </row>
    <row r="253" spans="2:12" x14ac:dyDescent="0.25">
      <c r="B253" s="153" t="s">
        <v>1512</v>
      </c>
      <c r="C253" s="153" t="s">
        <v>1438</v>
      </c>
      <c r="D253" s="153" t="s">
        <v>105</v>
      </c>
      <c r="E253" s="151" t="s">
        <v>1439</v>
      </c>
      <c r="F253" s="147" t="s">
        <v>221</v>
      </c>
      <c r="G253" s="152">
        <v>77</v>
      </c>
      <c r="H253" s="152">
        <v>8.25</v>
      </c>
      <c r="I253" s="152">
        <f t="shared" si="70"/>
        <v>635.25</v>
      </c>
      <c r="J253" s="202">
        <f t="shared" si="71"/>
        <v>0.28660000000000002</v>
      </c>
      <c r="K253" s="152">
        <f t="shared" si="69"/>
        <v>10.61</v>
      </c>
      <c r="L253" s="152">
        <f t="shared" si="72"/>
        <v>816.97</v>
      </c>
    </row>
    <row r="254" spans="2:12" x14ac:dyDescent="0.25">
      <c r="B254" s="153" t="s">
        <v>1513</v>
      </c>
      <c r="C254" s="153" t="s">
        <v>1514</v>
      </c>
      <c r="D254" s="153" t="s">
        <v>795</v>
      </c>
      <c r="E254" s="151" t="s">
        <v>1515</v>
      </c>
      <c r="F254" s="147" t="s">
        <v>21</v>
      </c>
      <c r="G254" s="152">
        <v>1</v>
      </c>
      <c r="H254" s="152">
        <v>2371.12</v>
      </c>
      <c r="I254" s="152">
        <f t="shared" si="70"/>
        <v>2371.12</v>
      </c>
      <c r="J254" s="202">
        <f t="shared" si="71"/>
        <v>0.28660000000000002</v>
      </c>
      <c r="K254" s="152">
        <f t="shared" si="69"/>
        <v>3050.68</v>
      </c>
      <c r="L254" s="152">
        <f t="shared" si="72"/>
        <v>3050.68</v>
      </c>
    </row>
    <row r="255" spans="2:12" x14ac:dyDescent="0.25">
      <c r="B255" s="153" t="s">
        <v>1516</v>
      </c>
      <c r="C255" s="153" t="s">
        <v>1517</v>
      </c>
      <c r="D255" s="153" t="s">
        <v>105</v>
      </c>
      <c r="E255" s="151" t="s">
        <v>1518</v>
      </c>
      <c r="F255" s="147" t="s">
        <v>221</v>
      </c>
      <c r="G255" s="152">
        <v>121</v>
      </c>
      <c r="H255" s="152">
        <v>50</v>
      </c>
      <c r="I255" s="152">
        <f t="shared" si="70"/>
        <v>6050</v>
      </c>
      <c r="J255" s="202">
        <f t="shared" si="71"/>
        <v>0.28660000000000002</v>
      </c>
      <c r="K255" s="152">
        <f t="shared" si="69"/>
        <v>64.33</v>
      </c>
      <c r="L255" s="152">
        <f t="shared" si="72"/>
        <v>7783.93</v>
      </c>
    </row>
    <row r="256" spans="2:12" x14ac:dyDescent="0.25">
      <c r="B256" s="149" t="s">
        <v>330</v>
      </c>
      <c r="C256" s="149" t="s">
        <v>1007</v>
      </c>
      <c r="D256" s="149"/>
      <c r="E256" s="148" t="s">
        <v>1519</v>
      </c>
      <c r="F256" s="150"/>
      <c r="G256" s="150"/>
      <c r="H256" s="148" t="s">
        <v>834</v>
      </c>
      <c r="I256" s="150">
        <f>SUBTOTAL(9,I257:I265)</f>
        <v>23069.200000000001</v>
      </c>
      <c r="J256" s="148"/>
      <c r="K256" s="150"/>
      <c r="L256" s="150">
        <f>SUBTOTAL(9,L257:L265)</f>
        <v>29678.509999999995</v>
      </c>
    </row>
    <row r="257" spans="2:12" x14ac:dyDescent="0.25">
      <c r="B257" s="153" t="s">
        <v>1520</v>
      </c>
      <c r="C257" s="153" t="s">
        <v>327</v>
      </c>
      <c r="D257" s="153" t="s">
        <v>105</v>
      </c>
      <c r="E257" s="151" t="s">
        <v>328</v>
      </c>
      <c r="F257" s="147" t="s">
        <v>58</v>
      </c>
      <c r="G257" s="152">
        <v>71.5</v>
      </c>
      <c r="H257" s="152">
        <v>16.04</v>
      </c>
      <c r="I257" s="152">
        <f t="shared" ref="I257:I265" si="73">TRUNC(G257 * H257, 2)</f>
        <v>1146.8599999999999</v>
      </c>
      <c r="J257" s="202">
        <f t="shared" ref="J257:J265" si="74">+$L$5</f>
        <v>0.28660000000000002</v>
      </c>
      <c r="K257" s="152">
        <f t="shared" si="69"/>
        <v>20.63</v>
      </c>
      <c r="L257" s="152">
        <f>TRUNC(G257 * K257, 2)</f>
        <v>1475.04</v>
      </c>
    </row>
    <row r="258" spans="2:12" x14ac:dyDescent="0.25">
      <c r="B258" s="153" t="s">
        <v>1521</v>
      </c>
      <c r="C258" s="153" t="s">
        <v>331</v>
      </c>
      <c r="D258" s="153" t="s">
        <v>105</v>
      </c>
      <c r="E258" s="151" t="s">
        <v>1522</v>
      </c>
      <c r="F258" s="147" t="s">
        <v>58</v>
      </c>
      <c r="G258" s="152">
        <v>205.2</v>
      </c>
      <c r="H258" s="152">
        <v>41.07</v>
      </c>
      <c r="I258" s="152">
        <f t="shared" si="73"/>
        <v>8427.56</v>
      </c>
      <c r="J258" s="202">
        <f t="shared" si="74"/>
        <v>0.28660000000000002</v>
      </c>
      <c r="K258" s="152">
        <f t="shared" si="69"/>
        <v>52.84</v>
      </c>
      <c r="L258" s="152">
        <f>TRUNC(G258 * K258, 2)</f>
        <v>10842.76</v>
      </c>
    </row>
    <row r="259" spans="2:12" x14ac:dyDescent="0.25">
      <c r="B259" s="153" t="s">
        <v>1523</v>
      </c>
      <c r="C259" s="153" t="s">
        <v>333</v>
      </c>
      <c r="D259" s="153" t="s">
        <v>105</v>
      </c>
      <c r="E259" s="151" t="s">
        <v>1375</v>
      </c>
      <c r="F259" s="147" t="s">
        <v>58</v>
      </c>
      <c r="G259" s="152">
        <v>185.42</v>
      </c>
      <c r="H259" s="152">
        <v>48.17</v>
      </c>
      <c r="I259" s="152">
        <f t="shared" si="73"/>
        <v>8931.68</v>
      </c>
      <c r="J259" s="202">
        <f t="shared" si="74"/>
        <v>0.28660000000000002</v>
      </c>
      <c r="K259" s="152">
        <f t="shared" si="69"/>
        <v>61.97</v>
      </c>
      <c r="L259" s="152">
        <f>TRUNC(G259 * K259, 2)</f>
        <v>11490.47</v>
      </c>
    </row>
    <row r="260" spans="2:12" x14ac:dyDescent="0.25">
      <c r="B260" s="153" t="s">
        <v>1524</v>
      </c>
      <c r="C260" s="153" t="s">
        <v>1525</v>
      </c>
      <c r="D260" s="153" t="s">
        <v>105</v>
      </c>
      <c r="E260" s="151" t="s">
        <v>1526</v>
      </c>
      <c r="F260" s="147" t="s">
        <v>221</v>
      </c>
      <c r="G260" s="152">
        <v>4</v>
      </c>
      <c r="H260" s="152">
        <v>178.89</v>
      </c>
      <c r="I260" s="152">
        <f t="shared" si="73"/>
        <v>715.56</v>
      </c>
      <c r="J260" s="202">
        <f t="shared" si="74"/>
        <v>0.28660000000000002</v>
      </c>
      <c r="K260" s="152">
        <f t="shared" si="69"/>
        <v>230.15</v>
      </c>
      <c r="L260" s="152">
        <f>TRUNC(G260 * K260, 2)</f>
        <v>920.6</v>
      </c>
    </row>
    <row r="261" spans="2:12" ht="25.5" x14ac:dyDescent="0.25">
      <c r="B261" s="153" t="s">
        <v>1527</v>
      </c>
      <c r="C261" s="153" t="s">
        <v>1528</v>
      </c>
      <c r="D261" s="153" t="s">
        <v>201</v>
      </c>
      <c r="E261" s="151" t="s">
        <v>1529</v>
      </c>
      <c r="F261" s="147" t="s">
        <v>21</v>
      </c>
      <c r="G261" s="152">
        <v>4</v>
      </c>
      <c r="H261" s="152">
        <v>171.26</v>
      </c>
      <c r="I261" s="152">
        <f t="shared" si="73"/>
        <v>685.04</v>
      </c>
      <c r="J261" s="202">
        <f t="shared" si="74"/>
        <v>0.28660000000000002</v>
      </c>
      <c r="K261" s="152">
        <f t="shared" si="69"/>
        <v>220.34</v>
      </c>
      <c r="L261" s="152">
        <f t="shared" ref="L261:L265" si="75">TRUNC(G261 * K261, 2)</f>
        <v>881.36</v>
      </c>
    </row>
    <row r="262" spans="2:12" x14ac:dyDescent="0.25">
      <c r="B262" s="153" t="s">
        <v>1530</v>
      </c>
      <c r="C262" s="153" t="s">
        <v>1531</v>
      </c>
      <c r="D262" s="153" t="s">
        <v>105</v>
      </c>
      <c r="E262" s="151" t="s">
        <v>1532</v>
      </c>
      <c r="F262" s="147" t="s">
        <v>221</v>
      </c>
      <c r="G262" s="152">
        <v>13</v>
      </c>
      <c r="H262" s="152">
        <v>132.94999999999999</v>
      </c>
      <c r="I262" s="152">
        <f t="shared" si="73"/>
        <v>1728.35</v>
      </c>
      <c r="J262" s="202">
        <f t="shared" si="74"/>
        <v>0.28660000000000002</v>
      </c>
      <c r="K262" s="152">
        <f t="shared" si="69"/>
        <v>171.05</v>
      </c>
      <c r="L262" s="152">
        <f t="shared" si="75"/>
        <v>2223.65</v>
      </c>
    </row>
    <row r="263" spans="2:12" ht="25.5" x14ac:dyDescent="0.25">
      <c r="B263" s="153" t="s">
        <v>1533</v>
      </c>
      <c r="C263" s="153" t="s">
        <v>1469</v>
      </c>
      <c r="D263" s="153" t="s">
        <v>1157</v>
      </c>
      <c r="E263" s="151" t="s">
        <v>1470</v>
      </c>
      <c r="F263" s="147" t="s">
        <v>28</v>
      </c>
      <c r="G263" s="152">
        <v>13</v>
      </c>
      <c r="H263" s="152">
        <v>26.69</v>
      </c>
      <c r="I263" s="152">
        <f t="shared" si="73"/>
        <v>346.97</v>
      </c>
      <c r="J263" s="202">
        <f t="shared" si="74"/>
        <v>0.28660000000000002</v>
      </c>
      <c r="K263" s="152">
        <f t="shared" si="69"/>
        <v>34.33</v>
      </c>
      <c r="L263" s="152">
        <f t="shared" si="75"/>
        <v>446.29</v>
      </c>
    </row>
    <row r="264" spans="2:12" ht="25.5" x14ac:dyDescent="0.25">
      <c r="B264" s="153" t="s">
        <v>1534</v>
      </c>
      <c r="C264" s="153" t="s">
        <v>1535</v>
      </c>
      <c r="D264" s="153" t="s">
        <v>1157</v>
      </c>
      <c r="E264" s="151" t="s">
        <v>1536</v>
      </c>
      <c r="F264" s="147" t="s">
        <v>28</v>
      </c>
      <c r="G264" s="152">
        <v>46</v>
      </c>
      <c r="H264" s="152">
        <v>16.149999999999999</v>
      </c>
      <c r="I264" s="152">
        <f t="shared" si="73"/>
        <v>742.9</v>
      </c>
      <c r="J264" s="202">
        <f t="shared" si="74"/>
        <v>0.28660000000000002</v>
      </c>
      <c r="K264" s="152">
        <f t="shared" si="69"/>
        <v>20.77</v>
      </c>
      <c r="L264" s="152">
        <f t="shared" si="75"/>
        <v>955.42</v>
      </c>
    </row>
    <row r="265" spans="2:12" x14ac:dyDescent="0.25">
      <c r="B265" s="153" t="s">
        <v>1537</v>
      </c>
      <c r="C265" s="153" t="s">
        <v>338</v>
      </c>
      <c r="D265" s="153" t="s">
        <v>105</v>
      </c>
      <c r="E265" s="151" t="s">
        <v>339</v>
      </c>
      <c r="F265" s="147" t="s">
        <v>28</v>
      </c>
      <c r="G265" s="152">
        <v>12</v>
      </c>
      <c r="H265" s="152">
        <v>28.69</v>
      </c>
      <c r="I265" s="152">
        <f t="shared" si="73"/>
        <v>344.28</v>
      </c>
      <c r="J265" s="202">
        <f t="shared" si="74"/>
        <v>0.28660000000000002</v>
      </c>
      <c r="K265" s="152">
        <f t="shared" si="69"/>
        <v>36.909999999999997</v>
      </c>
      <c r="L265" s="152">
        <f t="shared" si="75"/>
        <v>442.92</v>
      </c>
    </row>
    <row r="266" spans="2:12" x14ac:dyDescent="0.25">
      <c r="B266" s="149" t="s">
        <v>1538</v>
      </c>
      <c r="C266" s="149" t="s">
        <v>1007</v>
      </c>
      <c r="D266" s="149"/>
      <c r="E266" s="148" t="s">
        <v>1539</v>
      </c>
      <c r="F266" s="150"/>
      <c r="G266" s="150"/>
      <c r="H266" s="148" t="s">
        <v>834</v>
      </c>
      <c r="I266" s="150">
        <f>SUBTOTAL(9,I268:I338)</f>
        <v>69845.919999999969</v>
      </c>
      <c r="J266" s="148"/>
      <c r="K266" s="150"/>
      <c r="L266" s="150">
        <f>SUBTOTAL(9,L268:L338)</f>
        <v>89854.709999999992</v>
      </c>
    </row>
    <row r="267" spans="2:12" x14ac:dyDescent="0.25">
      <c r="B267" s="149" t="s">
        <v>335</v>
      </c>
      <c r="C267" s="149" t="s">
        <v>1007</v>
      </c>
      <c r="D267" s="149"/>
      <c r="E267" s="148" t="s">
        <v>1540</v>
      </c>
      <c r="F267" s="150"/>
      <c r="G267" s="150"/>
      <c r="H267" s="148" t="s">
        <v>834</v>
      </c>
      <c r="I267" s="150">
        <f>SUBTOTAL(9,I269:I285)</f>
        <v>15981.34</v>
      </c>
      <c r="J267" s="148"/>
      <c r="K267" s="150"/>
      <c r="L267" s="150">
        <f>SUBTOTAL(9,L269:L285)</f>
        <v>20558.240000000002</v>
      </c>
    </row>
    <row r="268" spans="2:12" ht="25.5" x14ac:dyDescent="0.25">
      <c r="B268" s="153" t="s">
        <v>1541</v>
      </c>
      <c r="C268" s="153" t="s">
        <v>1542</v>
      </c>
      <c r="D268" s="153" t="s">
        <v>105</v>
      </c>
      <c r="E268" s="151" t="s">
        <v>1543</v>
      </c>
      <c r="F268" s="147" t="s">
        <v>221</v>
      </c>
      <c r="G268" s="152">
        <v>3</v>
      </c>
      <c r="H268" s="152">
        <v>17.7</v>
      </c>
      <c r="I268" s="152">
        <f t="shared" ref="I268:I332" si="76">TRUNC(G268 * H268, 2)</f>
        <v>53.1</v>
      </c>
      <c r="J268" s="202">
        <f t="shared" ref="J268:J332" si="77">+$L$5</f>
        <v>0.28660000000000002</v>
      </c>
      <c r="K268" s="152">
        <f t="shared" si="69"/>
        <v>22.77</v>
      </c>
      <c r="L268" s="152">
        <f t="shared" ref="L268:L332" si="78">TRUNC(G268 * K268, 2)</f>
        <v>68.31</v>
      </c>
    </row>
    <row r="269" spans="2:12" ht="25.5" x14ac:dyDescent="0.25">
      <c r="B269" s="153" t="s">
        <v>1544</v>
      </c>
      <c r="C269" s="153" t="s">
        <v>1545</v>
      </c>
      <c r="D269" s="153" t="s">
        <v>105</v>
      </c>
      <c r="E269" s="151" t="s">
        <v>1546</v>
      </c>
      <c r="F269" s="147" t="s">
        <v>221</v>
      </c>
      <c r="G269" s="152">
        <v>5</v>
      </c>
      <c r="H269" s="152">
        <v>34.29</v>
      </c>
      <c r="I269" s="152">
        <f t="shared" si="76"/>
        <v>171.45</v>
      </c>
      <c r="J269" s="202">
        <f t="shared" si="77"/>
        <v>0.28660000000000002</v>
      </c>
      <c r="K269" s="152">
        <f t="shared" si="69"/>
        <v>44.11</v>
      </c>
      <c r="L269" s="152">
        <f t="shared" si="78"/>
        <v>220.55</v>
      </c>
    </row>
    <row r="270" spans="2:12" x14ac:dyDescent="0.25">
      <c r="B270" s="153" t="s">
        <v>1547</v>
      </c>
      <c r="C270" s="153" t="s">
        <v>1548</v>
      </c>
      <c r="D270" s="153" t="s">
        <v>105</v>
      </c>
      <c r="E270" s="151" t="s">
        <v>1549</v>
      </c>
      <c r="F270" s="147" t="s">
        <v>221</v>
      </c>
      <c r="G270" s="152">
        <v>10</v>
      </c>
      <c r="H270" s="152">
        <v>10.18</v>
      </c>
      <c r="I270" s="152">
        <f t="shared" si="76"/>
        <v>101.8</v>
      </c>
      <c r="J270" s="202">
        <f t="shared" si="77"/>
        <v>0.28660000000000002</v>
      </c>
      <c r="K270" s="152">
        <f t="shared" si="69"/>
        <v>13.09</v>
      </c>
      <c r="L270" s="152">
        <f t="shared" si="78"/>
        <v>130.9</v>
      </c>
    </row>
    <row r="271" spans="2:12" x14ac:dyDescent="0.25">
      <c r="B271" s="153" t="s">
        <v>1550</v>
      </c>
      <c r="C271" s="153" t="s">
        <v>349</v>
      </c>
      <c r="D271" s="153" t="s">
        <v>105</v>
      </c>
      <c r="E271" s="151" t="s">
        <v>350</v>
      </c>
      <c r="F271" s="147" t="s">
        <v>221</v>
      </c>
      <c r="G271" s="152">
        <v>79</v>
      </c>
      <c r="H271" s="152">
        <v>7.46</v>
      </c>
      <c r="I271" s="152">
        <f t="shared" si="76"/>
        <v>589.34</v>
      </c>
      <c r="J271" s="202">
        <f t="shared" si="77"/>
        <v>0.28660000000000002</v>
      </c>
      <c r="K271" s="152">
        <f t="shared" si="69"/>
        <v>9.59</v>
      </c>
      <c r="L271" s="152">
        <f t="shared" si="78"/>
        <v>757.61</v>
      </c>
    </row>
    <row r="272" spans="2:12" x14ac:dyDescent="0.25">
      <c r="B272" s="153" t="s">
        <v>1551</v>
      </c>
      <c r="C272" s="153" t="s">
        <v>1552</v>
      </c>
      <c r="D272" s="153" t="s">
        <v>105</v>
      </c>
      <c r="E272" s="151" t="s">
        <v>1553</v>
      </c>
      <c r="F272" s="147" t="s">
        <v>221</v>
      </c>
      <c r="G272" s="152">
        <v>9</v>
      </c>
      <c r="H272" s="152">
        <v>16.34</v>
      </c>
      <c r="I272" s="152">
        <f t="shared" si="76"/>
        <v>147.06</v>
      </c>
      <c r="J272" s="202">
        <f t="shared" si="77"/>
        <v>0.28660000000000002</v>
      </c>
      <c r="K272" s="152">
        <f t="shared" si="69"/>
        <v>21.02</v>
      </c>
      <c r="L272" s="152">
        <f t="shared" si="78"/>
        <v>189.18</v>
      </c>
    </row>
    <row r="273" spans="2:12" x14ac:dyDescent="0.25">
      <c r="B273" s="153" t="s">
        <v>1554</v>
      </c>
      <c r="C273" s="153" t="s">
        <v>1555</v>
      </c>
      <c r="D273" s="153" t="s">
        <v>105</v>
      </c>
      <c r="E273" s="151" t="s">
        <v>1556</v>
      </c>
      <c r="F273" s="147" t="s">
        <v>221</v>
      </c>
      <c r="G273" s="152">
        <v>43</v>
      </c>
      <c r="H273" s="152">
        <v>11.21</v>
      </c>
      <c r="I273" s="152">
        <f t="shared" si="76"/>
        <v>482.03</v>
      </c>
      <c r="J273" s="202">
        <f t="shared" si="77"/>
        <v>0.28660000000000002</v>
      </c>
      <c r="K273" s="152">
        <f t="shared" si="69"/>
        <v>14.42</v>
      </c>
      <c r="L273" s="152">
        <f t="shared" si="78"/>
        <v>620.05999999999995</v>
      </c>
    </row>
    <row r="274" spans="2:12" x14ac:dyDescent="0.25">
      <c r="B274" s="153" t="s">
        <v>1557</v>
      </c>
      <c r="C274" s="153" t="s">
        <v>1558</v>
      </c>
      <c r="D274" s="153" t="s">
        <v>105</v>
      </c>
      <c r="E274" s="151" t="s">
        <v>1559</v>
      </c>
      <c r="F274" s="147" t="s">
        <v>221</v>
      </c>
      <c r="G274" s="152">
        <v>25</v>
      </c>
      <c r="H274" s="152">
        <v>4.3099999999999996</v>
      </c>
      <c r="I274" s="152">
        <f t="shared" si="76"/>
        <v>107.75</v>
      </c>
      <c r="J274" s="202">
        <f t="shared" si="77"/>
        <v>0.28660000000000002</v>
      </c>
      <c r="K274" s="152">
        <f t="shared" si="69"/>
        <v>5.54</v>
      </c>
      <c r="L274" s="152">
        <f t="shared" si="78"/>
        <v>138.5</v>
      </c>
    </row>
    <row r="275" spans="2:12" x14ac:dyDescent="0.25">
      <c r="B275" s="153" t="s">
        <v>1560</v>
      </c>
      <c r="C275" s="153" t="s">
        <v>1561</v>
      </c>
      <c r="D275" s="153" t="s">
        <v>105</v>
      </c>
      <c r="E275" s="151" t="s">
        <v>1562</v>
      </c>
      <c r="F275" s="147" t="s">
        <v>221</v>
      </c>
      <c r="G275" s="152">
        <v>8</v>
      </c>
      <c r="H275" s="152">
        <v>10.74</v>
      </c>
      <c r="I275" s="152">
        <f t="shared" si="76"/>
        <v>85.92</v>
      </c>
      <c r="J275" s="202">
        <f t="shared" si="77"/>
        <v>0.28660000000000002</v>
      </c>
      <c r="K275" s="152">
        <f t="shared" si="69"/>
        <v>13.81</v>
      </c>
      <c r="L275" s="152">
        <f t="shared" si="78"/>
        <v>110.48</v>
      </c>
    </row>
    <row r="276" spans="2:12" x14ac:dyDescent="0.25">
      <c r="B276" s="153" t="s">
        <v>1563</v>
      </c>
      <c r="C276" s="153" t="s">
        <v>1564</v>
      </c>
      <c r="D276" s="153" t="s">
        <v>105</v>
      </c>
      <c r="E276" s="151" t="s">
        <v>1565</v>
      </c>
      <c r="F276" s="147" t="s">
        <v>221</v>
      </c>
      <c r="G276" s="152">
        <v>2</v>
      </c>
      <c r="H276" s="152">
        <v>20.67</v>
      </c>
      <c r="I276" s="152">
        <f t="shared" si="76"/>
        <v>41.34</v>
      </c>
      <c r="J276" s="202">
        <f t="shared" si="77"/>
        <v>0.28660000000000002</v>
      </c>
      <c r="K276" s="152">
        <f t="shared" si="69"/>
        <v>26.59</v>
      </c>
      <c r="L276" s="152">
        <f t="shared" si="78"/>
        <v>53.18</v>
      </c>
    </row>
    <row r="277" spans="2:12" x14ac:dyDescent="0.25">
      <c r="B277" s="153" t="s">
        <v>1566</v>
      </c>
      <c r="C277" s="153" t="s">
        <v>347</v>
      </c>
      <c r="D277" s="153" t="s">
        <v>105</v>
      </c>
      <c r="E277" s="151" t="s">
        <v>348</v>
      </c>
      <c r="F277" s="147" t="s">
        <v>221</v>
      </c>
      <c r="G277" s="152">
        <v>44</v>
      </c>
      <c r="H277" s="152">
        <v>8.43</v>
      </c>
      <c r="I277" s="152">
        <f t="shared" si="76"/>
        <v>370.92</v>
      </c>
      <c r="J277" s="202">
        <f t="shared" si="77"/>
        <v>0.28660000000000002</v>
      </c>
      <c r="K277" s="152">
        <f t="shared" si="69"/>
        <v>10.84</v>
      </c>
      <c r="L277" s="152">
        <f t="shared" si="78"/>
        <v>476.96</v>
      </c>
    </row>
    <row r="278" spans="2:12" x14ac:dyDescent="0.25">
      <c r="B278" s="153" t="s">
        <v>1567</v>
      </c>
      <c r="C278" s="153" t="s">
        <v>1568</v>
      </c>
      <c r="D278" s="153" t="s">
        <v>105</v>
      </c>
      <c r="E278" s="151" t="s">
        <v>1569</v>
      </c>
      <c r="F278" s="147" t="s">
        <v>221</v>
      </c>
      <c r="G278" s="152">
        <v>7</v>
      </c>
      <c r="H278" s="152">
        <v>24.18</v>
      </c>
      <c r="I278" s="152">
        <f t="shared" si="76"/>
        <v>169.26</v>
      </c>
      <c r="J278" s="202">
        <f t="shared" si="77"/>
        <v>0.28660000000000002</v>
      </c>
      <c r="K278" s="152">
        <f t="shared" si="69"/>
        <v>31.1</v>
      </c>
      <c r="L278" s="152">
        <f t="shared" si="78"/>
        <v>217.7</v>
      </c>
    </row>
    <row r="279" spans="2:12" x14ac:dyDescent="0.25">
      <c r="B279" s="153" t="s">
        <v>1570</v>
      </c>
      <c r="C279" s="153" t="s">
        <v>1571</v>
      </c>
      <c r="D279" s="153" t="s">
        <v>105</v>
      </c>
      <c r="E279" s="151" t="s">
        <v>1572</v>
      </c>
      <c r="F279" s="147" t="s">
        <v>221</v>
      </c>
      <c r="G279" s="152">
        <v>15</v>
      </c>
      <c r="H279" s="152">
        <v>108.42</v>
      </c>
      <c r="I279" s="152">
        <f t="shared" si="76"/>
        <v>1626.3</v>
      </c>
      <c r="J279" s="202">
        <f t="shared" si="77"/>
        <v>0.28660000000000002</v>
      </c>
      <c r="K279" s="152">
        <f t="shared" si="69"/>
        <v>139.49</v>
      </c>
      <c r="L279" s="152">
        <f t="shared" si="78"/>
        <v>2092.35</v>
      </c>
    </row>
    <row r="280" spans="2:12" ht="25.5" x14ac:dyDescent="0.25">
      <c r="B280" s="153" t="s">
        <v>1573</v>
      </c>
      <c r="C280" s="153" t="s">
        <v>1574</v>
      </c>
      <c r="D280" s="153" t="s">
        <v>201</v>
      </c>
      <c r="E280" s="151" t="s">
        <v>1575</v>
      </c>
      <c r="F280" s="147" t="s">
        <v>21</v>
      </c>
      <c r="G280" s="152">
        <v>3</v>
      </c>
      <c r="H280" s="152">
        <v>19.2</v>
      </c>
      <c r="I280" s="152">
        <f t="shared" si="76"/>
        <v>57.6</v>
      </c>
      <c r="J280" s="202">
        <f t="shared" si="77"/>
        <v>0.28660000000000002</v>
      </c>
      <c r="K280" s="152">
        <f t="shared" si="69"/>
        <v>24.7</v>
      </c>
      <c r="L280" s="152">
        <f t="shared" si="78"/>
        <v>74.099999999999994</v>
      </c>
    </row>
    <row r="281" spans="2:12" ht="25.5" x14ac:dyDescent="0.25">
      <c r="B281" s="153" t="s">
        <v>1576</v>
      </c>
      <c r="C281" s="153" t="s">
        <v>1577</v>
      </c>
      <c r="D281" s="153" t="s">
        <v>201</v>
      </c>
      <c r="E281" s="151" t="s">
        <v>1578</v>
      </c>
      <c r="F281" s="147" t="s">
        <v>21</v>
      </c>
      <c r="G281" s="152">
        <v>5</v>
      </c>
      <c r="H281" s="152">
        <v>39.630000000000003</v>
      </c>
      <c r="I281" s="152">
        <f t="shared" si="76"/>
        <v>198.15</v>
      </c>
      <c r="J281" s="202">
        <f t="shared" si="77"/>
        <v>0.28660000000000002</v>
      </c>
      <c r="K281" s="152">
        <f t="shared" si="69"/>
        <v>50.98</v>
      </c>
      <c r="L281" s="152">
        <f t="shared" si="78"/>
        <v>254.9</v>
      </c>
    </row>
    <row r="282" spans="2:12" ht="25.5" x14ac:dyDescent="0.25">
      <c r="B282" s="153" t="s">
        <v>1579</v>
      </c>
      <c r="C282" s="153" t="s">
        <v>1580</v>
      </c>
      <c r="D282" s="153" t="s">
        <v>201</v>
      </c>
      <c r="E282" s="151" t="s">
        <v>1581</v>
      </c>
      <c r="F282" s="147" t="s">
        <v>21</v>
      </c>
      <c r="G282" s="152">
        <v>1</v>
      </c>
      <c r="H282" s="152">
        <v>964.75</v>
      </c>
      <c r="I282" s="152">
        <f t="shared" si="76"/>
        <v>964.75</v>
      </c>
      <c r="J282" s="202">
        <f t="shared" si="77"/>
        <v>0.28660000000000002</v>
      </c>
      <c r="K282" s="152">
        <f t="shared" si="69"/>
        <v>1241.24</v>
      </c>
      <c r="L282" s="152">
        <f t="shared" si="78"/>
        <v>1241.24</v>
      </c>
    </row>
    <row r="283" spans="2:12" x14ac:dyDescent="0.25">
      <c r="B283" s="153" t="s">
        <v>1582</v>
      </c>
      <c r="C283" s="153" t="s">
        <v>351</v>
      </c>
      <c r="D283" s="153" t="s">
        <v>105</v>
      </c>
      <c r="E283" s="151" t="s">
        <v>352</v>
      </c>
      <c r="F283" s="147" t="s">
        <v>58</v>
      </c>
      <c r="G283" s="152">
        <v>288.31</v>
      </c>
      <c r="H283" s="152">
        <v>8.2899999999999991</v>
      </c>
      <c r="I283" s="152">
        <f t="shared" si="76"/>
        <v>2390.08</v>
      </c>
      <c r="J283" s="202">
        <f t="shared" si="77"/>
        <v>0.28660000000000002</v>
      </c>
      <c r="K283" s="152">
        <f t="shared" si="69"/>
        <v>10.66</v>
      </c>
      <c r="L283" s="152">
        <f t="shared" si="78"/>
        <v>3073.38</v>
      </c>
    </row>
    <row r="284" spans="2:12" x14ac:dyDescent="0.25">
      <c r="B284" s="153" t="s">
        <v>1583</v>
      </c>
      <c r="C284" s="153" t="s">
        <v>1584</v>
      </c>
      <c r="D284" s="153" t="s">
        <v>105</v>
      </c>
      <c r="E284" s="151" t="s">
        <v>1585</v>
      </c>
      <c r="F284" s="147" t="s">
        <v>23</v>
      </c>
      <c r="G284" s="152">
        <v>102.85</v>
      </c>
      <c r="H284" s="152">
        <v>22.23</v>
      </c>
      <c r="I284" s="152">
        <f t="shared" si="76"/>
        <v>2286.35</v>
      </c>
      <c r="J284" s="202">
        <f t="shared" si="77"/>
        <v>0.28660000000000002</v>
      </c>
      <c r="K284" s="152">
        <f t="shared" si="69"/>
        <v>28.6</v>
      </c>
      <c r="L284" s="152">
        <f t="shared" si="78"/>
        <v>2941.51</v>
      </c>
    </row>
    <row r="285" spans="2:12" ht="38.25" x14ac:dyDescent="0.25">
      <c r="B285" s="153" t="s">
        <v>1586</v>
      </c>
      <c r="C285" s="153" t="s">
        <v>1587</v>
      </c>
      <c r="D285" s="153" t="s">
        <v>201</v>
      </c>
      <c r="E285" s="151" t="s">
        <v>1588</v>
      </c>
      <c r="F285" s="147" t="s">
        <v>21</v>
      </c>
      <c r="G285" s="152">
        <v>2</v>
      </c>
      <c r="H285" s="152">
        <v>3095.62</v>
      </c>
      <c r="I285" s="152">
        <f t="shared" si="76"/>
        <v>6191.24</v>
      </c>
      <c r="J285" s="202">
        <f t="shared" si="77"/>
        <v>0.28660000000000002</v>
      </c>
      <c r="K285" s="152">
        <f t="shared" ref="K285:K347" si="79">TRUNC(H285 * (1 + J285), 2)</f>
        <v>3982.82</v>
      </c>
      <c r="L285" s="152">
        <f t="shared" si="78"/>
        <v>7965.64</v>
      </c>
    </row>
    <row r="286" spans="2:12" x14ac:dyDescent="0.25">
      <c r="B286" s="149" t="s">
        <v>336</v>
      </c>
      <c r="C286" s="149" t="s">
        <v>1007</v>
      </c>
      <c r="D286" s="149"/>
      <c r="E286" s="148" t="s">
        <v>1589</v>
      </c>
      <c r="F286" s="150"/>
      <c r="G286" s="150"/>
      <c r="H286" s="148" t="s">
        <v>834</v>
      </c>
      <c r="I286" s="150">
        <f>SUBTOTAL(9,I288:I325)</f>
        <v>28753.69999999999</v>
      </c>
      <c r="J286" s="148"/>
      <c r="K286" s="150"/>
      <c r="L286" s="150">
        <f>SUBTOTAL(9,L288:L325)</f>
        <v>36990.39</v>
      </c>
    </row>
    <row r="287" spans="2:12" ht="25.5" x14ac:dyDescent="0.25">
      <c r="B287" s="153" t="s">
        <v>1590</v>
      </c>
      <c r="C287" s="153" t="s">
        <v>1591</v>
      </c>
      <c r="D287" s="153" t="s">
        <v>105</v>
      </c>
      <c r="E287" s="151" t="s">
        <v>1592</v>
      </c>
      <c r="F287" s="147" t="s">
        <v>28</v>
      </c>
      <c r="G287" s="152">
        <v>1</v>
      </c>
      <c r="H287" s="152">
        <v>322.92</v>
      </c>
      <c r="I287" s="152">
        <f t="shared" si="76"/>
        <v>322.92</v>
      </c>
      <c r="J287" s="202">
        <f t="shared" si="77"/>
        <v>0.28660000000000002</v>
      </c>
      <c r="K287" s="152">
        <f t="shared" si="79"/>
        <v>415.46</v>
      </c>
      <c r="L287" s="152">
        <f t="shared" si="78"/>
        <v>415.46</v>
      </c>
    </row>
    <row r="288" spans="2:12" x14ac:dyDescent="0.25">
      <c r="B288" s="153" t="s">
        <v>1593</v>
      </c>
      <c r="C288" s="153" t="s">
        <v>1594</v>
      </c>
      <c r="D288" s="153" t="s">
        <v>105</v>
      </c>
      <c r="E288" s="151" t="s">
        <v>1595</v>
      </c>
      <c r="F288" s="147" t="s">
        <v>221</v>
      </c>
      <c r="G288" s="152">
        <v>9</v>
      </c>
      <c r="H288" s="152">
        <v>44.79</v>
      </c>
      <c r="I288" s="152">
        <f t="shared" si="76"/>
        <v>403.11</v>
      </c>
      <c r="J288" s="202">
        <f t="shared" si="77"/>
        <v>0.28660000000000002</v>
      </c>
      <c r="K288" s="152">
        <f t="shared" si="79"/>
        <v>57.62</v>
      </c>
      <c r="L288" s="152">
        <f t="shared" si="78"/>
        <v>518.58000000000004</v>
      </c>
    </row>
    <row r="289" spans="2:12" x14ac:dyDescent="0.25">
      <c r="B289" s="153" t="s">
        <v>1596</v>
      </c>
      <c r="C289" s="153" t="s">
        <v>1597</v>
      </c>
      <c r="D289" s="153" t="s">
        <v>105</v>
      </c>
      <c r="E289" s="151" t="s">
        <v>1598</v>
      </c>
      <c r="F289" s="147" t="s">
        <v>221</v>
      </c>
      <c r="G289" s="152">
        <v>9</v>
      </c>
      <c r="H289" s="152">
        <v>11.81</v>
      </c>
      <c r="I289" s="152">
        <f t="shared" si="76"/>
        <v>106.29</v>
      </c>
      <c r="J289" s="202">
        <f t="shared" si="77"/>
        <v>0.28660000000000002</v>
      </c>
      <c r="K289" s="152">
        <f t="shared" si="79"/>
        <v>15.19</v>
      </c>
      <c r="L289" s="152">
        <f t="shared" si="78"/>
        <v>136.71</v>
      </c>
    </row>
    <row r="290" spans="2:12" x14ac:dyDescent="0.25">
      <c r="B290" s="153" t="s">
        <v>1599</v>
      </c>
      <c r="C290" s="153" t="s">
        <v>1600</v>
      </c>
      <c r="D290" s="153" t="s">
        <v>105</v>
      </c>
      <c r="E290" s="151" t="s">
        <v>1601</v>
      </c>
      <c r="F290" s="147" t="s">
        <v>221</v>
      </c>
      <c r="G290" s="152">
        <v>9</v>
      </c>
      <c r="H290" s="152">
        <v>49.65</v>
      </c>
      <c r="I290" s="152">
        <f t="shared" si="76"/>
        <v>446.85</v>
      </c>
      <c r="J290" s="202">
        <f t="shared" si="77"/>
        <v>0.28660000000000002</v>
      </c>
      <c r="K290" s="152">
        <f t="shared" si="79"/>
        <v>63.87</v>
      </c>
      <c r="L290" s="152">
        <f t="shared" si="78"/>
        <v>574.83000000000004</v>
      </c>
    </row>
    <row r="291" spans="2:12" x14ac:dyDescent="0.25">
      <c r="B291" s="153" t="s">
        <v>1602</v>
      </c>
      <c r="C291" s="153" t="s">
        <v>1603</v>
      </c>
      <c r="D291" s="153" t="s">
        <v>105</v>
      </c>
      <c r="E291" s="151" t="s">
        <v>1604</v>
      </c>
      <c r="F291" s="147" t="s">
        <v>58</v>
      </c>
      <c r="G291" s="152">
        <v>1.8</v>
      </c>
      <c r="H291" s="152">
        <v>60.87</v>
      </c>
      <c r="I291" s="152">
        <f t="shared" si="76"/>
        <v>109.56</v>
      </c>
      <c r="J291" s="202">
        <f t="shared" si="77"/>
        <v>0.28660000000000002</v>
      </c>
      <c r="K291" s="152">
        <f t="shared" si="79"/>
        <v>78.31</v>
      </c>
      <c r="L291" s="152">
        <f t="shared" si="78"/>
        <v>140.94999999999999</v>
      </c>
    </row>
    <row r="292" spans="2:12" x14ac:dyDescent="0.25">
      <c r="B292" s="153" t="s">
        <v>1605</v>
      </c>
      <c r="C292" s="153" t="s">
        <v>1606</v>
      </c>
      <c r="D292" s="153" t="s">
        <v>105</v>
      </c>
      <c r="E292" s="151" t="s">
        <v>537</v>
      </c>
      <c r="F292" s="147" t="s">
        <v>23</v>
      </c>
      <c r="G292" s="152">
        <v>34.369999999999997</v>
      </c>
      <c r="H292" s="152">
        <v>15.58</v>
      </c>
      <c r="I292" s="152">
        <f t="shared" si="76"/>
        <v>535.48</v>
      </c>
      <c r="J292" s="202">
        <f t="shared" si="77"/>
        <v>0.28660000000000002</v>
      </c>
      <c r="K292" s="152">
        <f t="shared" si="79"/>
        <v>20.04</v>
      </c>
      <c r="L292" s="152">
        <f t="shared" si="78"/>
        <v>688.77</v>
      </c>
    </row>
    <row r="293" spans="2:12" x14ac:dyDescent="0.25">
      <c r="B293" s="153" t="s">
        <v>1607</v>
      </c>
      <c r="C293" s="153" t="s">
        <v>1608</v>
      </c>
      <c r="D293" s="153" t="s">
        <v>105</v>
      </c>
      <c r="E293" s="151" t="s">
        <v>539</v>
      </c>
      <c r="F293" s="147" t="s">
        <v>23</v>
      </c>
      <c r="G293" s="152">
        <v>142.13</v>
      </c>
      <c r="H293" s="152">
        <v>21.5</v>
      </c>
      <c r="I293" s="152">
        <f t="shared" si="76"/>
        <v>3055.79</v>
      </c>
      <c r="J293" s="202">
        <f t="shared" si="77"/>
        <v>0.28660000000000002</v>
      </c>
      <c r="K293" s="152">
        <f t="shared" si="79"/>
        <v>27.66</v>
      </c>
      <c r="L293" s="152">
        <f t="shared" si="78"/>
        <v>3931.31</v>
      </c>
    </row>
    <row r="294" spans="2:12" x14ac:dyDescent="0.25">
      <c r="B294" s="153" t="s">
        <v>1609</v>
      </c>
      <c r="C294" s="153" t="s">
        <v>1610</v>
      </c>
      <c r="D294" s="153" t="s">
        <v>105</v>
      </c>
      <c r="E294" s="151" t="s">
        <v>1611</v>
      </c>
      <c r="F294" s="147" t="s">
        <v>23</v>
      </c>
      <c r="G294" s="152">
        <v>41.08</v>
      </c>
      <c r="H294" s="152">
        <v>32.32</v>
      </c>
      <c r="I294" s="152">
        <f t="shared" si="76"/>
        <v>1327.7</v>
      </c>
      <c r="J294" s="202">
        <f t="shared" si="77"/>
        <v>0.28660000000000002</v>
      </c>
      <c r="K294" s="152">
        <f t="shared" si="79"/>
        <v>41.58</v>
      </c>
      <c r="L294" s="152">
        <f t="shared" si="78"/>
        <v>1708.1</v>
      </c>
    </row>
    <row r="295" spans="2:12" x14ac:dyDescent="0.25">
      <c r="B295" s="153" t="s">
        <v>1612</v>
      </c>
      <c r="C295" s="153" t="s">
        <v>1613</v>
      </c>
      <c r="D295" s="153" t="s">
        <v>105</v>
      </c>
      <c r="E295" s="151" t="s">
        <v>526</v>
      </c>
      <c r="F295" s="147" t="s">
        <v>23</v>
      </c>
      <c r="G295" s="152">
        <v>130.35</v>
      </c>
      <c r="H295" s="152">
        <v>35.15</v>
      </c>
      <c r="I295" s="152">
        <f t="shared" si="76"/>
        <v>4581.8</v>
      </c>
      <c r="J295" s="202">
        <f t="shared" si="77"/>
        <v>0.28660000000000002</v>
      </c>
      <c r="K295" s="152">
        <f t="shared" si="79"/>
        <v>45.22</v>
      </c>
      <c r="L295" s="152">
        <f t="shared" si="78"/>
        <v>5894.42</v>
      </c>
    </row>
    <row r="296" spans="2:12" x14ac:dyDescent="0.25">
      <c r="B296" s="153" t="s">
        <v>1614</v>
      </c>
      <c r="C296" s="153" t="s">
        <v>1615</v>
      </c>
      <c r="D296" s="153" t="s">
        <v>105</v>
      </c>
      <c r="E296" s="151" t="s">
        <v>448</v>
      </c>
      <c r="F296" s="147" t="s">
        <v>221</v>
      </c>
      <c r="G296" s="152">
        <v>18</v>
      </c>
      <c r="H296" s="152">
        <v>17.45</v>
      </c>
      <c r="I296" s="152">
        <f t="shared" si="76"/>
        <v>314.10000000000002</v>
      </c>
      <c r="J296" s="202">
        <f t="shared" si="77"/>
        <v>0.28660000000000002</v>
      </c>
      <c r="K296" s="152">
        <f t="shared" si="79"/>
        <v>22.45</v>
      </c>
      <c r="L296" s="152">
        <f t="shared" si="78"/>
        <v>404.1</v>
      </c>
    </row>
    <row r="297" spans="2:12" x14ac:dyDescent="0.25">
      <c r="B297" s="153" t="s">
        <v>1616</v>
      </c>
      <c r="C297" s="153" t="s">
        <v>1617</v>
      </c>
      <c r="D297" s="153" t="s">
        <v>105</v>
      </c>
      <c r="E297" s="151" t="s">
        <v>1618</v>
      </c>
      <c r="F297" s="147" t="s">
        <v>1619</v>
      </c>
      <c r="G297" s="152">
        <v>18</v>
      </c>
      <c r="H297" s="152">
        <v>18.940000000000001</v>
      </c>
      <c r="I297" s="152">
        <f t="shared" si="76"/>
        <v>340.92</v>
      </c>
      <c r="J297" s="202">
        <f t="shared" si="77"/>
        <v>0.28660000000000002</v>
      </c>
      <c r="K297" s="152">
        <f t="shared" si="79"/>
        <v>24.36</v>
      </c>
      <c r="L297" s="152">
        <f t="shared" si="78"/>
        <v>438.48</v>
      </c>
    </row>
    <row r="298" spans="2:12" x14ac:dyDescent="0.25">
      <c r="B298" s="153" t="s">
        <v>1620</v>
      </c>
      <c r="C298" s="153" t="s">
        <v>1621</v>
      </c>
      <c r="D298" s="153" t="s">
        <v>105</v>
      </c>
      <c r="E298" s="151" t="s">
        <v>1622</v>
      </c>
      <c r="F298" s="147" t="s">
        <v>1623</v>
      </c>
      <c r="G298" s="152">
        <v>4</v>
      </c>
      <c r="H298" s="152">
        <v>16.55</v>
      </c>
      <c r="I298" s="152">
        <f t="shared" si="76"/>
        <v>66.2</v>
      </c>
      <c r="J298" s="202">
        <f t="shared" si="77"/>
        <v>0.28660000000000002</v>
      </c>
      <c r="K298" s="152">
        <f t="shared" si="79"/>
        <v>21.29</v>
      </c>
      <c r="L298" s="152">
        <f t="shared" si="78"/>
        <v>85.16</v>
      </c>
    </row>
    <row r="299" spans="2:12" x14ac:dyDescent="0.25">
      <c r="B299" s="153" t="s">
        <v>1624</v>
      </c>
      <c r="C299" s="153" t="s">
        <v>1625</v>
      </c>
      <c r="D299" s="153" t="s">
        <v>105</v>
      </c>
      <c r="E299" s="151" t="s">
        <v>1626</v>
      </c>
      <c r="F299" s="147" t="s">
        <v>221</v>
      </c>
      <c r="G299" s="152">
        <v>4</v>
      </c>
      <c r="H299" s="152">
        <v>177.29</v>
      </c>
      <c r="I299" s="152">
        <f t="shared" si="76"/>
        <v>709.16</v>
      </c>
      <c r="J299" s="202">
        <f t="shared" si="77"/>
        <v>0.28660000000000002</v>
      </c>
      <c r="K299" s="152">
        <f t="shared" si="79"/>
        <v>228.1</v>
      </c>
      <c r="L299" s="152">
        <f t="shared" si="78"/>
        <v>912.4</v>
      </c>
    </row>
    <row r="300" spans="2:12" x14ac:dyDescent="0.25">
      <c r="B300" s="153" t="s">
        <v>1627</v>
      </c>
      <c r="C300" s="153" t="s">
        <v>1628</v>
      </c>
      <c r="D300" s="153" t="s">
        <v>105</v>
      </c>
      <c r="E300" s="151" t="s">
        <v>1629</v>
      </c>
      <c r="F300" s="147" t="s">
        <v>221</v>
      </c>
      <c r="G300" s="152">
        <v>2</v>
      </c>
      <c r="H300" s="152">
        <v>7.79</v>
      </c>
      <c r="I300" s="152">
        <f t="shared" si="76"/>
        <v>15.58</v>
      </c>
      <c r="J300" s="202">
        <f t="shared" si="77"/>
        <v>0.28660000000000002</v>
      </c>
      <c r="K300" s="152">
        <f t="shared" si="79"/>
        <v>10.02</v>
      </c>
      <c r="L300" s="152">
        <f t="shared" si="78"/>
        <v>20.04</v>
      </c>
    </row>
    <row r="301" spans="2:12" x14ac:dyDescent="0.25">
      <c r="B301" s="153" t="s">
        <v>1630</v>
      </c>
      <c r="C301" s="153" t="s">
        <v>1631</v>
      </c>
      <c r="D301" s="153" t="s">
        <v>105</v>
      </c>
      <c r="E301" s="151" t="s">
        <v>1632</v>
      </c>
      <c r="F301" s="147" t="s">
        <v>221</v>
      </c>
      <c r="G301" s="152">
        <v>20</v>
      </c>
      <c r="H301" s="152">
        <v>12.45</v>
      </c>
      <c r="I301" s="152">
        <f t="shared" si="76"/>
        <v>249</v>
      </c>
      <c r="J301" s="202">
        <f t="shared" si="77"/>
        <v>0.28660000000000002</v>
      </c>
      <c r="K301" s="152">
        <f t="shared" si="79"/>
        <v>16.010000000000002</v>
      </c>
      <c r="L301" s="152">
        <f t="shared" si="78"/>
        <v>320.2</v>
      </c>
    </row>
    <row r="302" spans="2:12" x14ac:dyDescent="0.25">
      <c r="B302" s="153" t="s">
        <v>1633</v>
      </c>
      <c r="C302" s="153" t="s">
        <v>1634</v>
      </c>
      <c r="D302" s="153" t="s">
        <v>105</v>
      </c>
      <c r="E302" s="151" t="s">
        <v>1635</v>
      </c>
      <c r="F302" s="147" t="s">
        <v>221</v>
      </c>
      <c r="G302" s="152">
        <v>8</v>
      </c>
      <c r="H302" s="152">
        <v>13.89</v>
      </c>
      <c r="I302" s="152">
        <f t="shared" si="76"/>
        <v>111.12</v>
      </c>
      <c r="J302" s="202">
        <f t="shared" si="77"/>
        <v>0.28660000000000002</v>
      </c>
      <c r="K302" s="152">
        <f t="shared" si="79"/>
        <v>17.87</v>
      </c>
      <c r="L302" s="152">
        <f t="shared" si="78"/>
        <v>142.96</v>
      </c>
    </row>
    <row r="303" spans="2:12" x14ac:dyDescent="0.25">
      <c r="B303" s="153" t="s">
        <v>1636</v>
      </c>
      <c r="C303" s="153" t="s">
        <v>1637</v>
      </c>
      <c r="D303" s="153" t="s">
        <v>105</v>
      </c>
      <c r="E303" s="151" t="s">
        <v>1638</v>
      </c>
      <c r="F303" s="147" t="s">
        <v>221</v>
      </c>
      <c r="G303" s="152">
        <v>13</v>
      </c>
      <c r="H303" s="152">
        <v>21.1</v>
      </c>
      <c r="I303" s="152">
        <f t="shared" si="76"/>
        <v>274.3</v>
      </c>
      <c r="J303" s="202">
        <f t="shared" si="77"/>
        <v>0.28660000000000002</v>
      </c>
      <c r="K303" s="152">
        <f t="shared" si="79"/>
        <v>27.14</v>
      </c>
      <c r="L303" s="152">
        <f t="shared" si="78"/>
        <v>352.82</v>
      </c>
    </row>
    <row r="304" spans="2:12" x14ac:dyDescent="0.25">
      <c r="B304" s="153" t="s">
        <v>1639</v>
      </c>
      <c r="C304" s="153" t="s">
        <v>1640</v>
      </c>
      <c r="D304" s="153" t="s">
        <v>105</v>
      </c>
      <c r="E304" s="151" t="s">
        <v>1641</v>
      </c>
      <c r="F304" s="147" t="s">
        <v>221</v>
      </c>
      <c r="G304" s="152">
        <v>10</v>
      </c>
      <c r="H304" s="152">
        <v>25.1</v>
      </c>
      <c r="I304" s="152">
        <f t="shared" si="76"/>
        <v>251</v>
      </c>
      <c r="J304" s="202">
        <f t="shared" si="77"/>
        <v>0.28660000000000002</v>
      </c>
      <c r="K304" s="152">
        <f t="shared" si="79"/>
        <v>32.29</v>
      </c>
      <c r="L304" s="152">
        <f t="shared" si="78"/>
        <v>322.89999999999998</v>
      </c>
    </row>
    <row r="305" spans="2:12" x14ac:dyDescent="0.25">
      <c r="B305" s="153" t="s">
        <v>1642</v>
      </c>
      <c r="C305" s="153" t="s">
        <v>1643</v>
      </c>
      <c r="D305" s="153" t="s">
        <v>105</v>
      </c>
      <c r="E305" s="151" t="s">
        <v>1644</v>
      </c>
      <c r="F305" s="147" t="s">
        <v>221</v>
      </c>
      <c r="G305" s="152">
        <v>37</v>
      </c>
      <c r="H305" s="152">
        <v>13.06</v>
      </c>
      <c r="I305" s="152">
        <f t="shared" si="76"/>
        <v>483.22</v>
      </c>
      <c r="J305" s="202">
        <f t="shared" si="77"/>
        <v>0.28660000000000002</v>
      </c>
      <c r="K305" s="152">
        <f t="shared" si="79"/>
        <v>16.8</v>
      </c>
      <c r="L305" s="152">
        <f t="shared" si="78"/>
        <v>621.6</v>
      </c>
    </row>
    <row r="306" spans="2:12" x14ac:dyDescent="0.25">
      <c r="B306" s="153" t="s">
        <v>1645</v>
      </c>
      <c r="C306" s="153" t="s">
        <v>1646</v>
      </c>
      <c r="D306" s="153" t="s">
        <v>105</v>
      </c>
      <c r="E306" s="151" t="s">
        <v>1647</v>
      </c>
      <c r="F306" s="147" t="s">
        <v>221</v>
      </c>
      <c r="G306" s="152">
        <v>65</v>
      </c>
      <c r="H306" s="152">
        <v>13.62</v>
      </c>
      <c r="I306" s="152">
        <f t="shared" si="76"/>
        <v>885.3</v>
      </c>
      <c r="J306" s="202">
        <f t="shared" si="77"/>
        <v>0.28660000000000002</v>
      </c>
      <c r="K306" s="152">
        <f t="shared" si="79"/>
        <v>17.52</v>
      </c>
      <c r="L306" s="152">
        <f t="shared" si="78"/>
        <v>1138.8</v>
      </c>
    </row>
    <row r="307" spans="2:12" x14ac:dyDescent="0.25">
      <c r="B307" s="153" t="s">
        <v>1648</v>
      </c>
      <c r="C307" s="153" t="s">
        <v>1649</v>
      </c>
      <c r="D307" s="153" t="s">
        <v>105</v>
      </c>
      <c r="E307" s="151" t="s">
        <v>1650</v>
      </c>
      <c r="F307" s="147" t="s">
        <v>221</v>
      </c>
      <c r="G307" s="152">
        <v>11</v>
      </c>
      <c r="H307" s="152">
        <v>22.77</v>
      </c>
      <c r="I307" s="152">
        <f t="shared" si="76"/>
        <v>250.47</v>
      </c>
      <c r="J307" s="202">
        <f t="shared" si="77"/>
        <v>0.28660000000000002</v>
      </c>
      <c r="K307" s="152">
        <f t="shared" si="79"/>
        <v>29.29</v>
      </c>
      <c r="L307" s="152">
        <f t="shared" si="78"/>
        <v>322.19</v>
      </c>
    </row>
    <row r="308" spans="2:12" x14ac:dyDescent="0.25">
      <c r="B308" s="153" t="s">
        <v>1651</v>
      </c>
      <c r="C308" s="153" t="s">
        <v>1652</v>
      </c>
      <c r="D308" s="153" t="s">
        <v>105</v>
      </c>
      <c r="E308" s="151" t="s">
        <v>1653</v>
      </c>
      <c r="F308" s="147" t="s">
        <v>221</v>
      </c>
      <c r="G308" s="152">
        <v>18</v>
      </c>
      <c r="H308" s="152">
        <v>26.44</v>
      </c>
      <c r="I308" s="152">
        <f t="shared" si="76"/>
        <v>475.92</v>
      </c>
      <c r="J308" s="202">
        <f t="shared" si="77"/>
        <v>0.28660000000000002</v>
      </c>
      <c r="K308" s="152">
        <f t="shared" si="79"/>
        <v>34.01</v>
      </c>
      <c r="L308" s="152">
        <f t="shared" si="78"/>
        <v>612.17999999999995</v>
      </c>
    </row>
    <row r="309" spans="2:12" x14ac:dyDescent="0.25">
      <c r="B309" s="153" t="s">
        <v>1654</v>
      </c>
      <c r="C309" s="153" t="s">
        <v>1655</v>
      </c>
      <c r="D309" s="153" t="s">
        <v>105</v>
      </c>
      <c r="E309" s="151" t="s">
        <v>1656</v>
      </c>
      <c r="F309" s="147" t="s">
        <v>221</v>
      </c>
      <c r="G309" s="152">
        <v>2</v>
      </c>
      <c r="H309" s="152">
        <v>20.04</v>
      </c>
      <c r="I309" s="152">
        <f t="shared" si="76"/>
        <v>40.08</v>
      </c>
      <c r="J309" s="202">
        <f t="shared" si="77"/>
        <v>0.28660000000000002</v>
      </c>
      <c r="K309" s="152">
        <f t="shared" si="79"/>
        <v>25.78</v>
      </c>
      <c r="L309" s="152">
        <f t="shared" si="78"/>
        <v>51.56</v>
      </c>
    </row>
    <row r="310" spans="2:12" x14ac:dyDescent="0.25">
      <c r="B310" s="153" t="s">
        <v>1657</v>
      </c>
      <c r="C310" s="153" t="s">
        <v>1658</v>
      </c>
      <c r="D310" s="153" t="s">
        <v>105</v>
      </c>
      <c r="E310" s="151" t="s">
        <v>1659</v>
      </c>
      <c r="F310" s="147" t="s">
        <v>221</v>
      </c>
      <c r="G310" s="152">
        <v>12</v>
      </c>
      <c r="H310" s="152">
        <v>39.409999999999997</v>
      </c>
      <c r="I310" s="152">
        <f t="shared" si="76"/>
        <v>472.92</v>
      </c>
      <c r="J310" s="202">
        <f t="shared" si="77"/>
        <v>0.28660000000000002</v>
      </c>
      <c r="K310" s="152">
        <f t="shared" si="79"/>
        <v>50.7</v>
      </c>
      <c r="L310" s="152">
        <f t="shared" si="78"/>
        <v>608.4</v>
      </c>
    </row>
    <row r="311" spans="2:12" x14ac:dyDescent="0.25">
      <c r="B311" s="153" t="s">
        <v>1660</v>
      </c>
      <c r="C311" s="153" t="s">
        <v>1661</v>
      </c>
      <c r="D311" s="153" t="s">
        <v>105</v>
      </c>
      <c r="E311" s="151" t="s">
        <v>1662</v>
      </c>
      <c r="F311" s="147" t="s">
        <v>221</v>
      </c>
      <c r="G311" s="152">
        <v>14</v>
      </c>
      <c r="H311" s="152">
        <v>45.76</v>
      </c>
      <c r="I311" s="152">
        <f t="shared" si="76"/>
        <v>640.64</v>
      </c>
      <c r="J311" s="202">
        <f t="shared" si="77"/>
        <v>0.28660000000000002</v>
      </c>
      <c r="K311" s="152">
        <f t="shared" si="79"/>
        <v>58.87</v>
      </c>
      <c r="L311" s="152">
        <f t="shared" si="78"/>
        <v>824.18</v>
      </c>
    </row>
    <row r="312" spans="2:12" x14ac:dyDescent="0.25">
      <c r="B312" s="153" t="s">
        <v>1663</v>
      </c>
      <c r="C312" s="153" t="s">
        <v>1664</v>
      </c>
      <c r="D312" s="153" t="s">
        <v>105</v>
      </c>
      <c r="E312" s="151" t="s">
        <v>1665</v>
      </c>
      <c r="F312" s="147" t="s">
        <v>221</v>
      </c>
      <c r="G312" s="152">
        <v>100</v>
      </c>
      <c r="H312" s="152">
        <v>7.9</v>
      </c>
      <c r="I312" s="152">
        <f t="shared" si="76"/>
        <v>790</v>
      </c>
      <c r="J312" s="202">
        <f t="shared" si="77"/>
        <v>0.28660000000000002</v>
      </c>
      <c r="K312" s="152">
        <f t="shared" si="79"/>
        <v>10.16</v>
      </c>
      <c r="L312" s="152">
        <f t="shared" si="78"/>
        <v>1016</v>
      </c>
    </row>
    <row r="313" spans="2:12" x14ac:dyDescent="0.25">
      <c r="B313" s="153" t="s">
        <v>1666</v>
      </c>
      <c r="C313" s="153" t="s">
        <v>1667</v>
      </c>
      <c r="D313" s="153" t="s">
        <v>105</v>
      </c>
      <c r="E313" s="151" t="s">
        <v>1668</v>
      </c>
      <c r="F313" s="147" t="s">
        <v>221</v>
      </c>
      <c r="G313" s="152">
        <v>37</v>
      </c>
      <c r="H313" s="152">
        <v>12.24</v>
      </c>
      <c r="I313" s="152">
        <f t="shared" si="76"/>
        <v>452.88</v>
      </c>
      <c r="J313" s="202">
        <f t="shared" si="77"/>
        <v>0.28660000000000002</v>
      </c>
      <c r="K313" s="152">
        <f t="shared" si="79"/>
        <v>15.74</v>
      </c>
      <c r="L313" s="152">
        <f t="shared" si="78"/>
        <v>582.38</v>
      </c>
    </row>
    <row r="314" spans="2:12" x14ac:dyDescent="0.25">
      <c r="B314" s="153" t="s">
        <v>1669</v>
      </c>
      <c r="C314" s="153" t="s">
        <v>1670</v>
      </c>
      <c r="D314" s="153" t="s">
        <v>105</v>
      </c>
      <c r="E314" s="151" t="s">
        <v>1671</v>
      </c>
      <c r="F314" s="147" t="s">
        <v>221</v>
      </c>
      <c r="G314" s="152">
        <v>95</v>
      </c>
      <c r="H314" s="152">
        <v>14.11</v>
      </c>
      <c r="I314" s="152">
        <f t="shared" si="76"/>
        <v>1340.45</v>
      </c>
      <c r="J314" s="202">
        <f t="shared" si="77"/>
        <v>0.28660000000000002</v>
      </c>
      <c r="K314" s="152">
        <f t="shared" si="79"/>
        <v>18.149999999999999</v>
      </c>
      <c r="L314" s="152">
        <f t="shared" si="78"/>
        <v>1724.25</v>
      </c>
    </row>
    <row r="315" spans="2:12" x14ac:dyDescent="0.25">
      <c r="B315" s="153" t="s">
        <v>1672</v>
      </c>
      <c r="C315" s="153" t="s">
        <v>1673</v>
      </c>
      <c r="D315" s="153" t="s">
        <v>105</v>
      </c>
      <c r="E315" s="151" t="s">
        <v>1674</v>
      </c>
      <c r="F315" s="147" t="s">
        <v>221</v>
      </c>
      <c r="G315" s="152">
        <v>9</v>
      </c>
      <c r="H315" s="152">
        <v>11.64</v>
      </c>
      <c r="I315" s="152">
        <f t="shared" si="76"/>
        <v>104.76</v>
      </c>
      <c r="J315" s="202">
        <f t="shared" si="77"/>
        <v>0.28660000000000002</v>
      </c>
      <c r="K315" s="152">
        <f t="shared" si="79"/>
        <v>14.97</v>
      </c>
      <c r="L315" s="152">
        <f t="shared" si="78"/>
        <v>134.72999999999999</v>
      </c>
    </row>
    <row r="316" spans="2:12" ht="38.25" x14ac:dyDescent="0.25">
      <c r="B316" s="153" t="s">
        <v>1675</v>
      </c>
      <c r="C316" s="153" t="s">
        <v>1676</v>
      </c>
      <c r="D316" s="153" t="s">
        <v>201</v>
      </c>
      <c r="E316" s="151" t="s">
        <v>1677</v>
      </c>
      <c r="F316" s="147" t="s">
        <v>21</v>
      </c>
      <c r="G316" s="152">
        <v>2</v>
      </c>
      <c r="H316" s="152">
        <v>22.46</v>
      </c>
      <c r="I316" s="152">
        <f t="shared" si="76"/>
        <v>44.92</v>
      </c>
      <c r="J316" s="202">
        <f t="shared" si="77"/>
        <v>0.28660000000000002</v>
      </c>
      <c r="K316" s="152">
        <f t="shared" si="79"/>
        <v>28.89</v>
      </c>
      <c r="L316" s="152">
        <f t="shared" si="78"/>
        <v>57.78</v>
      </c>
    </row>
    <row r="317" spans="2:12" x14ac:dyDescent="0.25">
      <c r="B317" s="153" t="s">
        <v>1678</v>
      </c>
      <c r="C317" s="153" t="s">
        <v>1679</v>
      </c>
      <c r="D317" s="153" t="s">
        <v>105</v>
      </c>
      <c r="E317" s="151" t="s">
        <v>1680</v>
      </c>
      <c r="F317" s="147" t="s">
        <v>221</v>
      </c>
      <c r="G317" s="152">
        <v>1</v>
      </c>
      <c r="H317" s="152">
        <v>13.92</v>
      </c>
      <c r="I317" s="152">
        <f t="shared" si="76"/>
        <v>13.92</v>
      </c>
      <c r="J317" s="202">
        <f t="shared" si="77"/>
        <v>0.28660000000000002</v>
      </c>
      <c r="K317" s="152">
        <f t="shared" si="79"/>
        <v>17.899999999999999</v>
      </c>
      <c r="L317" s="152">
        <f t="shared" si="78"/>
        <v>17.899999999999999</v>
      </c>
    </row>
    <row r="318" spans="2:12" x14ac:dyDescent="0.25">
      <c r="B318" s="153" t="s">
        <v>1681</v>
      </c>
      <c r="C318" s="153" t="s">
        <v>1682</v>
      </c>
      <c r="D318" s="153" t="s">
        <v>105</v>
      </c>
      <c r="E318" s="151" t="s">
        <v>1683</v>
      </c>
      <c r="F318" s="147" t="s">
        <v>221</v>
      </c>
      <c r="G318" s="152">
        <v>19</v>
      </c>
      <c r="H318" s="152">
        <v>15.48</v>
      </c>
      <c r="I318" s="152">
        <f t="shared" si="76"/>
        <v>294.12</v>
      </c>
      <c r="J318" s="202">
        <f t="shared" si="77"/>
        <v>0.28660000000000002</v>
      </c>
      <c r="K318" s="152">
        <f t="shared" si="79"/>
        <v>19.91</v>
      </c>
      <c r="L318" s="152">
        <f t="shared" si="78"/>
        <v>378.29</v>
      </c>
    </row>
    <row r="319" spans="2:12" x14ac:dyDescent="0.25">
      <c r="B319" s="153" t="s">
        <v>1684</v>
      </c>
      <c r="C319" s="153" t="s">
        <v>1685</v>
      </c>
      <c r="D319" s="153" t="s">
        <v>105</v>
      </c>
      <c r="E319" s="151" t="s">
        <v>1686</v>
      </c>
      <c r="F319" s="147" t="s">
        <v>221</v>
      </c>
      <c r="G319" s="152">
        <v>12</v>
      </c>
      <c r="H319" s="152">
        <v>22.38</v>
      </c>
      <c r="I319" s="152">
        <f t="shared" si="76"/>
        <v>268.56</v>
      </c>
      <c r="J319" s="202">
        <f t="shared" si="77"/>
        <v>0.28660000000000002</v>
      </c>
      <c r="K319" s="152">
        <f t="shared" si="79"/>
        <v>28.79</v>
      </c>
      <c r="L319" s="152">
        <f t="shared" si="78"/>
        <v>345.48</v>
      </c>
    </row>
    <row r="320" spans="2:12" x14ac:dyDescent="0.25">
      <c r="B320" s="153" t="s">
        <v>1687</v>
      </c>
      <c r="C320" s="153" t="s">
        <v>1688</v>
      </c>
      <c r="D320" s="153" t="s">
        <v>105</v>
      </c>
      <c r="E320" s="151" t="s">
        <v>1689</v>
      </c>
      <c r="F320" s="147" t="s">
        <v>221</v>
      </c>
      <c r="G320" s="152">
        <v>16</v>
      </c>
      <c r="H320" s="152">
        <v>27.35</v>
      </c>
      <c r="I320" s="152">
        <f t="shared" si="76"/>
        <v>437.6</v>
      </c>
      <c r="J320" s="202">
        <f t="shared" si="77"/>
        <v>0.28660000000000002</v>
      </c>
      <c r="K320" s="152">
        <f t="shared" si="79"/>
        <v>35.18</v>
      </c>
      <c r="L320" s="152">
        <f t="shared" si="78"/>
        <v>562.88</v>
      </c>
    </row>
    <row r="321" spans="2:12" x14ac:dyDescent="0.25">
      <c r="B321" s="153" t="s">
        <v>1690</v>
      </c>
      <c r="C321" s="153" t="s">
        <v>1691</v>
      </c>
      <c r="D321" s="153" t="s">
        <v>105</v>
      </c>
      <c r="E321" s="151" t="s">
        <v>1692</v>
      </c>
      <c r="F321" s="147" t="s">
        <v>221</v>
      </c>
      <c r="G321" s="152">
        <v>2</v>
      </c>
      <c r="H321" s="152">
        <v>28.05</v>
      </c>
      <c r="I321" s="152">
        <f t="shared" si="76"/>
        <v>56.1</v>
      </c>
      <c r="J321" s="202">
        <f t="shared" si="77"/>
        <v>0.28660000000000002</v>
      </c>
      <c r="K321" s="152">
        <f t="shared" si="79"/>
        <v>36.08</v>
      </c>
      <c r="L321" s="152">
        <f t="shared" si="78"/>
        <v>72.16</v>
      </c>
    </row>
    <row r="322" spans="2:12" x14ac:dyDescent="0.25">
      <c r="B322" s="153" t="s">
        <v>1693</v>
      </c>
      <c r="C322" s="153" t="s">
        <v>1694</v>
      </c>
      <c r="D322" s="153" t="s">
        <v>105</v>
      </c>
      <c r="E322" s="151" t="s">
        <v>84</v>
      </c>
      <c r="F322" s="147" t="s">
        <v>25</v>
      </c>
      <c r="G322" s="152">
        <v>5.12</v>
      </c>
      <c r="H322" s="152">
        <v>46.42</v>
      </c>
      <c r="I322" s="152">
        <f t="shared" si="76"/>
        <v>237.67</v>
      </c>
      <c r="J322" s="202">
        <f t="shared" si="77"/>
        <v>0.28660000000000002</v>
      </c>
      <c r="K322" s="152">
        <f t="shared" si="79"/>
        <v>59.72</v>
      </c>
      <c r="L322" s="152">
        <f t="shared" si="78"/>
        <v>305.76</v>
      </c>
    </row>
    <row r="323" spans="2:12" ht="25.5" x14ac:dyDescent="0.25">
      <c r="B323" s="153" t="s">
        <v>1695</v>
      </c>
      <c r="C323" s="153" t="s">
        <v>1696</v>
      </c>
      <c r="D323" s="153" t="s">
        <v>105</v>
      </c>
      <c r="E323" s="151" t="s">
        <v>1697</v>
      </c>
      <c r="F323" s="147" t="s">
        <v>19</v>
      </c>
      <c r="G323" s="152">
        <v>25.6</v>
      </c>
      <c r="H323" s="152">
        <v>150.01</v>
      </c>
      <c r="I323" s="152">
        <f t="shared" si="76"/>
        <v>3840.25</v>
      </c>
      <c r="J323" s="202">
        <f t="shared" si="77"/>
        <v>0.28660000000000002</v>
      </c>
      <c r="K323" s="152">
        <f t="shared" si="79"/>
        <v>193</v>
      </c>
      <c r="L323" s="152">
        <f t="shared" si="78"/>
        <v>4940.8</v>
      </c>
    </row>
    <row r="324" spans="2:12" ht="25.5" x14ac:dyDescent="0.25">
      <c r="B324" s="153" t="s">
        <v>1698</v>
      </c>
      <c r="C324" s="153" t="s">
        <v>1699</v>
      </c>
      <c r="D324" s="153" t="s">
        <v>105</v>
      </c>
      <c r="E324" s="151" t="s">
        <v>1700</v>
      </c>
      <c r="F324" s="147" t="s">
        <v>25</v>
      </c>
      <c r="G324" s="152">
        <v>5.12</v>
      </c>
      <c r="H324" s="152">
        <v>834.95</v>
      </c>
      <c r="I324" s="152">
        <f t="shared" si="76"/>
        <v>4274.9399999999996</v>
      </c>
      <c r="J324" s="202">
        <f t="shared" si="77"/>
        <v>0.28660000000000002</v>
      </c>
      <c r="K324" s="152">
        <f t="shared" si="79"/>
        <v>1074.24</v>
      </c>
      <c r="L324" s="152">
        <f t="shared" si="78"/>
        <v>5500.1</v>
      </c>
    </row>
    <row r="325" spans="2:12" x14ac:dyDescent="0.25">
      <c r="B325" s="398" t="s">
        <v>1701</v>
      </c>
      <c r="C325" s="153" t="s">
        <v>1702</v>
      </c>
      <c r="D325" s="153" t="s">
        <v>105</v>
      </c>
      <c r="E325" s="151" t="s">
        <v>1703</v>
      </c>
      <c r="F325" s="147" t="s">
        <v>19</v>
      </c>
      <c r="G325" s="152">
        <v>5.12</v>
      </c>
      <c r="H325" s="152">
        <v>88.09</v>
      </c>
      <c r="I325" s="152">
        <f t="shared" si="76"/>
        <v>451.02</v>
      </c>
      <c r="J325" s="202">
        <f t="shared" si="77"/>
        <v>0.28660000000000002</v>
      </c>
      <c r="K325" s="152">
        <f t="shared" si="79"/>
        <v>113.33</v>
      </c>
      <c r="L325" s="152">
        <f t="shared" si="78"/>
        <v>580.24</v>
      </c>
    </row>
    <row r="326" spans="2:12" x14ac:dyDescent="0.25">
      <c r="B326" s="149" t="s">
        <v>337</v>
      </c>
      <c r="C326" s="149" t="s">
        <v>1007</v>
      </c>
      <c r="D326" s="149"/>
      <c r="E326" s="148" t="s">
        <v>1704</v>
      </c>
      <c r="F326" s="150"/>
      <c r="G326" s="150"/>
      <c r="H326" s="148" t="s">
        <v>834</v>
      </c>
      <c r="I326" s="150">
        <f>SUBTOTAL(9,I328:I338)</f>
        <v>23835.899999999998</v>
      </c>
      <c r="J326" s="148"/>
      <c r="K326" s="150"/>
      <c r="L326" s="150">
        <f>SUBTOTAL(9,L328:L338)</f>
        <v>30665.969999999998</v>
      </c>
    </row>
    <row r="327" spans="2:12" x14ac:dyDescent="0.25">
      <c r="B327" s="153" t="s">
        <v>1705</v>
      </c>
      <c r="C327" s="153" t="s">
        <v>1652</v>
      </c>
      <c r="D327" s="153" t="s">
        <v>105</v>
      </c>
      <c r="E327" s="151" t="s">
        <v>1653</v>
      </c>
      <c r="F327" s="147" t="s">
        <v>221</v>
      </c>
      <c r="G327" s="152">
        <v>34</v>
      </c>
      <c r="H327" s="152">
        <v>26.44</v>
      </c>
      <c r="I327" s="152">
        <f t="shared" si="76"/>
        <v>898.96</v>
      </c>
      <c r="J327" s="202">
        <f t="shared" si="77"/>
        <v>0.28660000000000002</v>
      </c>
      <c r="K327" s="152">
        <f t="shared" si="79"/>
        <v>34.01</v>
      </c>
      <c r="L327" s="152">
        <f t="shared" si="78"/>
        <v>1156.3399999999999</v>
      </c>
    </row>
    <row r="328" spans="2:12" ht="38.25" x14ac:dyDescent="0.25">
      <c r="B328" s="153" t="s">
        <v>1706</v>
      </c>
      <c r="C328" s="153" t="s">
        <v>1707</v>
      </c>
      <c r="D328" s="153" t="s">
        <v>201</v>
      </c>
      <c r="E328" s="151" t="s">
        <v>1708</v>
      </c>
      <c r="F328" s="147" t="s">
        <v>21</v>
      </c>
      <c r="G328" s="152">
        <v>7</v>
      </c>
      <c r="H328" s="152">
        <v>105.77</v>
      </c>
      <c r="I328" s="152">
        <f t="shared" si="76"/>
        <v>740.39</v>
      </c>
      <c r="J328" s="202">
        <f t="shared" si="77"/>
        <v>0.28660000000000002</v>
      </c>
      <c r="K328" s="152">
        <f t="shared" si="79"/>
        <v>136.08000000000001</v>
      </c>
      <c r="L328" s="152">
        <f t="shared" si="78"/>
        <v>952.56</v>
      </c>
    </row>
    <row r="329" spans="2:12" x14ac:dyDescent="0.25">
      <c r="B329" s="153" t="s">
        <v>1709</v>
      </c>
      <c r="C329" s="153" t="s">
        <v>1670</v>
      </c>
      <c r="D329" s="153" t="s">
        <v>105</v>
      </c>
      <c r="E329" s="151" t="s">
        <v>1671</v>
      </c>
      <c r="F329" s="147" t="s">
        <v>221</v>
      </c>
      <c r="G329" s="152">
        <v>34</v>
      </c>
      <c r="H329" s="152">
        <v>14.11</v>
      </c>
      <c r="I329" s="152">
        <f t="shared" si="76"/>
        <v>479.74</v>
      </c>
      <c r="J329" s="202">
        <f t="shared" si="77"/>
        <v>0.28660000000000002</v>
      </c>
      <c r="K329" s="152">
        <f t="shared" si="79"/>
        <v>18.149999999999999</v>
      </c>
      <c r="L329" s="152">
        <f t="shared" si="78"/>
        <v>617.1</v>
      </c>
    </row>
    <row r="330" spans="2:12" ht="38.25" x14ac:dyDescent="0.25">
      <c r="B330" s="153" t="s">
        <v>1710</v>
      </c>
      <c r="C330" s="153" t="s">
        <v>1711</v>
      </c>
      <c r="D330" s="153" t="s">
        <v>201</v>
      </c>
      <c r="E330" s="151" t="s">
        <v>1712</v>
      </c>
      <c r="F330" s="147" t="s">
        <v>21</v>
      </c>
      <c r="G330" s="152">
        <v>8</v>
      </c>
      <c r="H330" s="152">
        <v>47.76</v>
      </c>
      <c r="I330" s="152">
        <f t="shared" si="76"/>
        <v>382.08</v>
      </c>
      <c r="J330" s="202">
        <f t="shared" si="77"/>
        <v>0.28660000000000002</v>
      </c>
      <c r="K330" s="152">
        <f t="shared" si="79"/>
        <v>61.44</v>
      </c>
      <c r="L330" s="152">
        <f t="shared" si="78"/>
        <v>491.52</v>
      </c>
    </row>
    <row r="331" spans="2:12" ht="25.5" x14ac:dyDescent="0.25">
      <c r="B331" s="153" t="s">
        <v>1713</v>
      </c>
      <c r="C331" s="153" t="s">
        <v>1714</v>
      </c>
      <c r="D331" s="153" t="s">
        <v>86</v>
      </c>
      <c r="E331" s="151" t="s">
        <v>1715</v>
      </c>
      <c r="F331" s="147" t="s">
        <v>28</v>
      </c>
      <c r="G331" s="152">
        <v>1</v>
      </c>
      <c r="H331" s="152">
        <v>102.37</v>
      </c>
      <c r="I331" s="152">
        <f t="shared" si="76"/>
        <v>102.37</v>
      </c>
      <c r="J331" s="202">
        <f t="shared" si="77"/>
        <v>0.28660000000000002</v>
      </c>
      <c r="K331" s="152">
        <f t="shared" si="79"/>
        <v>131.69999999999999</v>
      </c>
      <c r="L331" s="152">
        <f t="shared" si="78"/>
        <v>131.69999999999999</v>
      </c>
    </row>
    <row r="332" spans="2:12" x14ac:dyDescent="0.25">
      <c r="B332" s="153" t="s">
        <v>1716</v>
      </c>
      <c r="C332" s="153" t="s">
        <v>1613</v>
      </c>
      <c r="D332" s="153" t="s">
        <v>105</v>
      </c>
      <c r="E332" s="151" t="s">
        <v>526</v>
      </c>
      <c r="F332" s="147" t="s">
        <v>23</v>
      </c>
      <c r="G332" s="152">
        <v>112.78</v>
      </c>
      <c r="H332" s="152">
        <v>35.15</v>
      </c>
      <c r="I332" s="152">
        <f t="shared" si="76"/>
        <v>3964.21</v>
      </c>
      <c r="J332" s="202">
        <f t="shared" si="77"/>
        <v>0.28660000000000002</v>
      </c>
      <c r="K332" s="152">
        <f t="shared" si="79"/>
        <v>45.22</v>
      </c>
      <c r="L332" s="152">
        <f t="shared" si="78"/>
        <v>5099.91</v>
      </c>
    </row>
    <row r="333" spans="2:12" x14ac:dyDescent="0.25">
      <c r="B333" s="153" t="s">
        <v>1717</v>
      </c>
      <c r="C333" s="153" t="s">
        <v>1718</v>
      </c>
      <c r="D333" s="153" t="s">
        <v>105</v>
      </c>
      <c r="E333" s="151" t="s">
        <v>1719</v>
      </c>
      <c r="F333" s="147" t="s">
        <v>58</v>
      </c>
      <c r="G333" s="152">
        <v>49.02</v>
      </c>
      <c r="H333" s="152">
        <v>60.87</v>
      </c>
      <c r="I333" s="152">
        <f t="shared" ref="I333:I338" si="80">TRUNC(G333 * H333, 2)</f>
        <v>2983.84</v>
      </c>
      <c r="J333" s="202">
        <f t="shared" ref="J333:J376" si="81">+$L$5</f>
        <v>0.28660000000000002</v>
      </c>
      <c r="K333" s="152">
        <f t="shared" si="79"/>
        <v>78.31</v>
      </c>
      <c r="L333" s="152">
        <f t="shared" ref="L333:L338" si="82">TRUNC(G333 * K333, 2)</f>
        <v>3838.75</v>
      </c>
    </row>
    <row r="334" spans="2:12" x14ac:dyDescent="0.25">
      <c r="B334" s="153" t="s">
        <v>1720</v>
      </c>
      <c r="C334" s="153" t="s">
        <v>1721</v>
      </c>
      <c r="D334" s="153" t="s">
        <v>105</v>
      </c>
      <c r="E334" s="151" t="s">
        <v>1722</v>
      </c>
      <c r="F334" s="147" t="s">
        <v>58</v>
      </c>
      <c r="G334" s="152">
        <v>55.66</v>
      </c>
      <c r="H334" s="152">
        <v>112.15</v>
      </c>
      <c r="I334" s="152">
        <f t="shared" si="80"/>
        <v>6242.26</v>
      </c>
      <c r="J334" s="202">
        <f t="shared" si="81"/>
        <v>0.28660000000000002</v>
      </c>
      <c r="K334" s="152">
        <f t="shared" si="79"/>
        <v>144.29</v>
      </c>
      <c r="L334" s="152">
        <f t="shared" si="82"/>
        <v>8031.18</v>
      </c>
    </row>
    <row r="335" spans="2:12" x14ac:dyDescent="0.25">
      <c r="B335" s="153" t="s">
        <v>1723</v>
      </c>
      <c r="C335" s="153" t="s">
        <v>319</v>
      </c>
      <c r="D335" s="153" t="s">
        <v>105</v>
      </c>
      <c r="E335" s="151" t="s">
        <v>320</v>
      </c>
      <c r="F335" s="147" t="s">
        <v>25</v>
      </c>
      <c r="G335" s="152">
        <v>4.57</v>
      </c>
      <c r="H335" s="152">
        <v>46.42</v>
      </c>
      <c r="I335" s="152">
        <f t="shared" si="80"/>
        <v>212.13</v>
      </c>
      <c r="J335" s="202">
        <f t="shared" si="81"/>
        <v>0.28660000000000002</v>
      </c>
      <c r="K335" s="152">
        <f t="shared" si="79"/>
        <v>59.72</v>
      </c>
      <c r="L335" s="152">
        <f t="shared" si="82"/>
        <v>272.92</v>
      </c>
    </row>
    <row r="336" spans="2:12" ht="25.5" x14ac:dyDescent="0.25">
      <c r="B336" s="153" t="s">
        <v>1724</v>
      </c>
      <c r="C336" s="153" t="s">
        <v>323</v>
      </c>
      <c r="D336" s="153" t="s">
        <v>105</v>
      </c>
      <c r="E336" s="151" t="s">
        <v>324</v>
      </c>
      <c r="F336" s="147" t="s">
        <v>19</v>
      </c>
      <c r="G336" s="152">
        <v>30.48</v>
      </c>
      <c r="H336" s="152">
        <v>148</v>
      </c>
      <c r="I336" s="152">
        <f t="shared" si="80"/>
        <v>4511.04</v>
      </c>
      <c r="J336" s="202">
        <f t="shared" si="81"/>
        <v>0.28660000000000002</v>
      </c>
      <c r="K336" s="152">
        <f t="shared" si="79"/>
        <v>190.41</v>
      </c>
      <c r="L336" s="152">
        <f t="shared" si="82"/>
        <v>5803.69</v>
      </c>
    </row>
    <row r="337" spans="2:12" x14ac:dyDescent="0.25">
      <c r="B337" s="153" t="s">
        <v>1725</v>
      </c>
      <c r="C337" s="153" t="s">
        <v>1726</v>
      </c>
      <c r="D337" s="153" t="s">
        <v>105</v>
      </c>
      <c r="E337" s="151" t="s">
        <v>1727</v>
      </c>
      <c r="F337" s="147" t="s">
        <v>25</v>
      </c>
      <c r="G337" s="152">
        <v>4.68</v>
      </c>
      <c r="H337" s="152">
        <v>813.16</v>
      </c>
      <c r="I337" s="152">
        <f t="shared" si="80"/>
        <v>3805.58</v>
      </c>
      <c r="J337" s="202">
        <f t="shared" si="81"/>
        <v>0.28660000000000002</v>
      </c>
      <c r="K337" s="152">
        <f t="shared" si="79"/>
        <v>1046.21</v>
      </c>
      <c r="L337" s="152">
        <f t="shared" si="82"/>
        <v>4896.26</v>
      </c>
    </row>
    <row r="338" spans="2:12" x14ac:dyDescent="0.25">
      <c r="B338" s="153" t="s">
        <v>1728</v>
      </c>
      <c r="C338" s="153" t="s">
        <v>321</v>
      </c>
      <c r="D338" s="153" t="s">
        <v>105</v>
      </c>
      <c r="E338" s="151" t="s">
        <v>322</v>
      </c>
      <c r="F338" s="147" t="s">
        <v>19</v>
      </c>
      <c r="G338" s="152">
        <v>4.68</v>
      </c>
      <c r="H338" s="152">
        <v>88.09</v>
      </c>
      <c r="I338" s="152">
        <f t="shared" si="80"/>
        <v>412.26</v>
      </c>
      <c r="J338" s="202">
        <f t="shared" si="81"/>
        <v>0.28660000000000002</v>
      </c>
      <c r="K338" s="152">
        <f t="shared" si="79"/>
        <v>113.33</v>
      </c>
      <c r="L338" s="152">
        <f t="shared" si="82"/>
        <v>530.38</v>
      </c>
    </row>
    <row r="339" spans="2:12" x14ac:dyDescent="0.25">
      <c r="B339" s="149" t="s">
        <v>1729</v>
      </c>
      <c r="C339" s="149" t="s">
        <v>1007</v>
      </c>
      <c r="D339" s="149"/>
      <c r="E339" s="148" t="s">
        <v>1730</v>
      </c>
      <c r="F339" s="150"/>
      <c r="G339" s="150"/>
      <c r="H339" s="148" t="s">
        <v>834</v>
      </c>
      <c r="I339" s="150">
        <f>SUBTOTAL(9,I340:I342)</f>
        <v>2259.9699999999998</v>
      </c>
      <c r="J339" s="148"/>
      <c r="K339" s="150"/>
      <c r="L339" s="150">
        <f>SUBTOTAL(9,L340:L342)</f>
        <v>2907.52</v>
      </c>
    </row>
    <row r="340" spans="2:12" x14ac:dyDescent="0.25">
      <c r="B340" s="153" t="s">
        <v>1731</v>
      </c>
      <c r="C340" s="153" t="s">
        <v>1732</v>
      </c>
      <c r="D340" s="153" t="s">
        <v>105</v>
      </c>
      <c r="E340" s="151" t="s">
        <v>1733</v>
      </c>
      <c r="F340" s="147" t="s">
        <v>28</v>
      </c>
      <c r="G340" s="152">
        <v>7</v>
      </c>
      <c r="H340" s="152">
        <v>223.65</v>
      </c>
      <c r="I340" s="152">
        <f t="shared" ref="I340:I342" si="83">TRUNC(G340 * H340, 2)</f>
        <v>1565.55</v>
      </c>
      <c r="J340" s="202">
        <f t="shared" si="81"/>
        <v>0.28660000000000002</v>
      </c>
      <c r="K340" s="152">
        <f t="shared" si="79"/>
        <v>287.74</v>
      </c>
      <c r="L340" s="152">
        <f>TRUNC(G340 * K340, 2)</f>
        <v>2014.18</v>
      </c>
    </row>
    <row r="341" spans="2:12" ht="25.5" x14ac:dyDescent="0.25">
      <c r="B341" s="153" t="s">
        <v>1734</v>
      </c>
      <c r="C341" s="153" t="s">
        <v>1735</v>
      </c>
      <c r="D341" s="153" t="s">
        <v>86</v>
      </c>
      <c r="E341" s="151" t="s">
        <v>1736</v>
      </c>
      <c r="F341" s="147" t="s">
        <v>221</v>
      </c>
      <c r="G341" s="152">
        <v>7</v>
      </c>
      <c r="H341" s="152">
        <v>23.79</v>
      </c>
      <c r="I341" s="152">
        <f t="shared" si="83"/>
        <v>166.53</v>
      </c>
      <c r="J341" s="202">
        <f t="shared" si="81"/>
        <v>0.28660000000000002</v>
      </c>
      <c r="K341" s="152">
        <f t="shared" si="79"/>
        <v>30.6</v>
      </c>
      <c r="L341" s="152">
        <f>TRUNC(G341 * K341, 2)</f>
        <v>214.2</v>
      </c>
    </row>
    <row r="342" spans="2:12" ht="25.5" x14ac:dyDescent="0.25">
      <c r="B342" s="153" t="s">
        <v>1737</v>
      </c>
      <c r="C342" s="153" t="s">
        <v>1738</v>
      </c>
      <c r="D342" s="153" t="s">
        <v>1504</v>
      </c>
      <c r="E342" s="151" t="s">
        <v>1739</v>
      </c>
      <c r="F342" s="147" t="s">
        <v>28</v>
      </c>
      <c r="G342" s="152">
        <v>11</v>
      </c>
      <c r="H342" s="152">
        <v>47.99</v>
      </c>
      <c r="I342" s="152">
        <f t="shared" si="83"/>
        <v>527.89</v>
      </c>
      <c r="J342" s="202">
        <f t="shared" si="81"/>
        <v>0.28660000000000002</v>
      </c>
      <c r="K342" s="152">
        <f t="shared" si="79"/>
        <v>61.74</v>
      </c>
      <c r="L342" s="152">
        <f>TRUNC(G342 * K342, 2)</f>
        <v>679.14</v>
      </c>
    </row>
    <row r="343" spans="2:12" x14ac:dyDescent="0.25">
      <c r="B343" s="149" t="s">
        <v>1740</v>
      </c>
      <c r="C343" s="149" t="s">
        <v>1007</v>
      </c>
      <c r="D343" s="149"/>
      <c r="E343" s="148" t="s">
        <v>1741</v>
      </c>
      <c r="F343" s="150"/>
      <c r="G343" s="150"/>
      <c r="H343" s="148" t="s">
        <v>834</v>
      </c>
      <c r="I343" s="150">
        <f>SUBTOTAL(9,I345:I371)</f>
        <v>405933.64</v>
      </c>
      <c r="J343" s="148"/>
      <c r="K343" s="150"/>
      <c r="L343" s="150">
        <f>SUBTOTAL(9,L345:L371)</f>
        <v>509371.75000000006</v>
      </c>
    </row>
    <row r="344" spans="2:12" x14ac:dyDescent="0.25">
      <c r="B344" s="149" t="s">
        <v>1742</v>
      </c>
      <c r="C344" s="149" t="s">
        <v>1007</v>
      </c>
      <c r="D344" s="149"/>
      <c r="E344" s="148" t="s">
        <v>1743</v>
      </c>
      <c r="F344" s="150"/>
      <c r="G344" s="150"/>
      <c r="H344" s="148" t="s">
        <v>834</v>
      </c>
      <c r="I344" s="150">
        <f>SUBTOTAL(9,I346:I350)</f>
        <v>175667.86</v>
      </c>
      <c r="J344" s="148"/>
      <c r="K344" s="150"/>
      <c r="L344" s="150">
        <f>SUBTOTAL(9,L346:L350)</f>
        <v>218407.71</v>
      </c>
    </row>
    <row r="345" spans="2:12" ht="25.5" x14ac:dyDescent="0.25">
      <c r="B345" s="153" t="s">
        <v>1744</v>
      </c>
      <c r="C345" s="153" t="s">
        <v>1745</v>
      </c>
      <c r="D345" s="153" t="s">
        <v>1157</v>
      </c>
      <c r="E345" s="151" t="s">
        <v>1746</v>
      </c>
      <c r="F345" s="147" t="s">
        <v>28</v>
      </c>
      <c r="G345" s="152">
        <v>2</v>
      </c>
      <c r="H345" s="152">
        <v>61070.44</v>
      </c>
      <c r="I345" s="152">
        <f t="shared" ref="I345:I350" si="84">TRUNC(G345 * H345, 2)</f>
        <v>122140.88</v>
      </c>
      <c r="J345" s="399">
        <f>+$L$6</f>
        <v>0.24329999999999999</v>
      </c>
      <c r="K345" s="152">
        <f t="shared" ref="K345:K350" si="85">TRUNC(H345 * (1 + J345), 2)</f>
        <v>75928.87</v>
      </c>
      <c r="L345" s="152">
        <f t="shared" ref="L345:L350" si="86">TRUNC(G345 * K345, 2)</f>
        <v>151857.74</v>
      </c>
    </row>
    <row r="346" spans="2:12" ht="25.5" x14ac:dyDescent="0.25">
      <c r="B346" s="153" t="s">
        <v>1747</v>
      </c>
      <c r="C346" s="153" t="s">
        <v>1748</v>
      </c>
      <c r="D346" s="153" t="s">
        <v>1157</v>
      </c>
      <c r="E346" s="151" t="s">
        <v>1749</v>
      </c>
      <c r="F346" s="147" t="s">
        <v>28</v>
      </c>
      <c r="G346" s="152">
        <v>1</v>
      </c>
      <c r="H346" s="152">
        <v>52939.199999999997</v>
      </c>
      <c r="I346" s="152">
        <f t="shared" si="84"/>
        <v>52939.199999999997</v>
      </c>
      <c r="J346" s="399">
        <f t="shared" ref="J346:J350" si="87">+$L$6</f>
        <v>0.24329999999999999</v>
      </c>
      <c r="K346" s="152">
        <f t="shared" si="85"/>
        <v>65819.3</v>
      </c>
      <c r="L346" s="152">
        <f t="shared" si="86"/>
        <v>65819.3</v>
      </c>
    </row>
    <row r="347" spans="2:12" ht="25.5" x14ac:dyDescent="0.25">
      <c r="B347" s="153" t="s">
        <v>1750</v>
      </c>
      <c r="C347" s="153" t="s">
        <v>1751</v>
      </c>
      <c r="D347" s="153" t="s">
        <v>1157</v>
      </c>
      <c r="E347" s="151" t="s">
        <v>1752</v>
      </c>
      <c r="F347" s="147" t="s">
        <v>28</v>
      </c>
      <c r="G347" s="152">
        <v>14</v>
      </c>
      <c r="H347" s="152">
        <v>6058.72</v>
      </c>
      <c r="I347" s="152">
        <f t="shared" si="84"/>
        <v>84822.080000000002</v>
      </c>
      <c r="J347" s="399">
        <f t="shared" si="87"/>
        <v>0.24329999999999999</v>
      </c>
      <c r="K347" s="152">
        <f t="shared" si="85"/>
        <v>7532.8</v>
      </c>
      <c r="L347" s="152">
        <f t="shared" si="86"/>
        <v>105459.2</v>
      </c>
    </row>
    <row r="348" spans="2:12" ht="25.5" x14ac:dyDescent="0.25">
      <c r="B348" s="153" t="s">
        <v>1753</v>
      </c>
      <c r="C348" s="153" t="s">
        <v>1754</v>
      </c>
      <c r="D348" s="153" t="s">
        <v>1157</v>
      </c>
      <c r="E348" s="151" t="s">
        <v>1755</v>
      </c>
      <c r="F348" s="147" t="s">
        <v>28</v>
      </c>
      <c r="G348" s="152">
        <v>4</v>
      </c>
      <c r="H348" s="152">
        <v>4897.1000000000004</v>
      </c>
      <c r="I348" s="152">
        <f t="shared" si="84"/>
        <v>19588.400000000001</v>
      </c>
      <c r="J348" s="399">
        <f t="shared" si="87"/>
        <v>0.24329999999999999</v>
      </c>
      <c r="K348" s="152">
        <f t="shared" si="85"/>
        <v>6088.56</v>
      </c>
      <c r="L348" s="152">
        <f t="shared" si="86"/>
        <v>24354.240000000002</v>
      </c>
    </row>
    <row r="349" spans="2:12" ht="38.25" x14ac:dyDescent="0.25">
      <c r="B349" s="153" t="s">
        <v>1756</v>
      </c>
      <c r="C349" s="153" t="s">
        <v>1757</v>
      </c>
      <c r="D349" s="153" t="s">
        <v>1758</v>
      </c>
      <c r="E349" s="151" t="s">
        <v>1759</v>
      </c>
      <c r="F349" s="147" t="s">
        <v>21</v>
      </c>
      <c r="G349" s="152">
        <v>3</v>
      </c>
      <c r="H349" s="152">
        <v>5926.32</v>
      </c>
      <c r="I349" s="152">
        <f t="shared" si="84"/>
        <v>17778.96</v>
      </c>
      <c r="J349" s="399">
        <f t="shared" si="87"/>
        <v>0.24329999999999999</v>
      </c>
      <c r="K349" s="152">
        <f t="shared" si="85"/>
        <v>7368.19</v>
      </c>
      <c r="L349" s="152">
        <f t="shared" si="86"/>
        <v>22104.57</v>
      </c>
    </row>
    <row r="350" spans="2:12" ht="25.5" x14ac:dyDescent="0.25">
      <c r="B350" s="153" t="s">
        <v>1760</v>
      </c>
      <c r="C350" s="153" t="s">
        <v>1761</v>
      </c>
      <c r="D350" s="153" t="s">
        <v>86</v>
      </c>
      <c r="E350" s="151" t="s">
        <v>1762</v>
      </c>
      <c r="F350" s="147" t="s">
        <v>28</v>
      </c>
      <c r="G350" s="152">
        <v>2</v>
      </c>
      <c r="H350" s="152">
        <v>269.61</v>
      </c>
      <c r="I350" s="152">
        <f t="shared" si="84"/>
        <v>539.22</v>
      </c>
      <c r="J350" s="399">
        <f t="shared" si="87"/>
        <v>0.24329999999999999</v>
      </c>
      <c r="K350" s="152">
        <f t="shared" si="85"/>
        <v>335.2</v>
      </c>
      <c r="L350" s="152">
        <f t="shared" si="86"/>
        <v>670.4</v>
      </c>
    </row>
    <row r="351" spans="2:12" x14ac:dyDescent="0.25">
      <c r="B351" s="149" t="s">
        <v>1763</v>
      </c>
      <c r="C351" s="149" t="s">
        <v>1007</v>
      </c>
      <c r="D351" s="149"/>
      <c r="E351" s="148" t="s">
        <v>1764</v>
      </c>
      <c r="F351" s="150"/>
      <c r="G351" s="150"/>
      <c r="H351" s="148" t="s">
        <v>834</v>
      </c>
      <c r="I351" s="150">
        <f>SUBTOTAL(9,I353:I371)</f>
        <v>106915.75000000001</v>
      </c>
      <c r="J351" s="148"/>
      <c r="K351" s="150"/>
      <c r="L351" s="150">
        <f>SUBTOTAL(9,L353:L371)</f>
        <v>137550.65</v>
      </c>
    </row>
    <row r="352" spans="2:12" ht="51" x14ac:dyDescent="0.25">
      <c r="B352" s="153" t="s">
        <v>1765</v>
      </c>
      <c r="C352" s="153" t="s">
        <v>1766</v>
      </c>
      <c r="D352" s="153" t="s">
        <v>201</v>
      </c>
      <c r="E352" s="151" t="s">
        <v>1767</v>
      </c>
      <c r="F352" s="147" t="s">
        <v>58</v>
      </c>
      <c r="G352" s="152">
        <v>45</v>
      </c>
      <c r="H352" s="152">
        <v>26.87</v>
      </c>
      <c r="I352" s="152">
        <f t="shared" ref="I352:I371" si="88">TRUNC(G352 * H352, 2)</f>
        <v>1209.1500000000001</v>
      </c>
      <c r="J352" s="202">
        <f t="shared" ref="J352:J378" si="89">+$L$5</f>
        <v>0.28660000000000002</v>
      </c>
      <c r="K352" s="152">
        <f t="shared" ref="K352:K371" si="90">TRUNC(H352 * (1 + J352), 2)</f>
        <v>34.57</v>
      </c>
      <c r="L352" s="152">
        <f t="shared" ref="L352:L371" si="91">TRUNC(G352 * K352, 2)</f>
        <v>1555.65</v>
      </c>
    </row>
    <row r="353" spans="2:12" ht="25.5" x14ac:dyDescent="0.25">
      <c r="B353" s="153" t="s">
        <v>1768</v>
      </c>
      <c r="C353" s="153" t="s">
        <v>1769</v>
      </c>
      <c r="D353" s="153" t="s">
        <v>1770</v>
      </c>
      <c r="E353" s="151" t="s">
        <v>1771</v>
      </c>
      <c r="F353" s="147" t="s">
        <v>23</v>
      </c>
      <c r="G353" s="152">
        <v>15</v>
      </c>
      <c r="H353" s="152">
        <v>139.57</v>
      </c>
      <c r="I353" s="152">
        <f t="shared" si="88"/>
        <v>2093.5500000000002</v>
      </c>
      <c r="J353" s="202">
        <f t="shared" si="89"/>
        <v>0.28660000000000002</v>
      </c>
      <c r="K353" s="152">
        <f t="shared" si="90"/>
        <v>179.57</v>
      </c>
      <c r="L353" s="152">
        <f t="shared" si="91"/>
        <v>2693.55</v>
      </c>
    </row>
    <row r="354" spans="2:12" ht="25.5" x14ac:dyDescent="0.25">
      <c r="B354" s="153" t="s">
        <v>1772</v>
      </c>
      <c r="C354" s="153" t="s">
        <v>1773</v>
      </c>
      <c r="D354" s="153" t="s">
        <v>1157</v>
      </c>
      <c r="E354" s="151" t="s">
        <v>1774</v>
      </c>
      <c r="F354" s="147" t="s">
        <v>1775</v>
      </c>
      <c r="G354" s="152">
        <v>681</v>
      </c>
      <c r="H354" s="152">
        <v>47.4</v>
      </c>
      <c r="I354" s="152">
        <f t="shared" si="88"/>
        <v>32279.4</v>
      </c>
      <c r="J354" s="202">
        <f t="shared" si="89"/>
        <v>0.28660000000000002</v>
      </c>
      <c r="K354" s="152">
        <f t="shared" si="90"/>
        <v>60.98</v>
      </c>
      <c r="L354" s="152">
        <f t="shared" si="91"/>
        <v>41527.379999999997</v>
      </c>
    </row>
    <row r="355" spans="2:12" ht="76.5" x14ac:dyDescent="0.25">
      <c r="B355" s="153" t="s">
        <v>1776</v>
      </c>
      <c r="C355" s="153" t="s">
        <v>1777</v>
      </c>
      <c r="D355" s="153" t="s">
        <v>1758</v>
      </c>
      <c r="E355" s="151" t="s">
        <v>1778</v>
      </c>
      <c r="F355" s="147" t="s">
        <v>75</v>
      </c>
      <c r="G355" s="152">
        <v>219.2</v>
      </c>
      <c r="H355" s="152">
        <v>53.45</v>
      </c>
      <c r="I355" s="152">
        <f t="shared" si="88"/>
        <v>11716.24</v>
      </c>
      <c r="J355" s="202">
        <f t="shared" si="89"/>
        <v>0.28660000000000002</v>
      </c>
      <c r="K355" s="152">
        <f t="shared" si="90"/>
        <v>68.760000000000005</v>
      </c>
      <c r="L355" s="152">
        <f t="shared" si="91"/>
        <v>15072.19</v>
      </c>
    </row>
    <row r="356" spans="2:12" ht="25.5" x14ac:dyDescent="0.25">
      <c r="B356" s="153" t="s">
        <v>1779</v>
      </c>
      <c r="C356" s="153" t="s">
        <v>1780</v>
      </c>
      <c r="D356" s="153" t="s">
        <v>795</v>
      </c>
      <c r="E356" s="151" t="s">
        <v>1781</v>
      </c>
      <c r="F356" s="147" t="s">
        <v>21</v>
      </c>
      <c r="G356" s="152">
        <v>22</v>
      </c>
      <c r="H356" s="152">
        <v>175.36</v>
      </c>
      <c r="I356" s="152">
        <f t="shared" si="88"/>
        <v>3857.92</v>
      </c>
      <c r="J356" s="202">
        <f t="shared" si="89"/>
        <v>0.28660000000000002</v>
      </c>
      <c r="K356" s="152">
        <f t="shared" si="90"/>
        <v>225.61</v>
      </c>
      <c r="L356" s="152">
        <f t="shared" si="91"/>
        <v>4963.42</v>
      </c>
    </row>
    <row r="357" spans="2:12" ht="25.5" x14ac:dyDescent="0.25">
      <c r="B357" s="153" t="s">
        <v>1782</v>
      </c>
      <c r="C357" s="153" t="s">
        <v>1783</v>
      </c>
      <c r="D357" s="153" t="s">
        <v>795</v>
      </c>
      <c r="E357" s="151" t="s">
        <v>1784</v>
      </c>
      <c r="F357" s="147" t="s">
        <v>21</v>
      </c>
      <c r="G357" s="152">
        <v>3</v>
      </c>
      <c r="H357" s="152">
        <v>260.45</v>
      </c>
      <c r="I357" s="152">
        <f t="shared" si="88"/>
        <v>781.35</v>
      </c>
      <c r="J357" s="202">
        <f t="shared" si="89"/>
        <v>0.28660000000000002</v>
      </c>
      <c r="K357" s="152">
        <f t="shared" si="90"/>
        <v>335.09</v>
      </c>
      <c r="L357" s="152">
        <f t="shared" si="91"/>
        <v>1005.27</v>
      </c>
    </row>
    <row r="358" spans="2:12" ht="25.5" x14ac:dyDescent="0.25">
      <c r="B358" s="153" t="s">
        <v>1785</v>
      </c>
      <c r="C358" s="153" t="s">
        <v>1786</v>
      </c>
      <c r="D358" s="153" t="s">
        <v>1157</v>
      </c>
      <c r="E358" s="151" t="s">
        <v>1787</v>
      </c>
      <c r="F358" s="147" t="s">
        <v>19</v>
      </c>
      <c r="G358" s="152">
        <v>0.4</v>
      </c>
      <c r="H358" s="152">
        <v>2684.77</v>
      </c>
      <c r="I358" s="152">
        <f t="shared" si="88"/>
        <v>1073.9000000000001</v>
      </c>
      <c r="J358" s="202">
        <f t="shared" si="89"/>
        <v>0.28660000000000002</v>
      </c>
      <c r="K358" s="152">
        <f t="shared" si="90"/>
        <v>3454.22</v>
      </c>
      <c r="L358" s="152">
        <f t="shared" si="91"/>
        <v>1381.68</v>
      </c>
    </row>
    <row r="359" spans="2:12" ht="38.25" x14ac:dyDescent="0.25">
      <c r="B359" s="153" t="s">
        <v>1788</v>
      </c>
      <c r="C359" s="153" t="s">
        <v>1789</v>
      </c>
      <c r="D359" s="153" t="s">
        <v>201</v>
      </c>
      <c r="E359" s="151" t="s">
        <v>1790</v>
      </c>
      <c r="F359" s="147" t="s">
        <v>21</v>
      </c>
      <c r="G359" s="152">
        <v>4</v>
      </c>
      <c r="H359" s="152">
        <v>76.25</v>
      </c>
      <c r="I359" s="152">
        <f t="shared" si="88"/>
        <v>305</v>
      </c>
      <c r="J359" s="202">
        <f t="shared" si="89"/>
        <v>0.28660000000000002</v>
      </c>
      <c r="K359" s="152">
        <f t="shared" si="90"/>
        <v>98.1</v>
      </c>
      <c r="L359" s="152">
        <f t="shared" si="91"/>
        <v>392.4</v>
      </c>
    </row>
    <row r="360" spans="2:12" ht="38.25" x14ac:dyDescent="0.25">
      <c r="B360" s="153" t="s">
        <v>1791</v>
      </c>
      <c r="C360" s="153" t="s">
        <v>1792</v>
      </c>
      <c r="D360" s="153" t="s">
        <v>201</v>
      </c>
      <c r="E360" s="151" t="s">
        <v>1793</v>
      </c>
      <c r="F360" s="147" t="s">
        <v>21</v>
      </c>
      <c r="G360" s="152">
        <v>2</v>
      </c>
      <c r="H360" s="152">
        <v>36.9</v>
      </c>
      <c r="I360" s="152">
        <f t="shared" si="88"/>
        <v>73.8</v>
      </c>
      <c r="J360" s="202">
        <f t="shared" si="89"/>
        <v>0.28660000000000002</v>
      </c>
      <c r="K360" s="152">
        <f t="shared" si="90"/>
        <v>47.47</v>
      </c>
      <c r="L360" s="152">
        <f t="shared" si="91"/>
        <v>94.94</v>
      </c>
    </row>
    <row r="361" spans="2:12" ht="38.25" x14ac:dyDescent="0.25">
      <c r="B361" s="153" t="s">
        <v>1794</v>
      </c>
      <c r="C361" s="153" t="s">
        <v>1795</v>
      </c>
      <c r="D361" s="153" t="s">
        <v>201</v>
      </c>
      <c r="E361" s="151" t="s">
        <v>1796</v>
      </c>
      <c r="F361" s="147" t="s">
        <v>21</v>
      </c>
      <c r="G361" s="152">
        <v>1</v>
      </c>
      <c r="H361" s="152">
        <v>25.1</v>
      </c>
      <c r="I361" s="152">
        <f t="shared" si="88"/>
        <v>25.1</v>
      </c>
      <c r="J361" s="202">
        <f t="shared" si="89"/>
        <v>0.28660000000000002</v>
      </c>
      <c r="K361" s="152">
        <f t="shared" si="90"/>
        <v>32.29</v>
      </c>
      <c r="L361" s="152">
        <f t="shared" si="91"/>
        <v>32.29</v>
      </c>
    </row>
    <row r="362" spans="2:12" ht="38.25" x14ac:dyDescent="0.25">
      <c r="B362" s="153" t="s">
        <v>1797</v>
      </c>
      <c r="C362" s="153" t="s">
        <v>1798</v>
      </c>
      <c r="D362" s="153" t="s">
        <v>201</v>
      </c>
      <c r="E362" s="151" t="s">
        <v>1799</v>
      </c>
      <c r="F362" s="147" t="s">
        <v>21</v>
      </c>
      <c r="G362" s="152">
        <v>7</v>
      </c>
      <c r="H362" s="152">
        <v>14.77</v>
      </c>
      <c r="I362" s="152">
        <f t="shared" si="88"/>
        <v>103.39</v>
      </c>
      <c r="J362" s="202">
        <f t="shared" si="89"/>
        <v>0.28660000000000002</v>
      </c>
      <c r="K362" s="152">
        <f t="shared" si="90"/>
        <v>19</v>
      </c>
      <c r="L362" s="152">
        <f t="shared" si="91"/>
        <v>133</v>
      </c>
    </row>
    <row r="363" spans="2:12" x14ac:dyDescent="0.25">
      <c r="B363" s="153" t="s">
        <v>1800</v>
      </c>
      <c r="C363" s="153" t="s">
        <v>1801</v>
      </c>
      <c r="D363" s="153" t="s">
        <v>1770</v>
      </c>
      <c r="E363" s="151" t="s">
        <v>1802</v>
      </c>
      <c r="F363" s="147" t="s">
        <v>1775</v>
      </c>
      <c r="G363" s="152">
        <v>17.100000000000001</v>
      </c>
      <c r="H363" s="152">
        <v>72.27</v>
      </c>
      <c r="I363" s="152">
        <f t="shared" si="88"/>
        <v>1235.81</v>
      </c>
      <c r="J363" s="202">
        <f t="shared" si="89"/>
        <v>0.28660000000000002</v>
      </c>
      <c r="K363" s="152">
        <f t="shared" si="90"/>
        <v>92.98</v>
      </c>
      <c r="L363" s="152">
        <f t="shared" si="91"/>
        <v>1589.95</v>
      </c>
    </row>
    <row r="364" spans="2:12" ht="38.25" x14ac:dyDescent="0.25">
      <c r="B364" s="153" t="s">
        <v>1803</v>
      </c>
      <c r="C364" s="153" t="s">
        <v>1804</v>
      </c>
      <c r="D364" s="153" t="s">
        <v>86</v>
      </c>
      <c r="E364" s="151" t="s">
        <v>1805</v>
      </c>
      <c r="F364" s="147" t="s">
        <v>23</v>
      </c>
      <c r="G364" s="152">
        <v>105</v>
      </c>
      <c r="H364" s="152">
        <v>190.98</v>
      </c>
      <c r="I364" s="152">
        <f t="shared" si="88"/>
        <v>20052.900000000001</v>
      </c>
      <c r="J364" s="202">
        <f t="shared" si="89"/>
        <v>0.28660000000000002</v>
      </c>
      <c r="K364" s="152">
        <f t="shared" si="90"/>
        <v>245.71</v>
      </c>
      <c r="L364" s="152">
        <f t="shared" si="91"/>
        <v>25799.55</v>
      </c>
    </row>
    <row r="365" spans="2:12" ht="38.25" x14ac:dyDescent="0.25">
      <c r="B365" s="153" t="s">
        <v>1806</v>
      </c>
      <c r="C365" s="153" t="s">
        <v>1807</v>
      </c>
      <c r="D365" s="153" t="s">
        <v>86</v>
      </c>
      <c r="E365" s="151" t="s">
        <v>1808</v>
      </c>
      <c r="F365" s="147" t="s">
        <v>23</v>
      </c>
      <c r="G365" s="152">
        <v>45</v>
      </c>
      <c r="H365" s="152">
        <v>43</v>
      </c>
      <c r="I365" s="152">
        <f t="shared" si="88"/>
        <v>1935</v>
      </c>
      <c r="J365" s="202">
        <f t="shared" si="89"/>
        <v>0.28660000000000002</v>
      </c>
      <c r="K365" s="152">
        <f t="shared" si="90"/>
        <v>55.32</v>
      </c>
      <c r="L365" s="152">
        <f t="shared" si="91"/>
        <v>2489.4</v>
      </c>
    </row>
    <row r="366" spans="2:12" ht="38.25" x14ac:dyDescent="0.25">
      <c r="B366" s="153" t="s">
        <v>1809</v>
      </c>
      <c r="C366" s="153" t="s">
        <v>1810</v>
      </c>
      <c r="D366" s="153" t="s">
        <v>86</v>
      </c>
      <c r="E366" s="151" t="s">
        <v>1811</v>
      </c>
      <c r="F366" s="147" t="s">
        <v>23</v>
      </c>
      <c r="G366" s="152">
        <v>80</v>
      </c>
      <c r="H366" s="152">
        <v>96.05</v>
      </c>
      <c r="I366" s="152">
        <f t="shared" si="88"/>
        <v>7684</v>
      </c>
      <c r="J366" s="202">
        <f t="shared" si="89"/>
        <v>0.28660000000000002</v>
      </c>
      <c r="K366" s="152">
        <f t="shared" si="90"/>
        <v>123.57</v>
      </c>
      <c r="L366" s="152">
        <f t="shared" si="91"/>
        <v>9885.6</v>
      </c>
    </row>
    <row r="367" spans="2:12" ht="38.25" x14ac:dyDescent="0.25">
      <c r="B367" s="153" t="s">
        <v>1812</v>
      </c>
      <c r="C367" s="153" t="s">
        <v>1813</v>
      </c>
      <c r="D367" s="153" t="s">
        <v>86</v>
      </c>
      <c r="E367" s="151" t="s">
        <v>1814</v>
      </c>
      <c r="F367" s="147" t="s">
        <v>23</v>
      </c>
      <c r="G367" s="152">
        <v>20</v>
      </c>
      <c r="H367" s="152">
        <v>64.69</v>
      </c>
      <c r="I367" s="152">
        <f t="shared" si="88"/>
        <v>1293.8</v>
      </c>
      <c r="J367" s="202">
        <f t="shared" si="89"/>
        <v>0.28660000000000002</v>
      </c>
      <c r="K367" s="152">
        <f t="shared" si="90"/>
        <v>83.23</v>
      </c>
      <c r="L367" s="152">
        <f t="shared" si="91"/>
        <v>1664.6</v>
      </c>
    </row>
    <row r="368" spans="2:12" ht="38.25" x14ac:dyDescent="0.25">
      <c r="B368" s="153" t="s">
        <v>1815</v>
      </c>
      <c r="C368" s="153" t="s">
        <v>1816</v>
      </c>
      <c r="D368" s="153" t="s">
        <v>86</v>
      </c>
      <c r="E368" s="151" t="s">
        <v>1817</v>
      </c>
      <c r="F368" s="147" t="s">
        <v>23</v>
      </c>
      <c r="G368" s="152">
        <v>15</v>
      </c>
      <c r="H368" s="152">
        <v>261.05</v>
      </c>
      <c r="I368" s="152">
        <f t="shared" si="88"/>
        <v>3915.75</v>
      </c>
      <c r="J368" s="202">
        <f t="shared" si="89"/>
        <v>0.28660000000000002</v>
      </c>
      <c r="K368" s="152">
        <f t="shared" si="90"/>
        <v>335.86</v>
      </c>
      <c r="L368" s="152">
        <f t="shared" si="91"/>
        <v>5037.8999999999996</v>
      </c>
    </row>
    <row r="369" spans="2:13" ht="38.25" x14ac:dyDescent="0.25">
      <c r="B369" s="153" t="s">
        <v>1818</v>
      </c>
      <c r="C369" s="153" t="s">
        <v>1819</v>
      </c>
      <c r="D369" s="153" t="s">
        <v>86</v>
      </c>
      <c r="E369" s="151" t="s">
        <v>1820</v>
      </c>
      <c r="F369" s="147" t="s">
        <v>23</v>
      </c>
      <c r="G369" s="152">
        <v>25</v>
      </c>
      <c r="H369" s="152">
        <v>318.76</v>
      </c>
      <c r="I369" s="152">
        <f t="shared" si="88"/>
        <v>7969</v>
      </c>
      <c r="J369" s="202">
        <f t="shared" si="89"/>
        <v>0.28660000000000002</v>
      </c>
      <c r="K369" s="152">
        <f t="shared" si="90"/>
        <v>410.11</v>
      </c>
      <c r="L369" s="152">
        <f t="shared" si="91"/>
        <v>10252.75</v>
      </c>
    </row>
    <row r="370" spans="2:13" ht="38.25" x14ac:dyDescent="0.25">
      <c r="B370" s="153" t="s">
        <v>1821</v>
      </c>
      <c r="C370" s="153" t="s">
        <v>1822</v>
      </c>
      <c r="D370" s="153" t="s">
        <v>86</v>
      </c>
      <c r="E370" s="151" t="s">
        <v>1823</v>
      </c>
      <c r="F370" s="147" t="s">
        <v>23</v>
      </c>
      <c r="G370" s="152">
        <v>5</v>
      </c>
      <c r="H370" s="152">
        <v>156.62</v>
      </c>
      <c r="I370" s="152">
        <f t="shared" si="88"/>
        <v>783.1</v>
      </c>
      <c r="J370" s="202">
        <f t="shared" si="89"/>
        <v>0.28660000000000002</v>
      </c>
      <c r="K370" s="152">
        <f t="shared" si="90"/>
        <v>201.5</v>
      </c>
      <c r="L370" s="152">
        <f t="shared" si="91"/>
        <v>1007.5</v>
      </c>
    </row>
    <row r="371" spans="2:13" x14ac:dyDescent="0.25">
      <c r="B371" s="153" t="s">
        <v>1824</v>
      </c>
      <c r="C371" s="153" t="s">
        <v>1825</v>
      </c>
      <c r="D371" s="153" t="s">
        <v>798</v>
      </c>
      <c r="E371" s="151" t="s">
        <v>1826</v>
      </c>
      <c r="F371" s="147" t="s">
        <v>21</v>
      </c>
      <c r="G371" s="152">
        <v>18</v>
      </c>
      <c r="H371" s="152">
        <v>540.92999999999995</v>
      </c>
      <c r="I371" s="152">
        <f t="shared" si="88"/>
        <v>9736.74</v>
      </c>
      <c r="J371" s="202">
        <f t="shared" si="89"/>
        <v>0.28660000000000002</v>
      </c>
      <c r="K371" s="152">
        <f t="shared" si="90"/>
        <v>695.96</v>
      </c>
      <c r="L371" s="152">
        <f t="shared" si="91"/>
        <v>12527.28</v>
      </c>
    </row>
    <row r="372" spans="2:13" x14ac:dyDescent="0.25">
      <c r="B372" s="149" t="s">
        <v>832</v>
      </c>
      <c r="C372" s="149" t="s">
        <v>1007</v>
      </c>
      <c r="D372" s="149"/>
      <c r="E372" s="148" t="s">
        <v>33</v>
      </c>
      <c r="F372" s="150"/>
      <c r="G372" s="150"/>
      <c r="H372" s="148" t="s">
        <v>834</v>
      </c>
      <c r="I372" s="150">
        <f>SUBTOTAL(9,I373:I376)</f>
        <v>52758.82</v>
      </c>
      <c r="J372" s="148"/>
      <c r="K372" s="150"/>
      <c r="L372" s="150">
        <f>SUBTOTAL(9,L373:L376)</f>
        <v>67876.340000000011</v>
      </c>
    </row>
    <row r="373" spans="2:13" ht="25.5" x14ac:dyDescent="0.25">
      <c r="B373" s="153" t="s">
        <v>343</v>
      </c>
      <c r="C373" s="153" t="s">
        <v>1827</v>
      </c>
      <c r="D373" s="153" t="s">
        <v>1157</v>
      </c>
      <c r="E373" s="151" t="s">
        <v>1828</v>
      </c>
      <c r="F373" s="147" t="s">
        <v>19</v>
      </c>
      <c r="G373" s="152">
        <v>251.4</v>
      </c>
      <c r="H373" s="152">
        <v>193.99</v>
      </c>
      <c r="I373" s="152">
        <f t="shared" ref="I373:I376" si="92">TRUNC(G373 * H373, 2)</f>
        <v>48769.08</v>
      </c>
      <c r="J373" s="202">
        <f t="shared" si="81"/>
        <v>0.28660000000000002</v>
      </c>
      <c r="K373" s="152">
        <f t="shared" ref="K373:K377" si="93">TRUNC(H373 * (1 + J373), 2)</f>
        <v>249.58</v>
      </c>
      <c r="L373" s="152">
        <f>TRUNC(G373 * K373, 2)</f>
        <v>62744.41</v>
      </c>
    </row>
    <row r="374" spans="2:13" x14ac:dyDescent="0.25">
      <c r="B374" s="153" t="s">
        <v>344</v>
      </c>
      <c r="C374" s="153" t="s">
        <v>1829</v>
      </c>
      <c r="D374" s="153" t="s">
        <v>105</v>
      </c>
      <c r="E374" s="151" t="s">
        <v>1830</v>
      </c>
      <c r="F374" s="147" t="s">
        <v>19</v>
      </c>
      <c r="G374" s="152">
        <v>21.35</v>
      </c>
      <c r="H374" s="152">
        <v>15.53</v>
      </c>
      <c r="I374" s="152">
        <f t="shared" si="92"/>
        <v>331.56</v>
      </c>
      <c r="J374" s="202">
        <f t="shared" si="81"/>
        <v>0.28660000000000002</v>
      </c>
      <c r="K374" s="152">
        <f t="shared" si="93"/>
        <v>19.98</v>
      </c>
      <c r="L374" s="152">
        <f>TRUNC(G374 * K374, 2)</f>
        <v>426.57</v>
      </c>
    </row>
    <row r="375" spans="2:13" x14ac:dyDescent="0.25">
      <c r="B375" s="153" t="s">
        <v>345</v>
      </c>
      <c r="C375" s="153" t="s">
        <v>1831</v>
      </c>
      <c r="D375" s="153" t="s">
        <v>105</v>
      </c>
      <c r="E375" s="151" t="s">
        <v>1832</v>
      </c>
      <c r="F375" s="147" t="s">
        <v>221</v>
      </c>
      <c r="G375" s="152">
        <v>1</v>
      </c>
      <c r="H375" s="152">
        <v>1278.47</v>
      </c>
      <c r="I375" s="152">
        <f t="shared" si="92"/>
        <v>1278.47</v>
      </c>
      <c r="J375" s="202">
        <f t="shared" si="81"/>
        <v>0.28660000000000002</v>
      </c>
      <c r="K375" s="152">
        <f t="shared" si="93"/>
        <v>1644.87</v>
      </c>
      <c r="L375" s="152">
        <f>TRUNC(G375 * K375, 2)</f>
        <v>1644.87</v>
      </c>
    </row>
    <row r="376" spans="2:13" x14ac:dyDescent="0.25">
      <c r="B376" s="153" t="s">
        <v>346</v>
      </c>
      <c r="C376" s="153" t="s">
        <v>353</v>
      </c>
      <c r="D376" s="153" t="s">
        <v>105</v>
      </c>
      <c r="E376" s="151" t="s">
        <v>88</v>
      </c>
      <c r="F376" s="147" t="s">
        <v>19</v>
      </c>
      <c r="G376" s="152">
        <v>602.46</v>
      </c>
      <c r="H376" s="152">
        <v>3.95</v>
      </c>
      <c r="I376" s="152">
        <f t="shared" si="92"/>
        <v>2379.71</v>
      </c>
      <c r="J376" s="202">
        <f t="shared" si="81"/>
        <v>0.28660000000000002</v>
      </c>
      <c r="K376" s="152">
        <f t="shared" si="93"/>
        <v>5.08</v>
      </c>
      <c r="L376" s="152">
        <f>TRUNC(G376 * K376, 2)</f>
        <v>3060.49</v>
      </c>
    </row>
    <row r="377" spans="2:13" ht="13.5" thickBot="1" x14ac:dyDescent="0.3">
      <c r="B377" s="132"/>
      <c r="C377" s="132"/>
      <c r="D377" s="132"/>
      <c r="E377" s="132"/>
      <c r="F377" s="132"/>
      <c r="G377" s="132"/>
      <c r="H377" s="132"/>
      <c r="I377" s="132"/>
      <c r="J377" s="132"/>
      <c r="K377" s="132"/>
      <c r="L377" s="132"/>
      <c r="M377" s="132"/>
    </row>
    <row r="378" spans="2:13" ht="24.95" customHeight="1" x14ac:dyDescent="0.25">
      <c r="B378" s="252"/>
      <c r="C378" s="252"/>
      <c r="D378" s="252"/>
      <c r="E378" s="134"/>
      <c r="F378" s="155"/>
      <c r="G378" s="133"/>
      <c r="H378" s="255" t="s">
        <v>354</v>
      </c>
      <c r="I378" s="237"/>
      <c r="J378" s="237"/>
      <c r="K378" s="256"/>
      <c r="L378" s="238">
        <f>+SUBTOTAL(9,I9:I376)</f>
        <v>3080036.8400000012</v>
      </c>
      <c r="M378" s="239"/>
    </row>
    <row r="379" spans="2:13" ht="24.95" customHeight="1" x14ac:dyDescent="0.25">
      <c r="B379" s="252"/>
      <c r="C379" s="252"/>
      <c r="D379" s="252"/>
      <c r="E379" s="134"/>
      <c r="F379" s="155"/>
      <c r="G379" s="133"/>
      <c r="H379" s="257" t="s">
        <v>355</v>
      </c>
      <c r="I379" s="241"/>
      <c r="J379" s="241"/>
      <c r="K379" s="258"/>
      <c r="L379" s="242">
        <f>+L380-L378</f>
        <v>853910.57000000076</v>
      </c>
      <c r="M379" s="243"/>
    </row>
    <row r="380" spans="2:13" ht="24.95" customHeight="1" thickBot="1" x14ac:dyDescent="0.3">
      <c r="B380" s="252"/>
      <c r="C380" s="252"/>
      <c r="D380" s="252"/>
      <c r="E380" s="134"/>
      <c r="F380" s="155"/>
      <c r="G380" s="133"/>
      <c r="H380" s="253" t="s">
        <v>356</v>
      </c>
      <c r="I380" s="251"/>
      <c r="J380" s="251"/>
      <c r="K380" s="254"/>
      <c r="L380" s="247">
        <f>+SUBTOTAL(9,L9:L376)</f>
        <v>3933947.410000002</v>
      </c>
      <c r="M380" s="248"/>
    </row>
  </sheetData>
  <mergeCells count="12">
    <mergeCell ref="B379:D379"/>
    <mergeCell ref="H379:K379"/>
    <mergeCell ref="L379:M379"/>
    <mergeCell ref="B380:D380"/>
    <mergeCell ref="H380:K380"/>
    <mergeCell ref="L380:M380"/>
    <mergeCell ref="B1:L1"/>
    <mergeCell ref="C3:E3"/>
    <mergeCell ref="C5:E6"/>
    <mergeCell ref="B378:D378"/>
    <mergeCell ref="H378:K378"/>
    <mergeCell ref="L378:M37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7" orientation="landscape" horizontalDpi="1200" verticalDpi="1200" r:id="rId1"/>
  <headerFooter>
    <oddHeader>&amp;L&amp;G</oddHeader>
    <oddFooter>&amp;L&amp;"Arial Narrow,Normal"&amp;10&amp;A
&amp;F&amp;R&amp;"Arial Narrow,Normal"&amp;10Página &amp;P de &amp;N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325E2-FB74-48D0-8101-4A94DE119053}">
  <dimension ref="B1:Y30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5" s="27" customFormat="1" ht="20.100000000000001" customHeight="1" x14ac:dyDescent="0.25">
      <c r="B1" s="235" t="s">
        <v>197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5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5" s="27" customFormat="1" ht="15" customHeight="1" x14ac:dyDescent="0.25"/>
    <row r="4" spans="2:25" s="5" customFormat="1" ht="24.95" customHeight="1" x14ac:dyDescent="0.25">
      <c r="B4" s="1" t="s">
        <v>16</v>
      </c>
      <c r="C4" s="306" t="str">
        <f>'CURVA ABC DE SERVIÇOS (ONE)'!C3</f>
        <v>REFORMA / AMPLIAÇÃO - TERMINAL DE PASSAGEIROS DE ITUMBIARA</v>
      </c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" t="s">
        <v>53</v>
      </c>
      <c r="O4" s="4" t="str">
        <f>'CURVA ABC DE SERVIÇOS (ONE)'!F3</f>
        <v>27/06/2025</v>
      </c>
      <c r="R4" s="11"/>
      <c r="S4" s="11"/>
      <c r="T4" s="12"/>
      <c r="U4" s="12"/>
    </row>
    <row r="5" spans="2:25" s="5" customFormat="1" ht="20.100000000000001" customHeight="1" x14ac:dyDescent="0.25">
      <c r="B5" s="1" t="s">
        <v>18</v>
      </c>
      <c r="C5" s="2" t="str">
        <f>'CURVA ABC DE SERVIÇOS (ONE)'!C4</f>
        <v>AVENIDA ITUMBIARA, N. 1391, RESIDENCIAL JARDIM PRIMAVERA, ITUMBIARA - GO</v>
      </c>
      <c r="N5" s="3" t="s">
        <v>17</v>
      </c>
      <c r="O5" s="4" t="str">
        <f>'CURVA ABC DE SERVIÇOS (ONE)'!F4</f>
        <v>00</v>
      </c>
    </row>
    <row r="6" spans="2:25" s="5" customFormat="1" ht="15" customHeight="1" x14ac:dyDescent="0.25"/>
    <row r="7" spans="2:25" s="5" customFormat="1" ht="20.100000000000001" customHeight="1" x14ac:dyDescent="0.25">
      <c r="B7" s="5" t="s">
        <v>168</v>
      </c>
      <c r="E7" s="110" t="s">
        <v>195</v>
      </c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</row>
    <row r="8" spans="2:25" ht="20.100000000000001" customHeight="1" x14ac:dyDescent="0.25">
      <c r="B8" s="5" t="s">
        <v>169</v>
      </c>
      <c r="C8" s="5"/>
      <c r="D8" s="5"/>
      <c r="E8" s="109">
        <v>1</v>
      </c>
      <c r="F8" s="98" t="s">
        <v>170</v>
      </c>
      <c r="G8" s="99">
        <v>0.05</v>
      </c>
      <c r="H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</row>
    <row r="9" spans="2:25" ht="20.100000000000001" customHeight="1" thickBot="1" x14ac:dyDescent="0.3"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O9" s="36"/>
    </row>
    <row r="10" spans="2:25" s="74" customFormat="1" ht="24" customHeight="1" thickBot="1" x14ac:dyDescent="0.3">
      <c r="B10" s="25"/>
      <c r="C10" s="332" t="s">
        <v>65</v>
      </c>
      <c r="D10" s="333"/>
      <c r="E10" s="334"/>
      <c r="F10" s="338" t="s">
        <v>171</v>
      </c>
      <c r="G10" s="25"/>
      <c r="H10" s="25"/>
      <c r="I10" s="340" t="s">
        <v>172</v>
      </c>
      <c r="J10" s="341"/>
      <c r="K10" s="342"/>
      <c r="L10" s="115"/>
      <c r="M10" s="340" t="s">
        <v>186</v>
      </c>
      <c r="N10" s="341"/>
      <c r="O10" s="342"/>
    </row>
    <row r="11" spans="2:25" s="74" customFormat="1" ht="20.100000000000001" customHeight="1" thickBot="1" x14ac:dyDescent="0.3">
      <c r="B11" s="25"/>
      <c r="C11" s="335"/>
      <c r="D11" s="336"/>
      <c r="E11" s="337"/>
      <c r="F11" s="339"/>
      <c r="G11" s="77"/>
      <c r="H11" s="77"/>
      <c r="I11" s="116" t="s">
        <v>173</v>
      </c>
      <c r="J11" s="117" t="s">
        <v>174</v>
      </c>
      <c r="K11" s="118" t="s">
        <v>175</v>
      </c>
      <c r="M11" s="125">
        <v>20.34</v>
      </c>
      <c r="N11" s="126">
        <v>22.12</v>
      </c>
      <c r="O11" s="127">
        <v>25</v>
      </c>
    </row>
    <row r="12" spans="2:25" s="74" customFormat="1" ht="20.100000000000001" customHeight="1" x14ac:dyDescent="0.25">
      <c r="B12" s="75"/>
      <c r="C12" s="111" t="s">
        <v>176</v>
      </c>
      <c r="D12" s="112"/>
      <c r="E12" s="112"/>
      <c r="F12" s="113">
        <v>4</v>
      </c>
      <c r="G12" s="76"/>
      <c r="H12" s="26"/>
      <c r="I12" s="119">
        <v>3</v>
      </c>
      <c r="J12" s="120">
        <v>4</v>
      </c>
      <c r="K12" s="121">
        <v>5.5</v>
      </c>
    </row>
    <row r="13" spans="2:25" s="74" customFormat="1" ht="20.100000000000001" customHeight="1" x14ac:dyDescent="0.25">
      <c r="B13" s="75"/>
      <c r="C13" s="111" t="s">
        <v>177</v>
      </c>
      <c r="D13" s="112"/>
      <c r="E13" s="112"/>
      <c r="F13" s="113">
        <v>0.12</v>
      </c>
      <c r="G13" s="76"/>
      <c r="H13" s="26"/>
      <c r="I13" s="119">
        <v>0.8</v>
      </c>
      <c r="J13" s="120">
        <v>0.8</v>
      </c>
      <c r="K13" s="121">
        <v>1</v>
      </c>
    </row>
    <row r="14" spans="2:25" s="74" customFormat="1" ht="20.100000000000001" customHeight="1" x14ac:dyDescent="0.25">
      <c r="B14" s="75"/>
      <c r="C14" s="111" t="s">
        <v>178</v>
      </c>
      <c r="D14" s="112"/>
      <c r="E14" s="112"/>
      <c r="F14" s="113">
        <v>0.97</v>
      </c>
      <c r="G14" s="76"/>
      <c r="H14" s="26"/>
      <c r="I14" s="119">
        <v>0.97</v>
      </c>
      <c r="J14" s="120">
        <v>1.27</v>
      </c>
      <c r="K14" s="121">
        <v>1.27</v>
      </c>
    </row>
    <row r="15" spans="2:25" s="74" customFormat="1" ht="20.100000000000001" customHeight="1" x14ac:dyDescent="0.25">
      <c r="B15" s="75"/>
      <c r="C15" s="111" t="s">
        <v>179</v>
      </c>
      <c r="D15" s="112"/>
      <c r="E15" s="112"/>
      <c r="F15" s="113">
        <v>1.17</v>
      </c>
      <c r="G15" s="76"/>
      <c r="H15" s="26"/>
      <c r="I15" s="119">
        <v>0.59</v>
      </c>
      <c r="J15" s="120">
        <v>1.23</v>
      </c>
      <c r="K15" s="121">
        <v>1.39</v>
      </c>
    </row>
    <row r="16" spans="2:25" s="74" customFormat="1" ht="20.100000000000001" customHeight="1" x14ac:dyDescent="0.25">
      <c r="B16" s="75"/>
      <c r="C16" s="111" t="s">
        <v>180</v>
      </c>
      <c r="D16" s="112"/>
      <c r="E16" s="112"/>
      <c r="F16" s="113">
        <v>7.4</v>
      </c>
      <c r="G16" s="76"/>
      <c r="H16" s="26"/>
      <c r="I16" s="119">
        <v>6.16</v>
      </c>
      <c r="J16" s="120">
        <v>7.4</v>
      </c>
      <c r="K16" s="121">
        <v>8.9600000000000009</v>
      </c>
    </row>
    <row r="17" spans="2:25" s="74" customFormat="1" ht="20.100000000000001" customHeight="1" x14ac:dyDescent="0.25">
      <c r="B17" s="75"/>
      <c r="C17" s="111" t="s">
        <v>181</v>
      </c>
      <c r="D17" s="112"/>
      <c r="E17" s="112"/>
      <c r="F17" s="113">
        <f t="shared" ref="F14:F18" si="0">I17</f>
        <v>0.65</v>
      </c>
      <c r="G17" s="76"/>
      <c r="H17" s="26"/>
      <c r="I17" s="119">
        <v>0.65</v>
      </c>
      <c r="J17" s="120">
        <v>0.65</v>
      </c>
      <c r="K17" s="121">
        <v>0.65</v>
      </c>
    </row>
    <row r="18" spans="2:25" s="74" customFormat="1" ht="20.100000000000001" customHeight="1" x14ac:dyDescent="0.25">
      <c r="B18" s="75"/>
      <c r="C18" s="111" t="s">
        <v>182</v>
      </c>
      <c r="D18" s="112"/>
      <c r="E18" s="112"/>
      <c r="F18" s="113">
        <f t="shared" si="0"/>
        <v>3</v>
      </c>
      <c r="G18" s="76"/>
      <c r="H18" s="26"/>
      <c r="I18" s="119">
        <v>3</v>
      </c>
      <c r="J18" s="120">
        <v>3</v>
      </c>
      <c r="K18" s="121">
        <v>3</v>
      </c>
    </row>
    <row r="19" spans="2:25" s="74" customFormat="1" ht="20.100000000000001" customHeight="1" thickBot="1" x14ac:dyDescent="0.3">
      <c r="B19" s="75"/>
      <c r="C19" s="111" t="s">
        <v>183</v>
      </c>
      <c r="D19" s="112"/>
      <c r="E19" s="112"/>
      <c r="F19" s="113">
        <v>4</v>
      </c>
      <c r="G19" s="76"/>
      <c r="H19" s="26"/>
      <c r="I19" s="122">
        <v>2</v>
      </c>
      <c r="J19" s="123">
        <v>2</v>
      </c>
      <c r="K19" s="124">
        <v>5</v>
      </c>
    </row>
    <row r="20" spans="2:25" s="74" customFormat="1" ht="20.100000000000001" customHeight="1" x14ac:dyDescent="0.25">
      <c r="B20" s="75"/>
      <c r="C20" s="111" t="s">
        <v>184</v>
      </c>
      <c r="D20" s="112"/>
      <c r="E20" s="112"/>
      <c r="F20" s="113">
        <v>3.6</v>
      </c>
      <c r="G20" s="76"/>
      <c r="H20" s="26"/>
      <c r="I20" s="83"/>
      <c r="J20" s="59"/>
      <c r="K20" s="26"/>
    </row>
    <row r="21" spans="2:25" s="74" customFormat="1" ht="20.100000000000001" customHeight="1" thickBot="1" x14ac:dyDescent="0.3">
      <c r="B21" s="75"/>
      <c r="C21" s="343" t="s">
        <v>185</v>
      </c>
      <c r="D21" s="344"/>
      <c r="E21" s="345"/>
      <c r="F21" s="114">
        <f>TRUNC((((((1+F12/100+F13/100+F14/100)*(1+F15/100)*(1+F16/100))/(1-(F17/100+F18/100+F19/100+F20/100)))-1)*100),2)</f>
        <v>28.66</v>
      </c>
      <c r="G21" s="84"/>
      <c r="H21" s="26"/>
      <c r="I21" s="128" t="s">
        <v>194</v>
      </c>
      <c r="J21" s="5"/>
      <c r="K21" s="5"/>
      <c r="L21" s="5"/>
      <c r="M21" s="5"/>
    </row>
    <row r="22" spans="2:25" s="74" customFormat="1" ht="15" customHeight="1" x14ac:dyDescent="0.25">
      <c r="B22" s="25"/>
      <c r="C22" s="7"/>
      <c r="D22" s="81"/>
      <c r="E22" s="88"/>
      <c r="F22" s="88"/>
      <c r="G22" s="88"/>
      <c r="H22" s="89"/>
      <c r="I22" s="100"/>
      <c r="J22" s="100"/>
      <c r="K22" s="100"/>
    </row>
    <row r="23" spans="2:25" s="74" customFormat="1" ht="20.100000000000001" customHeight="1" x14ac:dyDescent="0.25">
      <c r="B23" s="331" t="s">
        <v>187</v>
      </c>
      <c r="C23" s="331"/>
      <c r="D23" s="331"/>
      <c r="E23" s="331"/>
      <c r="F23" s="331"/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</row>
    <row r="24" spans="2:25" s="74" customFormat="1" ht="20.100000000000001" customHeight="1" x14ac:dyDescent="0.25"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</row>
    <row r="25" spans="2:25" s="74" customFormat="1" ht="20.100000000000001" customHeight="1" x14ac:dyDescent="0.25">
      <c r="B25" s="101" t="s">
        <v>188</v>
      </c>
      <c r="C25" s="106"/>
      <c r="D25" s="106"/>
      <c r="E25" s="106"/>
      <c r="F25" s="106"/>
      <c r="G25" s="106"/>
      <c r="H25" s="106"/>
      <c r="I25" s="106"/>
      <c r="J25" s="102"/>
      <c r="K25" s="102"/>
      <c r="L25" s="102"/>
      <c r="M25" s="107"/>
      <c r="N25" s="107"/>
      <c r="O25" s="107"/>
      <c r="P25" s="108"/>
      <c r="Q25" s="108"/>
      <c r="R25" s="108"/>
      <c r="S25" s="108"/>
      <c r="T25" s="108"/>
      <c r="U25" s="108"/>
      <c r="V25" s="108"/>
      <c r="W25" s="108"/>
      <c r="X25" s="108"/>
      <c r="Y25" s="108"/>
    </row>
    <row r="26" spans="2:25" s="74" customFormat="1" ht="20.100000000000001" customHeight="1" x14ac:dyDescent="0.25">
      <c r="B26" s="101" t="s">
        <v>189</v>
      </c>
      <c r="C26" s="102"/>
      <c r="D26" s="103"/>
      <c r="E26" s="103"/>
      <c r="F26" s="103"/>
      <c r="G26" s="103"/>
      <c r="H26" s="103"/>
      <c r="I26" s="103"/>
      <c r="J26" s="103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5"/>
    </row>
    <row r="27" spans="2:25" s="74" customFormat="1" ht="20.100000000000001" customHeight="1" x14ac:dyDescent="0.25">
      <c r="B27" s="101" t="s">
        <v>190</v>
      </c>
      <c r="C27" s="102"/>
      <c r="D27" s="103"/>
      <c r="E27" s="103"/>
      <c r="F27" s="103"/>
      <c r="G27" s="103"/>
      <c r="H27" s="103"/>
      <c r="I27" s="103"/>
      <c r="J27" s="103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5"/>
    </row>
    <row r="28" spans="2:25" s="74" customFormat="1" ht="20.100000000000001" customHeight="1" x14ac:dyDescent="0.25">
      <c r="B28" s="101" t="s">
        <v>191</v>
      </c>
      <c r="C28" s="106"/>
      <c r="D28" s="106"/>
      <c r="E28" s="106"/>
      <c r="F28" s="106"/>
      <c r="G28" s="106"/>
      <c r="H28" s="106"/>
      <c r="I28" s="106"/>
      <c r="J28" s="102"/>
      <c r="K28" s="102"/>
      <c r="L28" s="102"/>
      <c r="M28" s="107"/>
      <c r="N28" s="107"/>
      <c r="O28" s="107"/>
      <c r="P28" s="108"/>
      <c r="Q28" s="108"/>
      <c r="R28" s="108"/>
      <c r="S28" s="108"/>
      <c r="T28" s="108"/>
      <c r="U28" s="108"/>
      <c r="V28" s="108"/>
      <c r="W28" s="108"/>
      <c r="X28" s="108"/>
      <c r="Y28" s="108"/>
    </row>
    <row r="29" spans="2:25" s="74" customFormat="1" ht="20.100000000000001" customHeight="1" x14ac:dyDescent="0.25">
      <c r="B29" s="101" t="s">
        <v>192</v>
      </c>
      <c r="C29" s="102"/>
      <c r="D29" s="103"/>
      <c r="E29" s="103"/>
      <c r="F29" s="103"/>
      <c r="G29" s="103"/>
      <c r="H29" s="103"/>
      <c r="I29" s="103"/>
      <c r="J29" s="103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5"/>
    </row>
    <row r="30" spans="2:25" s="74" customFormat="1" ht="20.100000000000001" customHeight="1" x14ac:dyDescent="0.25">
      <c r="B30" s="101" t="s">
        <v>193</v>
      </c>
      <c r="C30" s="102"/>
      <c r="D30" s="103"/>
      <c r="E30" s="103"/>
      <c r="F30" s="103"/>
      <c r="G30" s="103"/>
      <c r="H30" s="103"/>
      <c r="I30" s="103"/>
      <c r="J30" s="103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5"/>
    </row>
  </sheetData>
  <mergeCells count="8">
    <mergeCell ref="B23:Y23"/>
    <mergeCell ref="B1:P2"/>
    <mergeCell ref="C10:E11"/>
    <mergeCell ref="F10:F11"/>
    <mergeCell ref="I10:K10"/>
    <mergeCell ref="M10:O10"/>
    <mergeCell ref="C21:E21"/>
    <mergeCell ref="C4:M4"/>
  </mergeCells>
  <conditionalFormatting sqref="E7 Q7:Y7">
    <cfRule type="cellIs" dxfId="3" priority="2" stopIfTrue="1" operator="equal">
      <formula>0</formula>
    </cfRule>
  </conditionalFormatting>
  <conditionalFormatting sqref="F12:F18">
    <cfRule type="cellIs" dxfId="2" priority="1" stopIfTrue="1" operator="equal">
      <formula>0</formula>
    </cfRule>
  </conditionalFormatting>
  <printOptions horizontalCentered="1"/>
  <pageMargins left="0.51181102362204722" right="0.51181102362204722" top="0.78740157480314965" bottom="0.78740157480314965" header="0.31496062992125984" footer="0.39370078740157483"/>
  <pageSetup paperSize="9" scale="83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drawing r:id="rId2"/>
  <legacyDrawingHF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A0F2B-83C9-4F17-AA2A-773068A226C2}">
  <dimension ref="B1:Y30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5" s="27" customFormat="1" ht="20.100000000000001" customHeight="1" x14ac:dyDescent="0.25">
      <c r="B1" s="235" t="s">
        <v>196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5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5" s="27" customFormat="1" ht="15" customHeight="1" x14ac:dyDescent="0.25"/>
    <row r="4" spans="2:25" s="5" customFormat="1" ht="24.95" customHeight="1" x14ac:dyDescent="0.25">
      <c r="B4" s="1" t="s">
        <v>16</v>
      </c>
      <c r="C4" s="306" t="str">
        <f>'CURVA ABC DE SERVIÇOS (ONE)'!C3</f>
        <v>REFORMA / AMPLIAÇÃO - TERMINAL DE PASSAGEIROS DE ITUMBIARA</v>
      </c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" t="s">
        <v>53</v>
      </c>
      <c r="O4" s="4" t="str">
        <f>'CURVA ABC DE SERVIÇOS (ONE)'!F3</f>
        <v>27/06/2025</v>
      </c>
      <c r="R4" s="11"/>
      <c r="S4" s="11"/>
      <c r="T4" s="12"/>
      <c r="U4" s="12"/>
    </row>
    <row r="5" spans="2:25" s="5" customFormat="1" ht="20.100000000000001" customHeight="1" x14ac:dyDescent="0.25">
      <c r="B5" s="1" t="s">
        <v>18</v>
      </c>
      <c r="C5" s="2" t="str">
        <f>'CURVA ABC DE SERVIÇOS (ONE)'!C4</f>
        <v>AVENIDA ITUMBIARA, N. 1391, RESIDENCIAL JARDIM PRIMAVERA, ITUMBIARA - GO</v>
      </c>
      <c r="N5" s="3" t="s">
        <v>17</v>
      </c>
      <c r="O5" s="4" t="str">
        <f>'CURVA ABC DE SERVIÇOS (ONE)'!F4</f>
        <v>00</v>
      </c>
    </row>
    <row r="6" spans="2:25" s="5" customFormat="1" ht="15" customHeight="1" x14ac:dyDescent="0.25"/>
    <row r="7" spans="2:25" s="5" customFormat="1" ht="20.100000000000001" customHeight="1" x14ac:dyDescent="0.25">
      <c r="B7" s="5" t="s">
        <v>168</v>
      </c>
      <c r="E7" s="110" t="s">
        <v>195</v>
      </c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</row>
    <row r="8" spans="2:25" ht="20.100000000000001" customHeight="1" x14ac:dyDescent="0.25">
      <c r="B8" s="5" t="s">
        <v>169</v>
      </c>
      <c r="C8" s="5"/>
      <c r="D8" s="5"/>
      <c r="E8" s="109">
        <v>1</v>
      </c>
      <c r="F8" s="98" t="s">
        <v>170</v>
      </c>
      <c r="G8" s="99">
        <v>0.05</v>
      </c>
      <c r="H8" s="99"/>
      <c r="L8" s="99"/>
      <c r="M8" s="99"/>
      <c r="N8" s="99"/>
      <c r="O8" s="99"/>
      <c r="P8" s="99"/>
      <c r="Q8" s="99"/>
      <c r="R8" s="99"/>
      <c r="S8" s="99"/>
      <c r="T8" s="99"/>
      <c r="U8" s="99"/>
      <c r="V8" s="99"/>
      <c r="W8" s="99"/>
      <c r="X8" s="99"/>
      <c r="Y8" s="99"/>
    </row>
    <row r="9" spans="2:25" ht="20.100000000000001" customHeight="1" thickBot="1" x14ac:dyDescent="0.3"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O9" s="36"/>
    </row>
    <row r="10" spans="2:25" s="74" customFormat="1" ht="24" customHeight="1" thickBot="1" x14ac:dyDescent="0.3">
      <c r="B10" s="25"/>
      <c r="C10" s="332" t="s">
        <v>65</v>
      </c>
      <c r="D10" s="333"/>
      <c r="E10" s="334"/>
      <c r="F10" s="338" t="s">
        <v>171</v>
      </c>
      <c r="G10" s="25"/>
      <c r="H10" s="25"/>
      <c r="I10" s="340" t="s">
        <v>172</v>
      </c>
      <c r="J10" s="341"/>
      <c r="K10" s="342"/>
      <c r="L10" s="115"/>
      <c r="M10" s="340" t="s">
        <v>186</v>
      </c>
      <c r="N10" s="341"/>
      <c r="O10" s="342"/>
    </row>
    <row r="11" spans="2:25" s="74" customFormat="1" ht="20.100000000000001" customHeight="1" thickBot="1" x14ac:dyDescent="0.3">
      <c r="B11" s="25"/>
      <c r="C11" s="335"/>
      <c r="D11" s="336"/>
      <c r="E11" s="337"/>
      <c r="F11" s="339"/>
      <c r="G11" s="77"/>
      <c r="H11" s="77"/>
      <c r="I11" s="116" t="s">
        <v>173</v>
      </c>
      <c r="J11" s="117" t="s">
        <v>174</v>
      </c>
      <c r="K11" s="118" t="s">
        <v>175</v>
      </c>
      <c r="M11" s="125">
        <v>11.1</v>
      </c>
      <c r="N11" s="126">
        <v>14.02</v>
      </c>
      <c r="O11" s="127">
        <v>16.8</v>
      </c>
    </row>
    <row r="12" spans="2:25" s="74" customFormat="1" ht="20.100000000000001" customHeight="1" x14ac:dyDescent="0.25">
      <c r="B12" s="75"/>
      <c r="C12" s="111" t="s">
        <v>176</v>
      </c>
      <c r="D12" s="112"/>
      <c r="E12" s="112"/>
      <c r="F12" s="113">
        <v>3.45</v>
      </c>
      <c r="G12" s="76"/>
      <c r="H12" s="26"/>
      <c r="I12" s="119">
        <v>1.5</v>
      </c>
      <c r="J12" s="120">
        <v>3.45</v>
      </c>
      <c r="K12" s="121">
        <v>4.49</v>
      </c>
    </row>
    <row r="13" spans="2:25" s="74" customFormat="1" ht="20.100000000000001" customHeight="1" x14ac:dyDescent="0.25">
      <c r="B13" s="75"/>
      <c r="C13" s="111" t="s">
        <v>177</v>
      </c>
      <c r="D13" s="112"/>
      <c r="E13" s="112"/>
      <c r="F13" s="113">
        <v>0.06</v>
      </c>
      <c r="G13" s="76"/>
      <c r="H13" s="26"/>
      <c r="I13" s="119">
        <v>0.3</v>
      </c>
      <c r="J13" s="120">
        <v>0.48</v>
      </c>
      <c r="K13" s="121">
        <v>0.82</v>
      </c>
    </row>
    <row r="14" spans="2:25" s="74" customFormat="1" ht="20.100000000000001" customHeight="1" x14ac:dyDescent="0.25">
      <c r="B14" s="75"/>
      <c r="C14" s="111" t="s">
        <v>178</v>
      </c>
      <c r="D14" s="112"/>
      <c r="E14" s="112"/>
      <c r="F14" s="113">
        <v>0.56000000000000005</v>
      </c>
      <c r="G14" s="76"/>
      <c r="H14" s="26"/>
      <c r="I14" s="119">
        <v>0.56000000000000005</v>
      </c>
      <c r="J14" s="120">
        <v>0.85</v>
      </c>
      <c r="K14" s="121">
        <v>0.89</v>
      </c>
    </row>
    <row r="15" spans="2:25" s="74" customFormat="1" ht="20.100000000000001" customHeight="1" x14ac:dyDescent="0.25">
      <c r="B15" s="75"/>
      <c r="C15" s="111" t="s">
        <v>179</v>
      </c>
      <c r="D15" s="112"/>
      <c r="E15" s="112"/>
      <c r="F15" s="113">
        <v>1.17</v>
      </c>
      <c r="G15" s="76"/>
      <c r="H15" s="26"/>
      <c r="I15" s="119">
        <v>0.85</v>
      </c>
      <c r="J15" s="120">
        <v>0.85</v>
      </c>
      <c r="K15" s="121">
        <v>1.1100000000000001</v>
      </c>
    </row>
    <row r="16" spans="2:25" s="74" customFormat="1" ht="20.100000000000001" customHeight="1" x14ac:dyDescent="0.25">
      <c r="B16" s="75"/>
      <c r="C16" s="111" t="s">
        <v>180</v>
      </c>
      <c r="D16" s="112"/>
      <c r="E16" s="112"/>
      <c r="F16" s="113">
        <v>4.8</v>
      </c>
      <c r="G16" s="76"/>
      <c r="H16" s="26"/>
      <c r="I16" s="119">
        <v>3.5</v>
      </c>
      <c r="J16" s="120">
        <v>5.1100000000000003</v>
      </c>
      <c r="K16" s="121">
        <v>6.22</v>
      </c>
    </row>
    <row r="17" spans="2:25" s="74" customFormat="1" ht="20.100000000000001" customHeight="1" x14ac:dyDescent="0.25">
      <c r="B17" s="75"/>
      <c r="C17" s="111" t="s">
        <v>181</v>
      </c>
      <c r="D17" s="112"/>
      <c r="E17" s="112"/>
      <c r="F17" s="113">
        <v>0.65400000000000003</v>
      </c>
      <c r="G17" s="76"/>
      <c r="H17" s="26"/>
      <c r="I17" s="119">
        <v>0.65</v>
      </c>
      <c r="J17" s="120">
        <v>0.65</v>
      </c>
      <c r="K17" s="121">
        <v>0.65</v>
      </c>
    </row>
    <row r="18" spans="2:25" s="74" customFormat="1" ht="20.100000000000001" customHeight="1" x14ac:dyDescent="0.25">
      <c r="B18" s="75"/>
      <c r="C18" s="111" t="s">
        <v>182</v>
      </c>
      <c r="D18" s="112"/>
      <c r="E18" s="112"/>
      <c r="F18" s="113">
        <v>3</v>
      </c>
      <c r="G18" s="76"/>
      <c r="H18" s="26"/>
      <c r="I18" s="119">
        <v>3</v>
      </c>
      <c r="J18" s="120">
        <v>3</v>
      </c>
      <c r="K18" s="121">
        <v>3</v>
      </c>
    </row>
    <row r="19" spans="2:25" s="74" customFormat="1" ht="20.100000000000001" customHeight="1" thickBot="1" x14ac:dyDescent="0.3">
      <c r="B19" s="75"/>
      <c r="C19" s="111" t="s">
        <v>183</v>
      </c>
      <c r="D19" s="112"/>
      <c r="E19" s="112"/>
      <c r="F19" s="113">
        <v>4</v>
      </c>
      <c r="G19" s="76"/>
      <c r="H19" s="26"/>
      <c r="I19" s="122">
        <v>2</v>
      </c>
      <c r="J19" s="123">
        <v>2</v>
      </c>
      <c r="K19" s="124">
        <v>5</v>
      </c>
    </row>
    <row r="20" spans="2:25" s="74" customFormat="1" ht="20.100000000000001" customHeight="1" x14ac:dyDescent="0.25">
      <c r="B20" s="75"/>
      <c r="C20" s="111" t="s">
        <v>184</v>
      </c>
      <c r="D20" s="112"/>
      <c r="E20" s="112"/>
      <c r="F20" s="113">
        <v>3.6</v>
      </c>
      <c r="G20" s="76"/>
      <c r="H20" s="26"/>
      <c r="I20" s="83"/>
      <c r="J20" s="59"/>
      <c r="K20" s="26"/>
    </row>
    <row r="21" spans="2:25" s="74" customFormat="1" ht="20.100000000000001" customHeight="1" thickBot="1" x14ac:dyDescent="0.3">
      <c r="B21" s="75"/>
      <c r="C21" s="343" t="s">
        <v>185</v>
      </c>
      <c r="D21" s="344"/>
      <c r="E21" s="345"/>
      <c r="F21" s="114">
        <f>TRUNC((((((1+F12/100+F13/100+F14/100)*(1+F15/100)*(1+F16/100))/(1-(F17/100+F18/100+F19/100+F20/100)))-1)*100),2)</f>
        <v>24.33</v>
      </c>
      <c r="G21" s="84"/>
      <c r="H21" s="26"/>
      <c r="I21" s="128" t="s">
        <v>194</v>
      </c>
      <c r="J21" s="5"/>
      <c r="K21" s="5"/>
      <c r="L21" s="5"/>
      <c r="M21" s="5"/>
    </row>
    <row r="22" spans="2:25" s="74" customFormat="1" ht="20.100000000000001" customHeight="1" x14ac:dyDescent="0.25">
      <c r="B22" s="25"/>
      <c r="C22" s="7"/>
      <c r="D22" s="81"/>
      <c r="E22" s="88"/>
      <c r="F22" s="88"/>
      <c r="G22" s="88"/>
      <c r="H22" s="89"/>
      <c r="I22" s="100"/>
      <c r="J22" s="100"/>
      <c r="K22" s="100"/>
    </row>
    <row r="23" spans="2:25" s="74" customFormat="1" ht="20.100000000000001" customHeight="1" x14ac:dyDescent="0.25">
      <c r="B23" s="331" t="s">
        <v>187</v>
      </c>
      <c r="C23" s="331"/>
      <c r="D23" s="331"/>
      <c r="E23" s="331"/>
      <c r="F23" s="331"/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</row>
    <row r="24" spans="2:25" s="74" customFormat="1" ht="15" customHeight="1" x14ac:dyDescent="0.25">
      <c r="B24" s="105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</row>
    <row r="25" spans="2:25" s="74" customFormat="1" ht="20.100000000000001" customHeight="1" x14ac:dyDescent="0.25">
      <c r="B25" s="101" t="s">
        <v>188</v>
      </c>
      <c r="C25" s="106"/>
      <c r="D25" s="106"/>
      <c r="E25" s="106"/>
      <c r="F25" s="106"/>
      <c r="G25" s="106"/>
      <c r="H25" s="106"/>
      <c r="I25" s="106"/>
      <c r="J25" s="102"/>
      <c r="K25" s="102"/>
      <c r="L25" s="102"/>
      <c r="M25" s="107"/>
      <c r="N25" s="107"/>
      <c r="O25" s="107"/>
      <c r="P25" s="108"/>
      <c r="Q25" s="108"/>
      <c r="R25" s="108"/>
      <c r="S25" s="108"/>
      <c r="T25" s="108"/>
      <c r="U25" s="108"/>
      <c r="V25" s="108"/>
      <c r="W25" s="108"/>
      <c r="X25" s="108"/>
      <c r="Y25" s="108"/>
    </row>
    <row r="26" spans="2:25" s="74" customFormat="1" ht="20.100000000000001" customHeight="1" x14ac:dyDescent="0.25">
      <c r="B26" s="101" t="s">
        <v>189</v>
      </c>
      <c r="C26" s="102"/>
      <c r="D26" s="103"/>
      <c r="E26" s="103"/>
      <c r="F26" s="103"/>
      <c r="G26" s="103"/>
      <c r="H26" s="103"/>
      <c r="I26" s="103"/>
      <c r="J26" s="103"/>
      <c r="K26" s="104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5"/>
    </row>
    <row r="27" spans="2:25" s="74" customFormat="1" ht="20.100000000000001" customHeight="1" x14ac:dyDescent="0.25">
      <c r="B27" s="101" t="s">
        <v>190</v>
      </c>
      <c r="C27" s="102"/>
      <c r="D27" s="103"/>
      <c r="E27" s="103"/>
      <c r="F27" s="103"/>
      <c r="G27" s="103"/>
      <c r="H27" s="103"/>
      <c r="I27" s="103"/>
      <c r="J27" s="103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5"/>
    </row>
    <row r="28" spans="2:25" s="74" customFormat="1" ht="20.100000000000001" customHeight="1" x14ac:dyDescent="0.25">
      <c r="B28" s="101" t="s">
        <v>191</v>
      </c>
      <c r="C28" s="106"/>
      <c r="D28" s="106"/>
      <c r="E28" s="106"/>
      <c r="F28" s="106"/>
      <c r="G28" s="106"/>
      <c r="H28" s="106"/>
      <c r="I28" s="106"/>
      <c r="J28" s="102"/>
      <c r="K28" s="102"/>
      <c r="L28" s="102"/>
      <c r="M28" s="107"/>
      <c r="N28" s="107"/>
      <c r="O28" s="107"/>
      <c r="P28" s="108"/>
      <c r="Q28" s="108"/>
      <c r="R28" s="108"/>
      <c r="S28" s="108"/>
      <c r="T28" s="108"/>
      <c r="U28" s="108"/>
      <c r="V28" s="108"/>
      <c r="W28" s="108"/>
      <c r="X28" s="108"/>
      <c r="Y28" s="108"/>
    </row>
    <row r="29" spans="2:25" s="74" customFormat="1" ht="20.100000000000001" customHeight="1" x14ac:dyDescent="0.25">
      <c r="B29" s="101" t="s">
        <v>192</v>
      </c>
      <c r="C29" s="102"/>
      <c r="D29" s="103"/>
      <c r="E29" s="103"/>
      <c r="F29" s="103"/>
      <c r="G29" s="103"/>
      <c r="H29" s="103"/>
      <c r="I29" s="103"/>
      <c r="J29" s="103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5"/>
    </row>
    <row r="30" spans="2:25" s="74" customFormat="1" ht="20.100000000000001" customHeight="1" x14ac:dyDescent="0.25">
      <c r="B30" s="101" t="s">
        <v>193</v>
      </c>
      <c r="C30" s="102"/>
      <c r="D30" s="103"/>
      <c r="E30" s="103"/>
      <c r="F30" s="103"/>
      <c r="G30" s="103"/>
      <c r="H30" s="103"/>
      <c r="I30" s="103"/>
      <c r="J30" s="103"/>
      <c r="K30" s="104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5"/>
    </row>
  </sheetData>
  <mergeCells count="8">
    <mergeCell ref="B1:P2"/>
    <mergeCell ref="B23:Y23"/>
    <mergeCell ref="F10:F11"/>
    <mergeCell ref="C10:E11"/>
    <mergeCell ref="C21:E21"/>
    <mergeCell ref="I10:K10"/>
    <mergeCell ref="M10:O10"/>
    <mergeCell ref="C4:M4"/>
  </mergeCells>
  <conditionalFormatting sqref="E7 Q7:Y7">
    <cfRule type="cellIs" dxfId="1" priority="2" stopIfTrue="1" operator="equal">
      <formula>0</formula>
    </cfRule>
  </conditionalFormatting>
  <conditionalFormatting sqref="F12:F18">
    <cfRule type="cellIs" dxfId="0" priority="1" stopIfTrue="1" operator="equal">
      <formula>0</formula>
    </cfRule>
  </conditionalFormatting>
  <printOptions horizontalCentered="1"/>
  <pageMargins left="0.51181102362204722" right="0.51181102362204722" top="0.78740157480314965" bottom="0.78740157480314965" header="0.31496062992125984" footer="0.39370078740157483"/>
  <pageSetup paperSize="9" scale="83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drawing r:id="rId2"/>
  <legacyDrawingHF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ABCCE-482C-42C5-B43E-D8A4D09FE771}">
  <dimension ref="B1:U27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9.140625" style="36" customWidth="1"/>
    <col min="3" max="3" width="11" style="36" customWidth="1"/>
    <col min="4" max="4" width="9.7109375" style="36" bestFit="1" customWidth="1"/>
    <col min="5" max="14" width="10.7109375" style="36" customWidth="1"/>
    <col min="15" max="15" width="10.7109375" style="38" customWidth="1"/>
    <col min="16" max="16" width="1.7109375" style="36" customWidth="1"/>
    <col min="17" max="17" width="9.140625" style="36" customWidth="1"/>
    <col min="18" max="16384" width="9.140625" style="36"/>
  </cols>
  <sheetData>
    <row r="1" spans="2:21" s="27" customFormat="1" ht="20.100000000000001" customHeight="1" x14ac:dyDescent="0.25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2:21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pans="2:21" s="27" customFormat="1" ht="20.100000000000001" customHeight="1" x14ac:dyDescent="0.25"/>
    <row r="4" spans="2:21" s="5" customFormat="1" ht="20.100000000000001" customHeight="1" x14ac:dyDescent="0.25">
      <c r="B4" s="1"/>
      <c r="C4" s="2"/>
      <c r="E4" s="2"/>
      <c r="F4" s="2"/>
      <c r="G4" s="2"/>
      <c r="H4" s="2"/>
      <c r="I4" s="2"/>
      <c r="J4" s="2"/>
      <c r="K4" s="2"/>
      <c r="L4" s="2"/>
      <c r="N4" s="3"/>
      <c r="O4" s="4"/>
      <c r="R4" s="11"/>
      <c r="S4" s="11"/>
      <c r="T4" s="12"/>
      <c r="U4" s="12"/>
    </row>
    <row r="5" spans="2:21" s="5" customFormat="1" ht="20.100000000000001" customHeight="1" x14ac:dyDescent="0.25">
      <c r="B5" s="1"/>
      <c r="C5" s="2"/>
      <c r="N5" s="3"/>
      <c r="O5" s="4"/>
    </row>
    <row r="6" spans="2:21" s="5" customFormat="1" ht="20.100000000000001" customHeight="1" x14ac:dyDescent="0.25"/>
    <row r="7" spans="2:21" s="5" customFormat="1" ht="20.100000000000001" customHeight="1" x14ac:dyDescent="0.25">
      <c r="B7" s="1"/>
      <c r="C7" s="15"/>
      <c r="N7" s="3"/>
      <c r="O7" s="24"/>
    </row>
    <row r="8" spans="2:21" s="25" customFormat="1" ht="20.100000000000001" customHeight="1" x14ac:dyDescent="0.25">
      <c r="B8" s="20"/>
      <c r="C8" s="21"/>
      <c r="D8" s="8"/>
      <c r="E8" s="8"/>
      <c r="F8" s="8"/>
      <c r="G8" s="9"/>
      <c r="H8" s="9"/>
      <c r="I8" s="9"/>
      <c r="J8" s="9"/>
      <c r="K8" s="8"/>
      <c r="M8" s="9"/>
      <c r="N8" s="9"/>
    </row>
    <row r="9" spans="2:21" ht="20.100000000000001" customHeight="1" x14ac:dyDescent="0.25">
      <c r="B9" s="68"/>
      <c r="C9" s="227" t="s">
        <v>167</v>
      </c>
      <c r="D9" s="227"/>
      <c r="E9" s="227"/>
      <c r="F9" s="227"/>
      <c r="G9" s="227"/>
      <c r="H9" s="227"/>
      <c r="I9" s="227"/>
      <c r="J9" s="227"/>
      <c r="K9" s="227"/>
      <c r="L9" s="227"/>
      <c r="M9" s="227"/>
      <c r="N9" s="227"/>
      <c r="O9" s="37"/>
    </row>
    <row r="10" spans="2:21" ht="20.100000000000001" customHeight="1" x14ac:dyDescent="0.25">
      <c r="B10" s="68"/>
      <c r="C10" s="227"/>
      <c r="D10" s="227"/>
      <c r="E10" s="227"/>
      <c r="F10" s="227"/>
      <c r="G10" s="227"/>
      <c r="H10" s="227"/>
      <c r="I10" s="227"/>
      <c r="J10" s="227"/>
      <c r="K10" s="227"/>
      <c r="L10" s="227"/>
      <c r="M10" s="227"/>
      <c r="N10" s="227"/>
      <c r="O10" s="37"/>
    </row>
    <row r="11" spans="2:21" ht="20.100000000000001" customHeight="1" x14ac:dyDescent="0.25">
      <c r="B11" s="68"/>
      <c r="C11" s="68"/>
      <c r="D11" s="71"/>
      <c r="E11" s="70"/>
      <c r="F11" s="68"/>
      <c r="G11" s="68"/>
      <c r="H11" s="68"/>
      <c r="I11" s="68"/>
      <c r="J11" s="68"/>
      <c r="K11" s="68"/>
      <c r="L11" s="71"/>
      <c r="M11" s="70"/>
      <c r="N11" s="68"/>
      <c r="O11" s="37"/>
    </row>
    <row r="12" spans="2:21" ht="20.100000000000001" customHeight="1" x14ac:dyDescent="0.25">
      <c r="B12" s="68"/>
      <c r="C12" s="68"/>
      <c r="D12" s="71"/>
      <c r="E12" s="70"/>
      <c r="F12" s="68"/>
      <c r="G12" s="68"/>
      <c r="H12" s="68"/>
      <c r="I12" s="68"/>
      <c r="J12" s="68"/>
      <c r="K12" s="68"/>
      <c r="L12" s="71"/>
      <c r="M12" s="70"/>
      <c r="N12" s="68"/>
      <c r="O12" s="37"/>
    </row>
    <row r="13" spans="2:21" ht="20.100000000000001" customHeight="1" x14ac:dyDescent="0.25">
      <c r="B13" s="68"/>
      <c r="C13" s="68"/>
      <c r="D13" s="71"/>
      <c r="E13" s="70"/>
      <c r="F13" s="68"/>
      <c r="G13" s="68"/>
      <c r="H13" s="68"/>
      <c r="I13" s="68"/>
      <c r="J13" s="68"/>
      <c r="K13" s="68"/>
      <c r="L13" s="71"/>
      <c r="M13" s="70"/>
      <c r="N13" s="68"/>
      <c r="O13" s="37"/>
    </row>
    <row r="14" spans="2:21" ht="20.100000000000001" customHeight="1" x14ac:dyDescent="0.25">
      <c r="B14" s="68"/>
      <c r="C14" s="68"/>
      <c r="D14" s="71"/>
      <c r="E14" s="70"/>
      <c r="F14" s="68"/>
      <c r="G14" s="68"/>
      <c r="H14" s="68"/>
      <c r="I14" s="68"/>
      <c r="J14" s="68"/>
      <c r="K14" s="68"/>
      <c r="L14" s="71"/>
      <c r="M14" s="70"/>
      <c r="N14" s="68"/>
      <c r="O14" s="37"/>
    </row>
    <row r="15" spans="2:21" ht="20.100000000000001" customHeight="1" x14ac:dyDescent="0.25">
      <c r="B15" s="68"/>
      <c r="C15" s="67"/>
      <c r="D15" s="72"/>
      <c r="E15" s="73"/>
      <c r="F15" s="67"/>
      <c r="G15" s="68"/>
      <c r="H15" s="68"/>
      <c r="I15" s="68"/>
      <c r="J15" s="68"/>
      <c r="K15" s="67"/>
      <c r="L15" s="72"/>
      <c r="M15" s="73"/>
      <c r="N15" s="67"/>
      <c r="O15" s="37"/>
    </row>
    <row r="16" spans="2:21" s="25" customFormat="1" ht="20.100000000000001" customHeight="1" x14ac:dyDescent="0.25">
      <c r="B16" s="20"/>
      <c r="C16" s="21"/>
      <c r="D16" s="8"/>
      <c r="E16" s="8"/>
      <c r="F16" s="8"/>
      <c r="G16" s="9"/>
      <c r="H16" s="9"/>
      <c r="I16" s="9"/>
      <c r="J16" s="9"/>
      <c r="K16" s="8"/>
      <c r="M16" s="9"/>
      <c r="N16" s="9"/>
    </row>
    <row r="17" spans="2:15" ht="20.100000000000001" customHeight="1" x14ac:dyDescent="0.25">
      <c r="B17" s="68"/>
      <c r="C17" s="69"/>
      <c r="D17" s="68"/>
      <c r="E17" s="68"/>
      <c r="F17" s="68"/>
      <c r="G17" s="68"/>
      <c r="H17" s="68"/>
      <c r="I17" s="68"/>
      <c r="J17" s="68"/>
      <c r="K17" s="60"/>
      <c r="L17" s="68"/>
      <c r="M17" s="68"/>
      <c r="N17" s="68"/>
      <c r="O17" s="37"/>
    </row>
    <row r="18" spans="2:15" ht="20.100000000000001" customHeight="1" x14ac:dyDescent="0.25">
      <c r="B18" s="68"/>
      <c r="C18" s="68"/>
      <c r="D18" s="71"/>
      <c r="E18" s="70"/>
      <c r="F18" s="68"/>
      <c r="G18" s="68"/>
      <c r="H18" s="68"/>
      <c r="I18" s="68"/>
      <c r="J18" s="68"/>
      <c r="K18" s="68"/>
      <c r="L18" s="71"/>
      <c r="M18" s="70"/>
      <c r="N18" s="68"/>
      <c r="O18" s="37"/>
    </row>
    <row r="19" spans="2:15" ht="20.100000000000001" customHeight="1" x14ac:dyDescent="0.25">
      <c r="B19" s="68"/>
      <c r="C19" s="68"/>
      <c r="D19" s="71"/>
      <c r="E19" s="70"/>
      <c r="F19" s="68"/>
      <c r="G19" s="68"/>
      <c r="H19" s="68"/>
      <c r="I19" s="68"/>
      <c r="J19" s="68"/>
      <c r="K19" s="68"/>
      <c r="L19" s="71"/>
      <c r="M19" s="70"/>
      <c r="N19" s="68"/>
      <c r="O19" s="37"/>
    </row>
    <row r="20" spans="2:15" ht="20.100000000000001" customHeight="1" x14ac:dyDescent="0.25">
      <c r="B20" s="68"/>
      <c r="C20" s="68"/>
      <c r="D20" s="71"/>
      <c r="E20" s="70"/>
      <c r="F20" s="68"/>
      <c r="G20" s="68"/>
      <c r="H20" s="68"/>
      <c r="I20" s="68"/>
      <c r="J20" s="68"/>
      <c r="K20" s="68"/>
      <c r="L20" s="71"/>
      <c r="M20" s="70"/>
      <c r="N20" s="68"/>
      <c r="O20" s="37"/>
    </row>
    <row r="21" spans="2:15" ht="20.100000000000001" customHeight="1" x14ac:dyDescent="0.25">
      <c r="B21" s="68"/>
      <c r="C21" s="68"/>
      <c r="D21" s="71"/>
      <c r="E21" s="70"/>
      <c r="F21" s="68"/>
      <c r="G21" s="68"/>
      <c r="H21" s="68"/>
      <c r="I21" s="68"/>
      <c r="J21" s="68"/>
      <c r="K21" s="68"/>
      <c r="L21" s="71"/>
      <c r="M21" s="70"/>
      <c r="N21" s="68"/>
      <c r="O21" s="37"/>
    </row>
    <row r="22" spans="2:15" ht="20.100000000000001" customHeight="1" x14ac:dyDescent="0.25">
      <c r="B22" s="68"/>
      <c r="C22" s="68"/>
      <c r="D22" s="71"/>
      <c r="E22" s="70"/>
      <c r="F22" s="68"/>
      <c r="G22" s="68"/>
      <c r="H22" s="68"/>
      <c r="I22" s="68"/>
      <c r="J22" s="68"/>
      <c r="K22" s="68"/>
      <c r="L22" s="71"/>
      <c r="M22" s="70"/>
      <c r="N22" s="68"/>
      <c r="O22" s="37"/>
    </row>
    <row r="23" spans="2:15" ht="20.100000000000001" customHeight="1" x14ac:dyDescent="0.25">
      <c r="B23" s="68"/>
      <c r="C23" s="67"/>
      <c r="D23" s="72"/>
      <c r="E23" s="73"/>
      <c r="F23" s="67"/>
      <c r="G23" s="68"/>
      <c r="H23" s="68"/>
      <c r="I23" s="68"/>
      <c r="J23" s="68"/>
      <c r="K23" s="67"/>
      <c r="L23" s="72"/>
      <c r="M23" s="73"/>
      <c r="N23" s="67"/>
      <c r="O23" s="37"/>
    </row>
    <row r="24" spans="2:15" s="25" customFormat="1" ht="20.100000000000001" customHeight="1" x14ac:dyDescent="0.25">
      <c r="B24" s="20"/>
      <c r="C24" s="21"/>
      <c r="D24" s="8"/>
      <c r="E24" s="8"/>
      <c r="F24" s="8"/>
      <c r="G24" s="9"/>
      <c r="H24" s="9"/>
      <c r="I24" s="9"/>
      <c r="J24" s="9"/>
      <c r="K24" s="8"/>
      <c r="M24" s="9"/>
      <c r="N24" s="9"/>
    </row>
    <row r="25" spans="2:15" ht="20.100000000000001" customHeight="1" x14ac:dyDescent="0.25">
      <c r="B25" s="68"/>
      <c r="C25" s="69"/>
      <c r="D25" s="68"/>
      <c r="E25" s="68"/>
      <c r="F25" s="68"/>
      <c r="G25" s="68"/>
      <c r="H25" s="68"/>
      <c r="I25" s="68"/>
      <c r="J25" s="68"/>
      <c r="K25" s="60"/>
      <c r="L25" s="68"/>
      <c r="M25" s="68"/>
      <c r="N25" s="68"/>
      <c r="O25" s="37"/>
    </row>
    <row r="26" spans="2:15" ht="20.100000000000001" customHeight="1" x14ac:dyDescent="0.25">
      <c r="B26" s="68"/>
      <c r="C26" s="68"/>
      <c r="D26" s="71"/>
      <c r="E26" s="70"/>
      <c r="F26" s="68"/>
      <c r="G26" s="68"/>
      <c r="H26" s="68"/>
      <c r="I26" s="68"/>
      <c r="J26" s="68"/>
      <c r="K26" s="68"/>
      <c r="L26" s="71"/>
      <c r="M26" s="70"/>
      <c r="N26" s="68"/>
      <c r="O26" s="37"/>
    </row>
    <row r="27" spans="2:15" ht="20.100000000000001" customHeight="1" x14ac:dyDescent="0.25">
      <c r="B27" s="68"/>
      <c r="C27" s="67"/>
      <c r="D27" s="72"/>
      <c r="E27" s="73"/>
      <c r="F27" s="67"/>
      <c r="G27" s="68"/>
      <c r="H27" s="68"/>
      <c r="I27" s="68"/>
      <c r="J27" s="68"/>
      <c r="K27" s="67"/>
      <c r="L27" s="72"/>
      <c r="M27" s="73"/>
      <c r="N27" s="67"/>
      <c r="O27" s="37"/>
    </row>
  </sheetData>
  <mergeCells count="2">
    <mergeCell ref="B1:P2"/>
    <mergeCell ref="C9:N10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89" orientation="landscape" r:id="rId1"/>
  <headerFooter>
    <oddHeader>&amp;L&amp;G</oddHeader>
    <oddFooter>&amp;L&amp;"Arial Narrow,Normal"&amp;10&amp;A
&amp;F&amp;R&amp;"Arial Narrow,Normal"&amp;10&amp;P de &amp;N</oddFooter>
  </headerFooter>
  <colBreaks count="1" manualBreakCount="1">
    <brk id="17" max="1048575" man="1"/>
  </colBreaks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972BB-C01E-4292-ACD2-C1194CE55B15}">
  <dimension ref="B1:P48"/>
  <sheetViews>
    <sheetView showGridLines="0" showZeros="0" tabSelected="1" view="pageBreakPreview" zoomScaleNormal="100" zoomScaleSheetLayoutView="100" workbookViewId="0">
      <selection activeCell="O14" sqref="O14"/>
    </sheetView>
  </sheetViews>
  <sheetFormatPr defaultColWidth="9.140625" defaultRowHeight="13.5" x14ac:dyDescent="0.25"/>
  <cols>
    <col min="1" max="1" width="1.7109375" style="36" customWidth="1"/>
    <col min="2" max="2" width="10.5703125" style="36" customWidth="1"/>
    <col min="3" max="3" width="11" style="36" customWidth="1"/>
    <col min="4" max="4" width="9.7109375" style="36" bestFit="1" customWidth="1"/>
    <col min="5" max="5" width="10.7109375" style="36" customWidth="1"/>
    <col min="6" max="6" width="12.42578125" style="36" customWidth="1"/>
    <col min="7" max="13" width="10.7109375" style="36" customWidth="1"/>
    <col min="14" max="14" width="12.85546875" style="38" customWidth="1"/>
    <col min="15" max="15" width="1.7109375" style="36" customWidth="1"/>
    <col min="16" max="16" width="9.140625" style="36" customWidth="1"/>
    <col min="17" max="16384" width="9.140625" style="36"/>
  </cols>
  <sheetData>
    <row r="1" spans="2:16" s="27" customFormat="1" ht="20.100000000000001" customHeight="1" x14ac:dyDescent="0.25">
      <c r="B1" s="212" t="s">
        <v>59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</row>
    <row r="2" spans="2:16" s="27" customFormat="1" ht="20.100000000000001" customHeight="1" x14ac:dyDescent="0.25"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</row>
    <row r="3" spans="2:16" s="27" customFormat="1" ht="15" customHeight="1" x14ac:dyDescent="0.25"/>
    <row r="4" spans="2:16" s="5" customFormat="1" ht="20.100000000000001" customHeight="1" x14ac:dyDescent="0.25">
      <c r="B4" s="1" t="s">
        <v>16</v>
      </c>
      <c r="C4" s="306" t="str">
        <f>'QUANTIDADE MÃO DE OBRA'!C3</f>
        <v>REFORMA / AMPLIAÇÃO - TERMINAL DE PASSAGEIROS DE ITUMBIARA</v>
      </c>
      <c r="D4" s="306"/>
      <c r="E4" s="306"/>
      <c r="F4" s="306"/>
      <c r="G4" s="306"/>
      <c r="H4" s="306"/>
      <c r="I4" s="306"/>
      <c r="J4" s="306"/>
      <c r="K4" s="306"/>
      <c r="L4" s="306"/>
      <c r="M4" s="3" t="s">
        <v>53</v>
      </c>
      <c r="N4" s="4" t="str">
        <f>'QUANTIDADE MÃO DE OBRA'!J3</f>
        <v>27/06/2025</v>
      </c>
    </row>
    <row r="5" spans="2:16" s="5" customFormat="1" ht="20.100000000000001" customHeight="1" x14ac:dyDescent="0.25">
      <c r="B5" s="1" t="s">
        <v>18</v>
      </c>
      <c r="C5" s="2" t="str">
        <f>'QUANTIDADE MÃO DE OBRA'!C4</f>
        <v>AVENIDA ITUMBIARA, N. 1391, RESIDENCIAL JARDIM PRIMAVERA, ITUMBIARA - GO</v>
      </c>
      <c r="M5" s="3" t="s">
        <v>17</v>
      </c>
      <c r="N5" s="4" t="str">
        <f>'QUANTIDADE MÃO DE OBRA'!J4</f>
        <v>00</v>
      </c>
    </row>
    <row r="6" spans="2:16" s="5" customFormat="1" ht="20.100000000000001" customHeight="1" x14ac:dyDescent="0.25"/>
    <row r="7" spans="2:16" s="5" customFormat="1" ht="20.100000000000001" customHeight="1" x14ac:dyDescent="0.25">
      <c r="B7" s="1" t="s">
        <v>54</v>
      </c>
      <c r="C7" s="15" t="s">
        <v>908</v>
      </c>
      <c r="M7" s="3"/>
      <c r="N7" s="24"/>
    </row>
    <row r="8" spans="2:16" ht="20.100000000000001" customHeight="1" x14ac:dyDescent="0.25">
      <c r="B8" s="361"/>
      <c r="C8" s="361"/>
      <c r="D8" s="361"/>
      <c r="E8" s="361"/>
      <c r="F8" s="361"/>
      <c r="G8" s="361"/>
      <c r="H8" s="361"/>
      <c r="I8" s="361"/>
      <c r="J8" s="361"/>
      <c r="K8" s="361"/>
      <c r="N8" s="37"/>
    </row>
    <row r="9" spans="2:16" s="74" customFormat="1" ht="17.100000000000001" customHeight="1" x14ac:dyDescent="0.25">
      <c r="B9" s="75"/>
      <c r="C9" s="362" t="s">
        <v>907</v>
      </c>
      <c r="D9" s="362"/>
      <c r="E9" s="75"/>
      <c r="F9" s="75"/>
      <c r="G9" s="26"/>
      <c r="H9" s="26"/>
      <c r="I9" s="26"/>
      <c r="J9" s="26"/>
      <c r="K9" s="26"/>
      <c r="L9" s="76"/>
      <c r="M9" s="26"/>
      <c r="N9" s="26"/>
      <c r="O9" s="59"/>
      <c r="P9" s="26"/>
    </row>
    <row r="10" spans="2:16" s="74" customFormat="1" ht="50.1" customHeight="1" x14ac:dyDescent="0.25">
      <c r="B10" s="25"/>
      <c r="C10" s="360" t="s">
        <v>134</v>
      </c>
      <c r="D10" s="360"/>
      <c r="E10" s="360"/>
      <c r="F10" s="360"/>
      <c r="G10" s="360"/>
      <c r="H10" s="360"/>
      <c r="I10" s="360"/>
      <c r="J10" s="360"/>
      <c r="K10" s="360"/>
      <c r="L10" s="360"/>
      <c r="M10" s="360"/>
      <c r="N10" s="360"/>
      <c r="O10" s="25"/>
      <c r="P10" s="25"/>
    </row>
    <row r="11" spans="2:16" s="74" customFormat="1" ht="20.100000000000001" customHeight="1" x14ac:dyDescent="0.25">
      <c r="B11" s="25"/>
      <c r="C11" s="78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</row>
    <row r="12" spans="2:16" s="74" customFormat="1" ht="18.95" customHeight="1" x14ac:dyDescent="0.25">
      <c r="B12" s="75"/>
      <c r="C12" s="75"/>
      <c r="D12" s="75"/>
      <c r="E12" s="79" t="s">
        <v>135</v>
      </c>
      <c r="F12" s="80">
        <v>20</v>
      </c>
      <c r="G12" s="25"/>
      <c r="H12" s="26"/>
      <c r="I12" s="26"/>
      <c r="J12" s="76"/>
      <c r="K12" s="26"/>
      <c r="L12" s="26"/>
      <c r="M12" s="59"/>
      <c r="N12" s="26"/>
    </row>
    <row r="13" spans="2:16" s="74" customFormat="1" ht="18.95" customHeight="1" x14ac:dyDescent="0.25">
      <c r="B13" s="75"/>
      <c r="C13" s="81" t="s">
        <v>136</v>
      </c>
      <c r="D13" s="75"/>
      <c r="E13" s="26"/>
      <c r="F13" s="26"/>
      <c r="G13" s="26"/>
      <c r="H13" s="26"/>
      <c r="I13" s="26"/>
      <c r="J13" s="76"/>
      <c r="K13" s="26"/>
      <c r="L13" s="26"/>
      <c r="M13" s="59"/>
      <c r="N13" s="26"/>
    </row>
    <row r="14" spans="2:16" s="74" customFormat="1" ht="18.95" customHeight="1" x14ac:dyDescent="0.25">
      <c r="B14" s="75"/>
      <c r="C14" s="82"/>
      <c r="D14" s="75"/>
      <c r="E14" s="79" t="s">
        <v>137</v>
      </c>
      <c r="F14" s="26" t="s">
        <v>138</v>
      </c>
      <c r="G14" s="26"/>
      <c r="H14" s="26"/>
      <c r="I14" s="26"/>
      <c r="J14" s="76"/>
      <c r="K14" s="26"/>
      <c r="L14" s="83" t="s">
        <v>57</v>
      </c>
      <c r="M14" s="59">
        <f>+ROUND($F$12/15,0)</f>
        <v>1</v>
      </c>
      <c r="N14" s="26" t="s">
        <v>40</v>
      </c>
    </row>
    <row r="15" spans="2:16" s="74" customFormat="1" ht="18.95" customHeight="1" x14ac:dyDescent="0.25">
      <c r="B15" s="75"/>
      <c r="C15" s="82"/>
      <c r="D15" s="75"/>
      <c r="E15" s="26"/>
      <c r="F15" s="26" t="s">
        <v>139</v>
      </c>
      <c r="G15" s="26"/>
      <c r="H15" s="26"/>
      <c r="I15" s="26"/>
      <c r="J15" s="76"/>
      <c r="K15" s="26"/>
      <c r="L15" s="83" t="s">
        <v>57</v>
      </c>
      <c r="M15" s="59">
        <f>+ROUND($F$12/8,0)</f>
        <v>3</v>
      </c>
      <c r="N15" s="26" t="s">
        <v>40</v>
      </c>
    </row>
    <row r="16" spans="2:16" s="74" customFormat="1" ht="18.95" customHeight="1" x14ac:dyDescent="0.25">
      <c r="B16" s="75"/>
      <c r="C16" s="82"/>
      <c r="D16" s="75"/>
      <c r="E16" s="26"/>
      <c r="F16" s="26"/>
      <c r="G16" s="26"/>
      <c r="H16" s="26"/>
      <c r="I16" s="26"/>
      <c r="J16" s="76"/>
      <c r="K16" s="26"/>
      <c r="L16" s="26"/>
      <c r="M16" s="59"/>
      <c r="N16" s="26"/>
    </row>
    <row r="17" spans="2:14" s="74" customFormat="1" ht="18.95" customHeight="1" x14ac:dyDescent="0.25">
      <c r="B17" s="75"/>
      <c r="C17" s="82"/>
      <c r="D17" s="25"/>
      <c r="E17" s="83" t="s">
        <v>140</v>
      </c>
      <c r="F17" s="83" t="s">
        <v>141</v>
      </c>
      <c r="G17" s="59">
        <v>1.2</v>
      </c>
      <c r="H17" s="26" t="s">
        <v>19</v>
      </c>
      <c r="I17" s="26" t="s">
        <v>142</v>
      </c>
      <c r="J17" s="76"/>
      <c r="K17" s="26"/>
      <c r="L17" s="83" t="s">
        <v>66</v>
      </c>
      <c r="M17" s="59">
        <f>+G17*M14*2</f>
        <v>2.4</v>
      </c>
      <c r="N17" s="26" t="s">
        <v>19</v>
      </c>
    </row>
    <row r="18" spans="2:14" s="74" customFormat="1" ht="18.95" customHeight="1" x14ac:dyDescent="0.25">
      <c r="B18" s="75"/>
      <c r="C18" s="82"/>
      <c r="D18" s="75"/>
      <c r="E18" s="26"/>
      <c r="F18" s="83" t="s">
        <v>143</v>
      </c>
      <c r="G18" s="59">
        <v>1</v>
      </c>
      <c r="H18" s="26" t="s">
        <v>19</v>
      </c>
      <c r="I18" s="26" t="s">
        <v>142</v>
      </c>
      <c r="J18" s="76"/>
      <c r="K18" s="26"/>
      <c r="L18" s="83" t="s">
        <v>66</v>
      </c>
      <c r="M18" s="59">
        <f>+G18*M15*2</f>
        <v>6</v>
      </c>
      <c r="N18" s="26" t="s">
        <v>19</v>
      </c>
    </row>
    <row r="19" spans="2:14" s="74" customFormat="1" ht="18.95" customHeight="1" x14ac:dyDescent="0.25">
      <c r="B19" s="75"/>
      <c r="C19" s="82"/>
      <c r="D19" s="75"/>
      <c r="E19" s="26"/>
      <c r="F19" s="83" t="s">
        <v>144</v>
      </c>
      <c r="G19" s="59">
        <v>0.6</v>
      </c>
      <c r="H19" s="26" t="s">
        <v>19</v>
      </c>
      <c r="I19" s="26" t="s">
        <v>142</v>
      </c>
      <c r="J19" s="76"/>
      <c r="K19" s="26"/>
      <c r="L19" s="83" t="s">
        <v>66</v>
      </c>
      <c r="M19" s="59">
        <f>+G19*M14*2</f>
        <v>1.2</v>
      </c>
      <c r="N19" s="26" t="s">
        <v>19</v>
      </c>
    </row>
    <row r="20" spans="2:14" s="74" customFormat="1" ht="18.95" customHeight="1" x14ac:dyDescent="0.25">
      <c r="B20" s="75"/>
      <c r="C20" s="82"/>
      <c r="D20" s="75"/>
      <c r="E20" s="26"/>
      <c r="F20" s="83" t="s">
        <v>145</v>
      </c>
      <c r="G20" s="59">
        <v>0.6</v>
      </c>
      <c r="H20" s="26" t="s">
        <v>19</v>
      </c>
      <c r="I20" s="26" t="s">
        <v>146</v>
      </c>
      <c r="J20" s="76"/>
      <c r="K20" s="26"/>
      <c r="L20" s="83" t="s">
        <v>66</v>
      </c>
      <c r="M20" s="59">
        <f>+G20*M14</f>
        <v>0.6</v>
      </c>
      <c r="N20" s="26" t="s">
        <v>19</v>
      </c>
    </row>
    <row r="21" spans="2:14" s="74" customFormat="1" ht="18.95" customHeight="1" x14ac:dyDescent="0.25">
      <c r="B21" s="75"/>
      <c r="C21" s="82"/>
      <c r="D21" s="75"/>
      <c r="E21" s="26"/>
      <c r="F21" s="26"/>
      <c r="G21" s="59"/>
      <c r="H21" s="26"/>
      <c r="I21" s="26"/>
      <c r="J21" s="84"/>
      <c r="K21" s="26"/>
      <c r="L21" s="85" t="s">
        <v>57</v>
      </c>
      <c r="M21" s="86">
        <f>SUM(M17:M20)</f>
        <v>10.199999999999999</v>
      </c>
      <c r="N21" s="87" t="s">
        <v>19</v>
      </c>
    </row>
    <row r="22" spans="2:14" s="74" customFormat="1" ht="18.95" customHeight="1" x14ac:dyDescent="0.25">
      <c r="B22" s="25"/>
      <c r="C22" s="81" t="s">
        <v>147</v>
      </c>
      <c r="D22" s="88"/>
      <c r="E22" s="88"/>
      <c r="F22" s="88"/>
      <c r="G22" s="89"/>
      <c r="H22" s="88"/>
      <c r="I22" s="25"/>
      <c r="J22" s="88"/>
      <c r="K22" s="88"/>
      <c r="L22" s="88"/>
      <c r="M22" s="89"/>
      <c r="N22" s="88"/>
    </row>
    <row r="23" spans="2:14" s="74" customFormat="1" ht="18.95" customHeight="1" x14ac:dyDescent="0.25">
      <c r="B23" s="25"/>
      <c r="C23" s="90"/>
      <c r="D23" s="25"/>
      <c r="E23" s="25"/>
      <c r="F23" s="91" t="s">
        <v>148</v>
      </c>
      <c r="G23" s="92">
        <v>1.5</v>
      </c>
      <c r="H23" s="93" t="s">
        <v>149</v>
      </c>
      <c r="I23" s="13"/>
      <c r="J23" s="94" t="s">
        <v>150</v>
      </c>
      <c r="K23" s="14"/>
      <c r="L23" s="83" t="s">
        <v>66</v>
      </c>
      <c r="M23" s="59">
        <f>+G23*F12*0.8</f>
        <v>24</v>
      </c>
      <c r="N23" s="26" t="s">
        <v>19</v>
      </c>
    </row>
    <row r="24" spans="2:14" s="74" customFormat="1" ht="18.95" customHeight="1" x14ac:dyDescent="0.25">
      <c r="B24" s="25"/>
      <c r="C24" s="90"/>
      <c r="D24" s="25"/>
      <c r="E24" s="25"/>
      <c r="F24" s="91" t="s">
        <v>148</v>
      </c>
      <c r="G24" s="92">
        <v>1.5</v>
      </c>
      <c r="H24" s="93" t="s">
        <v>149</v>
      </c>
      <c r="I24" s="13"/>
      <c r="J24" s="94" t="s">
        <v>151</v>
      </c>
      <c r="K24" s="14"/>
      <c r="L24" s="83" t="s">
        <v>66</v>
      </c>
      <c r="M24" s="59">
        <f>+G24*F12*0.2</f>
        <v>6</v>
      </c>
      <c r="N24" s="26" t="s">
        <v>19</v>
      </c>
    </row>
    <row r="25" spans="2:14" s="74" customFormat="1" ht="18.95" customHeight="1" x14ac:dyDescent="0.25">
      <c r="B25" s="75"/>
      <c r="C25" s="82"/>
      <c r="D25" s="75"/>
      <c r="E25" s="26"/>
      <c r="F25" s="26"/>
      <c r="G25" s="59"/>
      <c r="H25" s="26"/>
      <c r="I25" s="26"/>
      <c r="J25" s="76"/>
      <c r="K25" s="26"/>
      <c r="L25" s="85" t="s">
        <v>57</v>
      </c>
      <c r="M25" s="86">
        <f>SUM(M23:M24)</f>
        <v>30</v>
      </c>
      <c r="N25" s="87" t="s">
        <v>19</v>
      </c>
    </row>
    <row r="26" spans="2:14" s="74" customFormat="1" ht="18.95" customHeight="1" x14ac:dyDescent="0.25">
      <c r="B26" s="25"/>
      <c r="C26" s="81" t="s">
        <v>152</v>
      </c>
      <c r="D26" s="88"/>
      <c r="E26" s="88"/>
      <c r="F26" s="88"/>
      <c r="G26" s="89"/>
      <c r="H26" s="88"/>
      <c r="I26" s="25"/>
      <c r="J26" s="88"/>
      <c r="K26" s="88"/>
      <c r="L26" s="88"/>
      <c r="M26" s="89"/>
      <c r="N26" s="88"/>
    </row>
    <row r="27" spans="2:14" s="74" customFormat="1" ht="18.95" customHeight="1" x14ac:dyDescent="0.25">
      <c r="B27" s="25"/>
      <c r="C27" s="90"/>
      <c r="D27" s="25"/>
      <c r="E27" s="25"/>
      <c r="F27" s="91" t="s">
        <v>148</v>
      </c>
      <c r="G27" s="92">
        <v>1.25</v>
      </c>
      <c r="H27" s="93" t="s">
        <v>149</v>
      </c>
      <c r="I27" s="13"/>
      <c r="J27" s="94"/>
      <c r="K27" s="14"/>
      <c r="L27" s="83" t="s">
        <v>66</v>
      </c>
      <c r="M27" s="59">
        <f>+G27*F12</f>
        <v>25</v>
      </c>
      <c r="N27" s="26" t="s">
        <v>19</v>
      </c>
    </row>
    <row r="28" spans="2:14" s="74" customFormat="1" ht="18.95" customHeight="1" x14ac:dyDescent="0.25">
      <c r="B28" s="75"/>
      <c r="C28" s="82"/>
      <c r="D28" s="75"/>
      <c r="E28" s="26"/>
      <c r="F28" s="26"/>
      <c r="G28" s="59"/>
      <c r="H28" s="26"/>
      <c r="I28" s="26"/>
      <c r="J28" s="76"/>
      <c r="K28" s="26"/>
      <c r="L28" s="85" t="s">
        <v>57</v>
      </c>
      <c r="M28" s="86">
        <f>SUM(M27)</f>
        <v>25</v>
      </c>
      <c r="N28" s="87" t="s">
        <v>19</v>
      </c>
    </row>
    <row r="29" spans="2:14" s="74" customFormat="1" ht="18.95" customHeight="1" x14ac:dyDescent="0.25">
      <c r="B29" s="25"/>
      <c r="C29" s="81" t="s">
        <v>153</v>
      </c>
      <c r="D29" s="88"/>
      <c r="E29" s="88"/>
      <c r="F29" s="88"/>
      <c r="G29" s="89"/>
      <c r="H29" s="88"/>
      <c r="I29" s="25"/>
      <c r="J29" s="88"/>
      <c r="K29" s="88"/>
      <c r="L29" s="88"/>
      <c r="M29" s="89"/>
      <c r="N29" s="88"/>
    </row>
    <row r="30" spans="2:14" s="74" customFormat="1" ht="18.95" customHeight="1" x14ac:dyDescent="0.25">
      <c r="B30" s="25"/>
      <c r="C30" s="90"/>
      <c r="D30" s="25"/>
      <c r="E30" s="25"/>
      <c r="F30" s="91" t="s">
        <v>148</v>
      </c>
      <c r="G30" s="92">
        <v>0.4</v>
      </c>
      <c r="H30" s="93" t="s">
        <v>149</v>
      </c>
      <c r="I30" s="13"/>
      <c r="J30" s="94"/>
      <c r="K30" s="14"/>
      <c r="L30" s="83" t="s">
        <v>66</v>
      </c>
      <c r="M30" s="59">
        <f>+G30*F12</f>
        <v>8</v>
      </c>
      <c r="N30" s="26" t="s">
        <v>19</v>
      </c>
    </row>
    <row r="31" spans="2:14" s="74" customFormat="1" ht="18.95" customHeight="1" x14ac:dyDescent="0.25">
      <c r="B31" s="75"/>
      <c r="C31" s="82"/>
      <c r="D31" s="75"/>
      <c r="E31" s="26"/>
      <c r="F31" s="26"/>
      <c r="G31" s="59"/>
      <c r="H31" s="26"/>
      <c r="I31" s="26"/>
      <c r="J31" s="76"/>
      <c r="K31" s="26"/>
      <c r="L31" s="85" t="s">
        <v>57</v>
      </c>
      <c r="M31" s="86">
        <f>SUM(M30)</f>
        <v>8</v>
      </c>
      <c r="N31" s="87" t="s">
        <v>19</v>
      </c>
    </row>
    <row r="32" spans="2:14" s="74" customFormat="1" ht="18.95" customHeight="1" x14ac:dyDescent="0.25">
      <c r="B32" s="25"/>
      <c r="C32" s="81" t="s">
        <v>154</v>
      </c>
      <c r="D32" s="88"/>
      <c r="E32" s="88"/>
      <c r="F32" s="88"/>
      <c r="G32" s="89"/>
      <c r="H32" s="88"/>
      <c r="I32" s="25"/>
      <c r="J32" s="88"/>
      <c r="K32" s="88"/>
      <c r="L32" s="88"/>
      <c r="M32" s="89"/>
      <c r="N32" s="88"/>
    </row>
    <row r="33" spans="2:16" s="74" customFormat="1" ht="18.95" customHeight="1" x14ac:dyDescent="0.25">
      <c r="B33" s="25"/>
      <c r="C33" s="25"/>
      <c r="D33" s="25"/>
      <c r="E33" s="25"/>
      <c r="F33" s="91" t="s">
        <v>148</v>
      </c>
      <c r="G33" s="92">
        <f>25/F12</f>
        <v>1.25</v>
      </c>
      <c r="H33" s="93" t="s">
        <v>149</v>
      </c>
      <c r="I33" s="13"/>
      <c r="J33" s="94"/>
      <c r="K33" s="14"/>
      <c r="L33" s="83" t="s">
        <v>66</v>
      </c>
      <c r="M33" s="59">
        <f>+G33*F12</f>
        <v>25</v>
      </c>
      <c r="N33" s="26" t="s">
        <v>19</v>
      </c>
    </row>
    <row r="34" spans="2:16" s="74" customFormat="1" ht="18.95" customHeight="1" x14ac:dyDescent="0.25">
      <c r="B34" s="75"/>
      <c r="C34" s="75"/>
      <c r="D34" s="75"/>
      <c r="E34" s="26"/>
      <c r="F34" s="26"/>
      <c r="G34" s="59"/>
      <c r="H34" s="26"/>
      <c r="I34" s="26"/>
      <c r="J34" s="76"/>
      <c r="K34" s="26"/>
      <c r="L34" s="85" t="s">
        <v>57</v>
      </c>
      <c r="M34" s="86">
        <f>SUM(M33)</f>
        <v>25</v>
      </c>
      <c r="N34" s="87" t="s">
        <v>19</v>
      </c>
    </row>
    <row r="35" spans="2:16" s="74" customFormat="1" ht="18.95" customHeight="1" x14ac:dyDescent="0.25">
      <c r="B35" s="25"/>
      <c r="C35" s="81" t="s">
        <v>155</v>
      </c>
      <c r="D35" s="88"/>
      <c r="E35" s="88"/>
      <c r="F35" s="88"/>
      <c r="G35" s="89"/>
      <c r="H35" s="88"/>
      <c r="I35" s="25"/>
      <c r="J35" s="88"/>
      <c r="K35" s="88"/>
      <c r="L35" s="88"/>
      <c r="M35" s="89"/>
      <c r="N35" s="88"/>
    </row>
    <row r="36" spans="2:16" s="74" customFormat="1" ht="18.95" customHeight="1" x14ac:dyDescent="0.25">
      <c r="B36" s="25"/>
      <c r="C36" s="25"/>
      <c r="D36" s="25"/>
      <c r="E36" s="25"/>
      <c r="F36" s="91" t="s">
        <v>156</v>
      </c>
      <c r="G36" s="92">
        <f>3.3*3.3</f>
        <v>10.889999999999999</v>
      </c>
      <c r="H36" s="93" t="s">
        <v>157</v>
      </c>
      <c r="I36" s="13"/>
      <c r="J36" s="94"/>
      <c r="K36" s="14"/>
      <c r="L36" s="83" t="s">
        <v>66</v>
      </c>
      <c r="M36" s="59">
        <f>+G36</f>
        <v>10.889999999999999</v>
      </c>
      <c r="N36" s="26" t="s">
        <v>19</v>
      </c>
    </row>
    <row r="37" spans="2:16" s="74" customFormat="1" ht="18.95" customHeight="1" x14ac:dyDescent="0.25">
      <c r="B37" s="75"/>
      <c r="C37" s="75"/>
      <c r="D37" s="75"/>
      <c r="E37" s="26"/>
      <c r="F37" s="83" t="s">
        <v>24</v>
      </c>
      <c r="G37" s="59">
        <f>3.3*2.2</f>
        <v>7.26</v>
      </c>
      <c r="H37" s="93" t="s">
        <v>157</v>
      </c>
      <c r="I37" s="26"/>
      <c r="J37" s="76"/>
      <c r="K37" s="26"/>
      <c r="L37" s="83" t="s">
        <v>66</v>
      </c>
      <c r="M37" s="59">
        <f>+G37</f>
        <v>7.26</v>
      </c>
      <c r="N37" s="26" t="s">
        <v>19</v>
      </c>
    </row>
    <row r="38" spans="2:16" s="74" customFormat="1" ht="18.95" customHeight="1" x14ac:dyDescent="0.25">
      <c r="B38" s="75"/>
      <c r="C38" s="75"/>
      <c r="D38" s="75"/>
      <c r="E38" s="26"/>
      <c r="F38" s="83" t="s">
        <v>158</v>
      </c>
      <c r="G38" s="59">
        <f>3.3*3.3</f>
        <v>10.889999999999999</v>
      </c>
      <c r="H38" s="93" t="s">
        <v>157</v>
      </c>
      <c r="I38" s="26"/>
      <c r="J38" s="76"/>
      <c r="K38" s="26"/>
      <c r="L38" s="83" t="s">
        <v>159</v>
      </c>
      <c r="M38" s="59">
        <f>+G38*2</f>
        <v>21.779999999999998</v>
      </c>
      <c r="N38" s="26" t="s">
        <v>19</v>
      </c>
    </row>
    <row r="39" spans="2:16" s="74" customFormat="1" ht="18.95" customHeight="1" x14ac:dyDescent="0.25">
      <c r="B39" s="75"/>
      <c r="C39" s="75"/>
      <c r="D39" s="75"/>
      <c r="E39" s="87"/>
      <c r="F39" s="83" t="s">
        <v>160</v>
      </c>
      <c r="G39" s="59">
        <f>2.2*1.1</f>
        <v>2.4200000000000004</v>
      </c>
      <c r="H39" s="93" t="s">
        <v>157</v>
      </c>
      <c r="I39" s="26"/>
      <c r="J39" s="76"/>
      <c r="K39" s="26"/>
      <c r="L39" s="83" t="s">
        <v>159</v>
      </c>
      <c r="M39" s="59">
        <f>+G39*2</f>
        <v>4.8400000000000007</v>
      </c>
      <c r="N39" s="26" t="s">
        <v>19</v>
      </c>
    </row>
    <row r="40" spans="2:16" s="74" customFormat="1" ht="18.95" customHeight="1" x14ac:dyDescent="0.25">
      <c r="B40" s="75"/>
      <c r="C40" s="75"/>
      <c r="D40" s="75"/>
      <c r="E40" s="26"/>
      <c r="F40" s="26"/>
      <c r="G40" s="59"/>
      <c r="H40" s="26"/>
      <c r="I40" s="26"/>
      <c r="J40" s="84"/>
      <c r="K40" s="26"/>
      <c r="L40" s="85" t="s">
        <v>57</v>
      </c>
      <c r="M40" s="86">
        <f>SUM(M36:M39)</f>
        <v>44.769999999999996</v>
      </c>
      <c r="N40" s="87" t="s">
        <v>19</v>
      </c>
    </row>
    <row r="41" spans="2:16" s="74" customFormat="1" ht="18.95" customHeight="1" x14ac:dyDescent="0.25">
      <c r="B41" s="25"/>
      <c r="C41" s="81" t="s">
        <v>161</v>
      </c>
      <c r="D41" s="88"/>
      <c r="E41" s="88"/>
      <c r="F41" s="88"/>
      <c r="G41" s="89"/>
      <c r="H41" s="88"/>
      <c r="I41" s="25"/>
      <c r="J41" s="88"/>
      <c r="K41" s="88"/>
      <c r="L41" s="88"/>
      <c r="M41" s="89"/>
      <c r="N41" s="88"/>
    </row>
    <row r="42" spans="2:16" s="74" customFormat="1" ht="18.95" customHeight="1" x14ac:dyDescent="0.25">
      <c r="B42" s="25"/>
      <c r="C42" s="25"/>
      <c r="D42" s="25"/>
      <c r="E42" s="25"/>
      <c r="F42" s="91" t="s">
        <v>162</v>
      </c>
      <c r="G42" s="92">
        <f>2*2</f>
        <v>4</v>
      </c>
      <c r="H42" s="93" t="s">
        <v>157</v>
      </c>
      <c r="I42" s="13"/>
      <c r="J42" s="94"/>
      <c r="K42" s="14"/>
      <c r="L42" s="83" t="s">
        <v>66</v>
      </c>
      <c r="M42" s="59">
        <f>+G42</f>
        <v>4</v>
      </c>
      <c r="N42" s="26" t="s">
        <v>19</v>
      </c>
    </row>
    <row r="43" spans="2:16" s="74" customFormat="1" ht="18.95" customHeight="1" x14ac:dyDescent="0.25">
      <c r="B43" s="75"/>
      <c r="C43" s="75"/>
      <c r="D43" s="75"/>
      <c r="E43" s="26"/>
      <c r="F43" s="26"/>
      <c r="G43" s="59"/>
      <c r="H43" s="26"/>
      <c r="I43" s="26"/>
      <c r="J43" s="84"/>
      <c r="K43" s="26"/>
      <c r="L43" s="85" t="s">
        <v>57</v>
      </c>
      <c r="M43" s="86">
        <f>SUM(M42)</f>
        <v>4</v>
      </c>
      <c r="N43" s="87" t="s">
        <v>19</v>
      </c>
    </row>
    <row r="44" spans="2:16" s="74" customFormat="1" ht="18.95" customHeight="1" x14ac:dyDescent="0.25">
      <c r="B44" s="25"/>
      <c r="C44" s="81" t="s">
        <v>163</v>
      </c>
      <c r="D44" s="88"/>
      <c r="E44" s="88"/>
      <c r="F44" s="88"/>
      <c r="G44" s="89"/>
      <c r="H44" s="88"/>
      <c r="I44" s="25"/>
      <c r="J44" s="88"/>
      <c r="K44" s="88"/>
      <c r="L44" s="88"/>
      <c r="M44" s="89"/>
      <c r="N44" s="88"/>
    </row>
    <row r="45" spans="2:16" s="74" customFormat="1" ht="18.95" customHeight="1" x14ac:dyDescent="0.25">
      <c r="B45" s="25"/>
      <c r="C45" s="25"/>
      <c r="D45" s="25"/>
      <c r="E45" s="25"/>
      <c r="F45" s="91" t="s">
        <v>164</v>
      </c>
      <c r="G45" s="92">
        <v>30</v>
      </c>
      <c r="H45" s="93" t="s">
        <v>157</v>
      </c>
      <c r="I45" s="13"/>
      <c r="J45" s="94"/>
      <c r="K45" s="14"/>
      <c r="L45" s="83" t="s">
        <v>66</v>
      </c>
      <c r="M45" s="59">
        <f>+G45</f>
        <v>30</v>
      </c>
      <c r="N45" s="26" t="s">
        <v>19</v>
      </c>
    </row>
    <row r="46" spans="2:16" s="74" customFormat="1" ht="18.95" customHeight="1" x14ac:dyDescent="0.25">
      <c r="B46" s="75"/>
      <c r="C46" s="75"/>
      <c r="D46" s="75"/>
      <c r="E46" s="26"/>
      <c r="F46" s="26"/>
      <c r="G46" s="26"/>
      <c r="H46" s="26"/>
      <c r="I46" s="26"/>
      <c r="J46" s="84"/>
      <c r="K46" s="26"/>
      <c r="L46" s="85" t="s">
        <v>57</v>
      </c>
      <c r="M46" s="86">
        <f>SUM(M45:M45)</f>
        <v>30</v>
      </c>
      <c r="N46" s="87" t="s">
        <v>19</v>
      </c>
    </row>
    <row r="47" spans="2:16" ht="18.95" customHeight="1" x14ac:dyDescent="0.25">
      <c r="B47" s="7"/>
      <c r="C47" s="7"/>
      <c r="D47" s="7"/>
      <c r="E47" s="66"/>
      <c r="F47" s="66"/>
      <c r="G47" s="66"/>
      <c r="H47" s="66"/>
      <c r="I47" s="66"/>
      <c r="J47" s="95"/>
      <c r="K47" s="96"/>
      <c r="L47" s="85" t="s">
        <v>165</v>
      </c>
      <c r="M47" s="86">
        <f>+M46+M43+M40+M34+M31+M28+M25+M21</f>
        <v>176.96999999999997</v>
      </c>
      <c r="N47" s="87" t="s">
        <v>19</v>
      </c>
    </row>
    <row r="48" spans="2:16" ht="18.95" customHeight="1" x14ac:dyDescent="0.25">
      <c r="B48" s="7"/>
      <c r="C48" s="7"/>
      <c r="D48" s="7"/>
      <c r="E48" s="7"/>
      <c r="F48" s="7"/>
      <c r="G48" s="66"/>
      <c r="H48" s="66"/>
      <c r="I48" s="66"/>
      <c r="J48" s="66"/>
      <c r="K48" s="66"/>
      <c r="L48" s="363"/>
      <c r="M48" s="61"/>
      <c r="N48" s="61"/>
      <c r="O48" s="92"/>
      <c r="P48" s="364"/>
    </row>
  </sheetData>
  <mergeCells count="4">
    <mergeCell ref="B1:O2"/>
    <mergeCell ref="B8:K8"/>
    <mergeCell ref="C10:N10"/>
    <mergeCell ref="C4:L4"/>
  </mergeCells>
  <printOptions horizontalCentered="1"/>
  <pageMargins left="0.51181102362204722" right="0.51181102362204722" top="0.78740157480314965" bottom="0.78740157480314965" header="0.31496062992125984" footer="0.39370078740157483"/>
  <pageSetup paperSize="9" scale="63" orientation="portrait" r:id="rId1"/>
  <headerFooter>
    <oddHeader>&amp;L&amp;G</oddHeader>
    <oddFooter>&amp;L&amp;"Arial Narrow,Normal"&amp;10&amp;A
&amp;F&amp;R&amp;"Arial Narrow,Normal"&amp;10&amp;P de &amp;N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D5B3A-8E4F-44A2-9CCF-8993DD4329F9}">
  <dimension ref="B1:N43"/>
  <sheetViews>
    <sheetView showGridLines="0" tabSelected="1" view="pageBreakPreview" zoomScale="85" zoomScaleNormal="100" zoomScaleSheetLayoutView="85" workbookViewId="0">
      <selection activeCell="O14" sqref="O14"/>
    </sheetView>
  </sheetViews>
  <sheetFormatPr defaultColWidth="9.140625" defaultRowHeight="15" x14ac:dyDescent="0.25"/>
  <cols>
    <col min="1" max="1" width="1.7109375" style="62" customWidth="1"/>
    <col min="2" max="2" width="14.7109375" style="63" customWidth="1"/>
    <col min="3" max="3" width="15.5703125" style="63" customWidth="1"/>
    <col min="4" max="4" width="40.28515625" style="178" customWidth="1"/>
    <col min="5" max="5" width="15.5703125" style="62" customWidth="1"/>
    <col min="6" max="6" width="13.42578125" style="62" bestFit="1" customWidth="1"/>
    <col min="7" max="7" width="11.42578125" style="62" bestFit="1" customWidth="1"/>
    <col min="8" max="8" width="11.7109375" style="62" bestFit="1" customWidth="1"/>
    <col min="9" max="9" width="12.5703125" style="62" customWidth="1"/>
    <col min="10" max="10" width="13.5703125" style="62" customWidth="1"/>
    <col min="11" max="12" width="14.28515625" style="62" customWidth="1"/>
    <col min="13" max="13" width="17" style="62" bestFit="1" customWidth="1"/>
    <col min="14" max="14" width="1.7109375" style="62" customWidth="1"/>
    <col min="15" max="15" width="17.140625" style="62" bestFit="1" customWidth="1"/>
    <col min="16" max="16384" width="9.140625" style="62"/>
  </cols>
  <sheetData>
    <row r="1" spans="2:14" s="135" customFormat="1" ht="50.1" customHeight="1" x14ac:dyDescent="0.25">
      <c r="B1" s="365" t="s">
        <v>909</v>
      </c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64"/>
    </row>
    <row r="2" spans="2:14" s="135" customFormat="1" ht="9.9499999999999993" customHeight="1" x14ac:dyDescent="0.25">
      <c r="B2" s="366"/>
      <c r="C2" s="64"/>
      <c r="D2" s="64"/>
      <c r="E2" s="64"/>
      <c r="F2" s="28"/>
      <c r="G2" s="64"/>
      <c r="H2" s="64"/>
      <c r="I2" s="64"/>
      <c r="J2" s="64"/>
      <c r="K2" s="64"/>
      <c r="L2" s="64"/>
      <c r="M2" s="64"/>
      <c r="N2" s="64"/>
    </row>
    <row r="3" spans="2:14" s="136" customFormat="1" ht="20.100000000000001" customHeight="1" x14ac:dyDescent="0.25">
      <c r="B3" s="19" t="s">
        <v>16</v>
      </c>
      <c r="C3" s="367" t="str">
        <f>'BDI DIFERENCIADO (DES)'!C4</f>
        <v>REFORMA / AMPLIAÇÃO - TERMINAL DE PASSAGEIROS DE ITUMBIARA</v>
      </c>
      <c r="D3" s="367"/>
      <c r="E3" s="367"/>
      <c r="F3" s="5"/>
      <c r="G3" s="5"/>
      <c r="H3" s="2"/>
      <c r="I3" s="3" t="s">
        <v>53</v>
      </c>
      <c r="J3" s="368" t="str">
        <f>'CURVA ABC DE SERVIÇOS (ONE)'!F3</f>
        <v>27/06/2025</v>
      </c>
      <c r="K3" s="3"/>
      <c r="L3" s="3" t="s">
        <v>357</v>
      </c>
      <c r="M3" s="369">
        <f>'ORÇAMENTO RESUMO (SD)'!K3</f>
        <v>1.1737000000000002</v>
      </c>
      <c r="N3" s="139"/>
    </row>
    <row r="4" spans="2:14" s="136" customFormat="1" ht="20.100000000000001" customHeight="1" x14ac:dyDescent="0.25">
      <c r="B4" s="19" t="s">
        <v>18</v>
      </c>
      <c r="C4" s="2" t="str">
        <f>'BDI DIFERENCIADO (DES)'!C5</f>
        <v>AVENIDA ITUMBIARA, N. 1391, RESIDENCIAL JARDIM PRIMAVERA, ITUMBIARA - GO</v>
      </c>
      <c r="D4" s="5"/>
      <c r="E4" s="5"/>
      <c r="F4" s="5"/>
      <c r="G4" s="5"/>
      <c r="H4" s="5"/>
      <c r="I4" s="3" t="s">
        <v>17</v>
      </c>
      <c r="J4" s="4" t="str">
        <f>'CURVA ABC DE SERVIÇOS (ONE)'!F4</f>
        <v>00</v>
      </c>
      <c r="K4" s="3"/>
      <c r="L4" s="3" t="s">
        <v>358</v>
      </c>
      <c r="M4" s="369">
        <f>'ORÇAMENTO RESUMO (SD)'!K4</f>
        <v>0.74190000000000011</v>
      </c>
    </row>
    <row r="5" spans="2:14" s="136" customFormat="1" ht="20.100000000000001" customHeight="1" x14ac:dyDescent="0.25">
      <c r="B5" s="19"/>
      <c r="C5" s="306"/>
      <c r="D5" s="306"/>
      <c r="E5" s="5"/>
      <c r="F5" s="5"/>
      <c r="G5" s="5"/>
      <c r="H5" s="5"/>
      <c r="I5" s="3" t="s">
        <v>891</v>
      </c>
      <c r="J5" s="4" t="str">
        <f>'CURVA ABC DE SERVIÇOS (ONE)'!F5</f>
        <v>06 MESES</v>
      </c>
      <c r="K5" s="3"/>
      <c r="L5" s="3" t="s">
        <v>359</v>
      </c>
      <c r="M5" s="369">
        <f>'ORÇAMENTO RESUMO (SD)'!K5</f>
        <v>0.23649999999999999</v>
      </c>
    </row>
    <row r="6" spans="2:14" s="136" customFormat="1" ht="20.100000000000001" customHeight="1" x14ac:dyDescent="0.25">
      <c r="B6" s="19"/>
      <c r="C6" s="306"/>
      <c r="D6" s="306"/>
      <c r="E6" s="5"/>
      <c r="F6" s="5"/>
      <c r="G6" s="5"/>
      <c r="H6" s="5"/>
      <c r="I6" s="5"/>
      <c r="J6" s="5"/>
      <c r="K6" s="3"/>
      <c r="L6" s="3" t="s">
        <v>361</v>
      </c>
      <c r="M6" s="369">
        <f>'ORÇAMENTO RESUMO (SD)'!K6</f>
        <v>0.1948</v>
      </c>
    </row>
    <row r="7" spans="2:14" s="143" customFormat="1" ht="6.95" customHeight="1" x14ac:dyDescent="0.25">
      <c r="B7" s="40"/>
      <c r="D7" s="40"/>
      <c r="M7" s="144"/>
      <c r="N7" s="145"/>
    </row>
    <row r="8" spans="2:14" ht="49.5" x14ac:dyDescent="0.25">
      <c r="B8" s="370" t="s">
        <v>103</v>
      </c>
      <c r="C8" s="371" t="s">
        <v>34</v>
      </c>
      <c r="D8" s="371" t="s">
        <v>65</v>
      </c>
      <c r="E8" s="371" t="s">
        <v>35</v>
      </c>
      <c r="F8" s="371" t="s">
        <v>199</v>
      </c>
      <c r="G8" s="371" t="s">
        <v>36</v>
      </c>
      <c r="H8" s="371" t="s">
        <v>910</v>
      </c>
      <c r="I8" s="371" t="s">
        <v>911</v>
      </c>
      <c r="J8" s="371" t="s">
        <v>912</v>
      </c>
      <c r="K8" s="371" t="s">
        <v>60</v>
      </c>
      <c r="L8" s="371" t="s">
        <v>913</v>
      </c>
      <c r="M8" s="372" t="s">
        <v>912</v>
      </c>
    </row>
    <row r="9" spans="2:14" x14ac:dyDescent="0.25">
      <c r="B9" s="373" t="s">
        <v>104</v>
      </c>
      <c r="C9" s="374" t="s">
        <v>105</v>
      </c>
      <c r="D9" s="375" t="s">
        <v>106</v>
      </c>
      <c r="E9" s="374" t="s">
        <v>101</v>
      </c>
      <c r="F9" s="374" t="s">
        <v>38</v>
      </c>
      <c r="G9" s="395">
        <v>7010.5092809999996</v>
      </c>
      <c r="H9" s="396" t="s">
        <v>936</v>
      </c>
      <c r="I9" s="377" t="s">
        <v>947</v>
      </c>
      <c r="J9" s="377">
        <v>96043.977149700004</v>
      </c>
      <c r="K9" s="376" t="s">
        <v>971</v>
      </c>
      <c r="L9" s="377">
        <v>1046711.3730666999</v>
      </c>
      <c r="M9" s="378" t="s">
        <v>972</v>
      </c>
    </row>
    <row r="10" spans="2:14" x14ac:dyDescent="0.25">
      <c r="B10" s="373" t="s">
        <v>109</v>
      </c>
      <c r="C10" s="374" t="s">
        <v>105</v>
      </c>
      <c r="D10" s="375" t="s">
        <v>110</v>
      </c>
      <c r="E10" s="374" t="s">
        <v>101</v>
      </c>
      <c r="F10" s="374" t="s">
        <v>38</v>
      </c>
      <c r="G10" s="395">
        <v>6159.0559620000004</v>
      </c>
      <c r="H10" s="396" t="s">
        <v>937</v>
      </c>
      <c r="I10" s="377" t="s">
        <v>948</v>
      </c>
      <c r="J10" s="377">
        <v>92570.611108860001</v>
      </c>
      <c r="K10" s="376" t="s">
        <v>973</v>
      </c>
      <c r="L10" s="377">
        <v>1139281.9841755601</v>
      </c>
      <c r="M10" s="378" t="s">
        <v>974</v>
      </c>
    </row>
    <row r="11" spans="2:14" x14ac:dyDescent="0.25">
      <c r="B11" s="373" t="s">
        <v>917</v>
      </c>
      <c r="C11" s="374" t="s">
        <v>105</v>
      </c>
      <c r="D11" s="375" t="s">
        <v>918</v>
      </c>
      <c r="E11" s="374" t="s">
        <v>101</v>
      </c>
      <c r="F11" s="374" t="s">
        <v>38</v>
      </c>
      <c r="G11" s="395">
        <v>1320</v>
      </c>
      <c r="H11" s="396" t="s">
        <v>938</v>
      </c>
      <c r="I11" s="377" t="s">
        <v>975</v>
      </c>
      <c r="J11" s="377">
        <v>61142.400000000001</v>
      </c>
      <c r="K11" s="376" t="s">
        <v>976</v>
      </c>
      <c r="L11" s="377">
        <v>1346323.3441755599</v>
      </c>
      <c r="M11" s="378" t="s">
        <v>977</v>
      </c>
    </row>
    <row r="12" spans="2:14" x14ac:dyDescent="0.25">
      <c r="B12" s="373" t="s">
        <v>372</v>
      </c>
      <c r="C12" s="374" t="s">
        <v>105</v>
      </c>
      <c r="D12" s="375" t="s">
        <v>166</v>
      </c>
      <c r="E12" s="374" t="s">
        <v>101</v>
      </c>
      <c r="F12" s="374" t="s">
        <v>38</v>
      </c>
      <c r="G12" s="395">
        <v>660</v>
      </c>
      <c r="H12" s="396" t="s">
        <v>946</v>
      </c>
      <c r="I12" s="377" t="s">
        <v>978</v>
      </c>
      <c r="J12" s="377">
        <v>60370.2</v>
      </c>
      <c r="K12" s="376" t="s">
        <v>979</v>
      </c>
      <c r="L12" s="377">
        <v>1406693.5441755599</v>
      </c>
      <c r="M12" s="378" t="s">
        <v>980</v>
      </c>
    </row>
    <row r="13" spans="2:14" x14ac:dyDescent="0.25">
      <c r="B13" s="373" t="s">
        <v>111</v>
      </c>
      <c r="C13" s="374" t="s">
        <v>105</v>
      </c>
      <c r="D13" s="375" t="s">
        <v>112</v>
      </c>
      <c r="E13" s="374" t="s">
        <v>101</v>
      </c>
      <c r="F13" s="374" t="s">
        <v>38</v>
      </c>
      <c r="G13" s="395">
        <v>2844.5197189999999</v>
      </c>
      <c r="H13" s="396" t="s">
        <v>939</v>
      </c>
      <c r="I13" s="377" t="s">
        <v>949</v>
      </c>
      <c r="J13" s="377">
        <v>59649.57850743</v>
      </c>
      <c r="K13" s="376" t="s">
        <v>981</v>
      </c>
      <c r="L13" s="377">
        <v>1466343.12268299</v>
      </c>
      <c r="M13" s="378" t="s">
        <v>969</v>
      </c>
    </row>
    <row r="14" spans="2:14" x14ac:dyDescent="0.25">
      <c r="B14" s="373" t="s">
        <v>123</v>
      </c>
      <c r="C14" s="374" t="s">
        <v>105</v>
      </c>
      <c r="D14" s="375" t="s">
        <v>124</v>
      </c>
      <c r="E14" s="374" t="s">
        <v>101</v>
      </c>
      <c r="F14" s="374" t="s">
        <v>38</v>
      </c>
      <c r="G14" s="395">
        <v>2534.1537539999999</v>
      </c>
      <c r="H14" s="396" t="s">
        <v>939</v>
      </c>
      <c r="I14" s="377" t="s">
        <v>950</v>
      </c>
      <c r="J14" s="377">
        <v>53141.204221380001</v>
      </c>
      <c r="K14" s="376" t="s">
        <v>982</v>
      </c>
      <c r="L14" s="377">
        <v>1519484.32690437</v>
      </c>
      <c r="M14" s="378" t="s">
        <v>983</v>
      </c>
    </row>
    <row r="15" spans="2:14" x14ac:dyDescent="0.25">
      <c r="B15" s="373" t="s">
        <v>117</v>
      </c>
      <c r="C15" s="374" t="s">
        <v>105</v>
      </c>
      <c r="D15" s="375" t="s">
        <v>118</v>
      </c>
      <c r="E15" s="374" t="s">
        <v>101</v>
      </c>
      <c r="F15" s="374" t="s">
        <v>38</v>
      </c>
      <c r="G15" s="395">
        <v>1984.7469579999999</v>
      </c>
      <c r="H15" s="396" t="s">
        <v>939</v>
      </c>
      <c r="I15" s="377" t="s">
        <v>951</v>
      </c>
      <c r="J15" s="377">
        <v>41620.143709260003</v>
      </c>
      <c r="K15" s="376" t="s">
        <v>984</v>
      </c>
      <c r="L15" s="377">
        <v>1660867.9754196301</v>
      </c>
      <c r="M15" s="378" t="s">
        <v>985</v>
      </c>
    </row>
    <row r="16" spans="2:14" x14ac:dyDescent="0.25">
      <c r="B16" s="373" t="s">
        <v>127</v>
      </c>
      <c r="C16" s="374" t="s">
        <v>105</v>
      </c>
      <c r="D16" s="375" t="s">
        <v>128</v>
      </c>
      <c r="E16" s="374" t="s">
        <v>101</v>
      </c>
      <c r="F16" s="374" t="s">
        <v>38</v>
      </c>
      <c r="G16" s="395">
        <v>1842.1325449999999</v>
      </c>
      <c r="H16" s="396" t="s">
        <v>939</v>
      </c>
      <c r="I16" s="377" t="s">
        <v>952</v>
      </c>
      <c r="J16" s="377">
        <v>38629.519468650004</v>
      </c>
      <c r="K16" s="376" t="s">
        <v>986</v>
      </c>
      <c r="L16" s="377">
        <v>1780389.96539378</v>
      </c>
      <c r="M16" s="378" t="s">
        <v>987</v>
      </c>
    </row>
    <row r="17" spans="2:13" x14ac:dyDescent="0.25">
      <c r="B17" s="373" t="s">
        <v>113</v>
      </c>
      <c r="C17" s="374" t="s">
        <v>105</v>
      </c>
      <c r="D17" s="375" t="s">
        <v>114</v>
      </c>
      <c r="E17" s="374" t="s">
        <v>101</v>
      </c>
      <c r="F17" s="374" t="s">
        <v>38</v>
      </c>
      <c r="G17" s="395">
        <v>1320</v>
      </c>
      <c r="H17" s="396" t="s">
        <v>940</v>
      </c>
      <c r="I17" s="377" t="s">
        <v>988</v>
      </c>
      <c r="J17" s="377">
        <v>22162.799999999999</v>
      </c>
      <c r="K17" s="376" t="s">
        <v>989</v>
      </c>
      <c r="L17" s="377">
        <v>2082325.2347674</v>
      </c>
      <c r="M17" s="378" t="s">
        <v>990</v>
      </c>
    </row>
    <row r="18" spans="2:13" x14ac:dyDescent="0.25">
      <c r="B18" s="373" t="s">
        <v>131</v>
      </c>
      <c r="C18" s="374" t="s">
        <v>105</v>
      </c>
      <c r="D18" s="375" t="s">
        <v>132</v>
      </c>
      <c r="E18" s="374" t="s">
        <v>101</v>
      </c>
      <c r="F18" s="374" t="s">
        <v>38</v>
      </c>
      <c r="G18" s="395">
        <v>988.39</v>
      </c>
      <c r="H18" s="396" t="s">
        <v>939</v>
      </c>
      <c r="I18" s="377" t="s">
        <v>953</v>
      </c>
      <c r="J18" s="377">
        <v>20726.5383</v>
      </c>
      <c r="K18" s="376" t="s">
        <v>966</v>
      </c>
      <c r="L18" s="377">
        <v>2125036.9316328401</v>
      </c>
      <c r="M18" s="378" t="s">
        <v>991</v>
      </c>
    </row>
    <row r="19" spans="2:13" x14ac:dyDescent="0.25">
      <c r="B19" s="373" t="s">
        <v>770</v>
      </c>
      <c r="C19" s="374" t="s">
        <v>105</v>
      </c>
      <c r="D19" s="375" t="s">
        <v>771</v>
      </c>
      <c r="E19" s="374" t="s">
        <v>101</v>
      </c>
      <c r="F19" s="374" t="s">
        <v>38</v>
      </c>
      <c r="G19" s="395">
        <v>854.33475999999996</v>
      </c>
      <c r="H19" s="396" t="s">
        <v>939</v>
      </c>
      <c r="I19" s="377" t="s">
        <v>954</v>
      </c>
      <c r="J19" s="377">
        <v>17915.3999172</v>
      </c>
      <c r="K19" s="376" t="s">
        <v>919</v>
      </c>
      <c r="L19" s="377">
        <v>2222186.6425560401</v>
      </c>
      <c r="M19" s="378" t="s">
        <v>992</v>
      </c>
    </row>
    <row r="20" spans="2:13" x14ac:dyDescent="0.25">
      <c r="B20" s="373" t="s">
        <v>119</v>
      </c>
      <c r="C20" s="374" t="s">
        <v>105</v>
      </c>
      <c r="D20" s="375" t="s">
        <v>120</v>
      </c>
      <c r="E20" s="374" t="s">
        <v>101</v>
      </c>
      <c r="F20" s="374" t="s">
        <v>38</v>
      </c>
      <c r="G20" s="395">
        <v>712.63465900000006</v>
      </c>
      <c r="H20" s="396" t="s">
        <v>939</v>
      </c>
      <c r="I20" s="377" t="s">
        <v>955</v>
      </c>
      <c r="J20" s="377">
        <v>14943.94879923</v>
      </c>
      <c r="K20" s="376" t="s">
        <v>993</v>
      </c>
      <c r="L20" s="377">
        <v>2317246.1469104602</v>
      </c>
      <c r="M20" s="378" t="s">
        <v>994</v>
      </c>
    </row>
    <row r="21" spans="2:13" x14ac:dyDescent="0.25">
      <c r="B21" s="373" t="s">
        <v>121</v>
      </c>
      <c r="C21" s="374" t="s">
        <v>105</v>
      </c>
      <c r="D21" s="375" t="s">
        <v>122</v>
      </c>
      <c r="E21" s="374" t="s">
        <v>101</v>
      </c>
      <c r="F21" s="374" t="s">
        <v>38</v>
      </c>
      <c r="G21" s="395">
        <v>628.04986699999995</v>
      </c>
      <c r="H21" s="396" t="s">
        <v>939</v>
      </c>
      <c r="I21" s="377" t="s">
        <v>956</v>
      </c>
      <c r="J21" s="377">
        <v>13170.20571099</v>
      </c>
      <c r="K21" s="376" t="s">
        <v>995</v>
      </c>
      <c r="L21" s="377">
        <v>2372623.0475076502</v>
      </c>
      <c r="M21" s="378" t="s">
        <v>996</v>
      </c>
    </row>
    <row r="22" spans="2:13" x14ac:dyDescent="0.25">
      <c r="B22" s="373" t="s">
        <v>115</v>
      </c>
      <c r="C22" s="374" t="s">
        <v>105</v>
      </c>
      <c r="D22" s="375" t="s">
        <v>116</v>
      </c>
      <c r="E22" s="374" t="s">
        <v>101</v>
      </c>
      <c r="F22" s="374" t="s">
        <v>38</v>
      </c>
      <c r="G22" s="395">
        <v>542.57167300000003</v>
      </c>
      <c r="H22" s="396" t="s">
        <v>939</v>
      </c>
      <c r="I22" s="377" t="s">
        <v>957</v>
      </c>
      <c r="J22" s="377">
        <v>11377.72798281</v>
      </c>
      <c r="K22" s="376" t="s">
        <v>967</v>
      </c>
      <c r="L22" s="377">
        <v>2494318.10830596</v>
      </c>
      <c r="M22" s="378" t="s">
        <v>997</v>
      </c>
    </row>
    <row r="23" spans="2:13" ht="25.5" x14ac:dyDescent="0.25">
      <c r="B23" s="373" t="s">
        <v>107</v>
      </c>
      <c r="C23" s="374" t="s">
        <v>105</v>
      </c>
      <c r="D23" s="375" t="s">
        <v>108</v>
      </c>
      <c r="E23" s="374" t="s">
        <v>101</v>
      </c>
      <c r="F23" s="374" t="s">
        <v>38</v>
      </c>
      <c r="G23" s="395">
        <v>640</v>
      </c>
      <c r="H23" s="396" t="s">
        <v>941</v>
      </c>
      <c r="I23" s="377" t="s">
        <v>958</v>
      </c>
      <c r="J23" s="377">
        <v>11148.8</v>
      </c>
      <c r="K23" s="376" t="s">
        <v>998</v>
      </c>
      <c r="L23" s="377">
        <v>2516677.63379225</v>
      </c>
      <c r="M23" s="378" t="s">
        <v>999</v>
      </c>
    </row>
    <row r="24" spans="2:13" x14ac:dyDescent="0.25">
      <c r="B24" s="373" t="s">
        <v>920</v>
      </c>
      <c r="C24" s="374" t="s">
        <v>105</v>
      </c>
      <c r="D24" s="375" t="s">
        <v>921</v>
      </c>
      <c r="E24" s="374" t="s">
        <v>101</v>
      </c>
      <c r="F24" s="374" t="s">
        <v>38</v>
      </c>
      <c r="G24" s="395">
        <v>476.78042499999998</v>
      </c>
      <c r="H24" s="396" t="s">
        <v>939</v>
      </c>
      <c r="I24" s="377" t="s">
        <v>959</v>
      </c>
      <c r="J24" s="377">
        <v>9998.0855122499997</v>
      </c>
      <c r="K24" s="376" t="s">
        <v>1000</v>
      </c>
      <c r="L24" s="377">
        <v>2558313.6731495</v>
      </c>
      <c r="M24" s="378" t="s">
        <v>1001</v>
      </c>
    </row>
    <row r="25" spans="2:13" x14ac:dyDescent="0.25">
      <c r="B25" s="373" t="s">
        <v>923</v>
      </c>
      <c r="C25" s="374" t="s">
        <v>105</v>
      </c>
      <c r="D25" s="375" t="s">
        <v>924</v>
      </c>
      <c r="E25" s="374" t="s">
        <v>101</v>
      </c>
      <c r="F25" s="374" t="s">
        <v>38</v>
      </c>
      <c r="G25" s="395">
        <v>640</v>
      </c>
      <c r="H25" s="396" t="s">
        <v>942</v>
      </c>
      <c r="I25" s="377" t="s">
        <v>960</v>
      </c>
      <c r="J25" s="377">
        <v>7027.2</v>
      </c>
      <c r="K25" s="376" t="s">
        <v>1002</v>
      </c>
      <c r="L25" s="377">
        <v>2669369.9796099798</v>
      </c>
      <c r="M25" s="378" t="s">
        <v>1003</v>
      </c>
    </row>
    <row r="26" spans="2:13" x14ac:dyDescent="0.25">
      <c r="B26" s="373" t="s">
        <v>378</v>
      </c>
      <c r="C26" s="374" t="s">
        <v>105</v>
      </c>
      <c r="D26" s="375" t="s">
        <v>379</v>
      </c>
      <c r="E26" s="374" t="s">
        <v>101</v>
      </c>
      <c r="F26" s="374" t="s">
        <v>38</v>
      </c>
      <c r="G26" s="395">
        <v>274.43239399999999</v>
      </c>
      <c r="H26" s="396" t="s">
        <v>943</v>
      </c>
      <c r="I26" s="377" t="s">
        <v>961</v>
      </c>
      <c r="J26" s="377">
        <v>5321.2441196600003</v>
      </c>
      <c r="K26" s="376" t="s">
        <v>922</v>
      </c>
      <c r="L26" s="377">
        <v>2773867.47743695</v>
      </c>
      <c r="M26" s="378" t="s">
        <v>1004</v>
      </c>
    </row>
    <row r="27" spans="2:13" x14ac:dyDescent="0.25">
      <c r="B27" s="373" t="s">
        <v>125</v>
      </c>
      <c r="C27" s="374" t="s">
        <v>105</v>
      </c>
      <c r="D27" s="375" t="s">
        <v>126</v>
      </c>
      <c r="E27" s="374" t="s">
        <v>101</v>
      </c>
      <c r="F27" s="374" t="s">
        <v>38</v>
      </c>
      <c r="G27" s="395">
        <v>230.61752999999999</v>
      </c>
      <c r="H27" s="396" t="s">
        <v>944</v>
      </c>
      <c r="I27" s="377" t="s">
        <v>962</v>
      </c>
      <c r="J27" s="377">
        <v>3793.6583685000001</v>
      </c>
      <c r="K27" s="376" t="s">
        <v>925</v>
      </c>
      <c r="L27" s="377">
        <v>2873887.0373411998</v>
      </c>
      <c r="M27" s="378" t="s">
        <v>1005</v>
      </c>
    </row>
    <row r="28" spans="2:13" x14ac:dyDescent="0.25">
      <c r="B28" s="373" t="s">
        <v>926</v>
      </c>
      <c r="C28" s="374" t="s">
        <v>105</v>
      </c>
      <c r="D28" s="375" t="s">
        <v>927</v>
      </c>
      <c r="E28" s="374" t="s">
        <v>101</v>
      </c>
      <c r="F28" s="374" t="s">
        <v>38</v>
      </c>
      <c r="G28" s="395">
        <v>130.02076</v>
      </c>
      <c r="H28" s="396" t="s">
        <v>939</v>
      </c>
      <c r="I28" s="377" t="s">
        <v>963</v>
      </c>
      <c r="J28" s="377">
        <v>2726.5353372</v>
      </c>
      <c r="K28" s="376" t="s">
        <v>968</v>
      </c>
      <c r="L28" s="377">
        <v>2910151.1871219999</v>
      </c>
      <c r="M28" s="378" t="s">
        <v>1006</v>
      </c>
    </row>
    <row r="29" spans="2:13" x14ac:dyDescent="0.25">
      <c r="B29" s="373" t="s">
        <v>129</v>
      </c>
      <c r="C29" s="374" t="s">
        <v>105</v>
      </c>
      <c r="D29" s="375" t="s">
        <v>130</v>
      </c>
      <c r="E29" s="374" t="s">
        <v>101</v>
      </c>
      <c r="F29" s="374" t="s">
        <v>38</v>
      </c>
      <c r="G29" s="395">
        <v>2.824605</v>
      </c>
      <c r="H29" s="396" t="s">
        <v>945</v>
      </c>
      <c r="I29" s="396" t="s">
        <v>964</v>
      </c>
      <c r="J29" s="377">
        <v>38.329889850000001</v>
      </c>
      <c r="K29" s="376" t="s">
        <v>928</v>
      </c>
      <c r="L29" s="377">
        <v>3103327.215401127</v>
      </c>
      <c r="M29" s="378" t="s">
        <v>970</v>
      </c>
    </row>
    <row r="30" spans="2:13" x14ac:dyDescent="0.25">
      <c r="B30" s="373" t="s">
        <v>380</v>
      </c>
      <c r="C30" s="374" t="s">
        <v>105</v>
      </c>
      <c r="D30" s="375" t="s">
        <v>381</v>
      </c>
      <c r="E30" s="374" t="s">
        <v>101</v>
      </c>
      <c r="F30" s="374" t="s">
        <v>38</v>
      </c>
      <c r="G30" s="395">
        <v>0.28315200000000001</v>
      </c>
      <c r="H30" s="396" t="s">
        <v>939</v>
      </c>
      <c r="I30" s="396" t="s">
        <v>965</v>
      </c>
      <c r="J30" s="377">
        <v>5.93769744</v>
      </c>
      <c r="K30" s="376" t="s">
        <v>928</v>
      </c>
      <c r="L30" s="377">
        <v>3104620.003806497</v>
      </c>
      <c r="M30" s="378">
        <v>1</v>
      </c>
    </row>
    <row r="32" spans="2:13" x14ac:dyDescent="0.25">
      <c r="L32" s="379" t="s">
        <v>354</v>
      </c>
      <c r="M32" s="380">
        <f>'ORÇAMENTO SINTÉTICO - ONE'!L378</f>
        <v>3155725.7700000014</v>
      </c>
    </row>
    <row r="33" spans="2:13" ht="15" customHeight="1" x14ac:dyDescent="0.25">
      <c r="J33" s="133"/>
      <c r="L33" s="379" t="s">
        <v>355</v>
      </c>
      <c r="M33" s="380">
        <f>'ORÇAMENTO SINTÉTICO - ONE'!L379</f>
        <v>718505.36999999965</v>
      </c>
    </row>
    <row r="34" spans="2:13" ht="15" customHeight="1" x14ac:dyDescent="0.25">
      <c r="D34" s="381" t="s">
        <v>929</v>
      </c>
      <c r="E34" s="382">
        <f>SUM(G9:G30)</f>
        <v>31796.058044000001</v>
      </c>
      <c r="J34" s="133"/>
      <c r="L34" s="379" t="s">
        <v>356</v>
      </c>
      <c r="M34" s="380">
        <f>M32+M33</f>
        <v>3874231.1400000011</v>
      </c>
    </row>
    <row r="35" spans="2:13" ht="25.5" x14ac:dyDescent="0.25">
      <c r="D35" s="381" t="s">
        <v>930</v>
      </c>
      <c r="E35" s="382">
        <f>E34-(G25+G23)</f>
        <v>30516.058044000001</v>
      </c>
      <c r="J35" s="133"/>
    </row>
    <row r="36" spans="2:13" ht="15" customHeight="1" x14ac:dyDescent="0.25">
      <c r="D36" s="381" t="s">
        <v>931</v>
      </c>
      <c r="E36" s="382">
        <f>(E35/8.8)*0.85</f>
        <v>2947.5737883409092</v>
      </c>
    </row>
    <row r="37" spans="2:13" ht="15" customHeight="1" x14ac:dyDescent="0.25">
      <c r="D37" s="383" t="s">
        <v>932</v>
      </c>
      <c r="E37" s="384">
        <f>ROUND(E36,0)</f>
        <v>2948</v>
      </c>
    </row>
    <row r="38" spans="2:13" x14ac:dyDescent="0.25">
      <c r="B38" s="385"/>
      <c r="D38" s="386"/>
      <c r="E38" s="387"/>
    </row>
    <row r="39" spans="2:13" x14ac:dyDescent="0.25">
      <c r="B39" s="388"/>
      <c r="D39" s="389" t="s">
        <v>933</v>
      </c>
      <c r="E39" s="390">
        <f>'ORÇAMENTO SINTÉTICO - ONE'!L9</f>
        <v>341358.57999999996</v>
      </c>
    </row>
    <row r="40" spans="2:13" x14ac:dyDescent="0.25">
      <c r="B40" s="388"/>
      <c r="D40" s="391" t="s">
        <v>934</v>
      </c>
      <c r="E40" s="392">
        <f>SUM(E39:E39)</f>
        <v>341358.57999999996</v>
      </c>
    </row>
    <row r="41" spans="2:13" x14ac:dyDescent="0.25">
      <c r="B41" s="388"/>
      <c r="D41" s="393" t="s">
        <v>935</v>
      </c>
      <c r="E41" s="442">
        <f>E40/M34</f>
        <v>8.8110019166280265E-2</v>
      </c>
      <c r="F41" s="394"/>
    </row>
    <row r="43" spans="2:13" x14ac:dyDescent="0.25">
      <c r="M43" s="397"/>
    </row>
  </sheetData>
  <mergeCells count="3">
    <mergeCell ref="B1:M1"/>
    <mergeCell ref="C3:E3"/>
    <mergeCell ref="C5:D6"/>
  </mergeCells>
  <pageMargins left="0.511811024" right="0.511811024" top="0.78740157499999996" bottom="0.78740157499999996" header="0.31496062000000002" footer="0.31496062000000002"/>
  <pageSetup paperSize="9"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2156E2C64EAC4288D1C4C998CE28F9" ma:contentTypeVersion="0" ma:contentTypeDescription="Crie um novo documento." ma:contentTypeScope="" ma:versionID="2b6865b6910ca1b9a9fc223af4f1e86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6e078010f886becc52d8153076464ff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05243C-103E-46E3-8531-12C0F39565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FAE452-36B1-4419-AF9A-915F7049E0E6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91A0806-27C7-48D2-874B-E1231DFD033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20</vt:i4>
      </vt:variant>
      <vt:variant>
        <vt:lpstr>Intervalos Nomeados</vt:lpstr>
      </vt:variant>
      <vt:variant>
        <vt:i4>34</vt:i4>
      </vt:variant>
    </vt:vector>
  </HeadingPairs>
  <TitlesOfParts>
    <vt:vector size="54" baseType="lpstr">
      <vt:lpstr>DADOS DA OBRA</vt:lpstr>
      <vt:lpstr>CAPA - ORÇAMENTO</vt:lpstr>
      <vt:lpstr>CAPA - VANTAJOSIDADE</vt:lpstr>
      <vt:lpstr>VANTAJOSIDADE</vt:lpstr>
      <vt:lpstr>CAPA - ORÇAMENTO (SD)</vt:lpstr>
      <vt:lpstr>ORÇAMENTO RESUMO (SD)</vt:lpstr>
      <vt:lpstr>ORÇAMENTO SINTÉTICO - ONE</vt:lpstr>
      <vt:lpstr>COMPOSIÇÕES (ONE)</vt:lpstr>
      <vt:lpstr>CRONOGRAMA (ONE)</vt:lpstr>
      <vt:lpstr>CURVA ABC DE SERVIÇOS (ONE)</vt:lpstr>
      <vt:lpstr>BDI NORMAL (ONE) </vt:lpstr>
      <vt:lpstr>BDI DIFERENCIADO (ONE) </vt:lpstr>
      <vt:lpstr>ENCARGOS SOCIAIS</vt:lpstr>
      <vt:lpstr>CAPA - ORÇAMENTO (DES)</vt:lpstr>
      <vt:lpstr>ORÇAMENTO SINTÉTICO (DES)</vt:lpstr>
      <vt:lpstr>BDI NORMAL (DES)</vt:lpstr>
      <vt:lpstr>BDI DIFERENCIADO (DES)</vt:lpstr>
      <vt:lpstr>CAPA - MEMORIAL DE CÁLCULO</vt:lpstr>
      <vt:lpstr>CANTEIRO</vt:lpstr>
      <vt:lpstr>QUANTIDADE MÃO DE OBRA</vt:lpstr>
      <vt:lpstr>'BDI DIFERENCIADO (DES)'!Area_de_impressao</vt:lpstr>
      <vt:lpstr>'BDI DIFERENCIADO (ONE) '!Area_de_impressao</vt:lpstr>
      <vt:lpstr>'BDI NORMAL (DES)'!Area_de_impressao</vt:lpstr>
      <vt:lpstr>'BDI NORMAL (ONE) '!Area_de_impressao</vt:lpstr>
      <vt:lpstr>CANTEIRO!Area_de_impressao</vt:lpstr>
      <vt:lpstr>'CAPA - MEMORIAL DE CÁLCULO'!Area_de_impressao</vt:lpstr>
      <vt:lpstr>'CAPA - ORÇAMENTO'!Area_de_impressao</vt:lpstr>
      <vt:lpstr>'CAPA - ORÇAMENTO (DES)'!Area_de_impressao</vt:lpstr>
      <vt:lpstr>'CAPA - ORÇAMENTO (SD)'!Area_de_impressao</vt:lpstr>
      <vt:lpstr>'CAPA - VANTAJOSIDADE'!Area_de_impressao</vt:lpstr>
      <vt:lpstr>'COMPOSIÇÕES (ONE)'!Area_de_impressao</vt:lpstr>
      <vt:lpstr>'CRONOGRAMA (ONE)'!Area_de_impressao</vt:lpstr>
      <vt:lpstr>'DADOS DA OBRA'!Area_de_impressao</vt:lpstr>
      <vt:lpstr>'ENCARGOS SOCIAIS'!Area_de_impressao</vt:lpstr>
      <vt:lpstr>'ORÇAMENTO RESUMO (SD)'!Area_de_impressao</vt:lpstr>
      <vt:lpstr>'ORÇAMENTO SINTÉTICO - ONE'!Area_de_impressao</vt:lpstr>
      <vt:lpstr>'ORÇAMENTO SINTÉTICO (DES)'!Area_de_impressao</vt:lpstr>
      <vt:lpstr>VANTAJOSIDADE!Area_de_impressao</vt:lpstr>
      <vt:lpstr>'BDI DIFERENCIADO (DES)'!Titulos_de_impressao</vt:lpstr>
      <vt:lpstr>'BDI DIFERENCIADO (ONE) '!Titulos_de_impressao</vt:lpstr>
      <vt:lpstr>'BDI NORMAL (DES)'!Titulos_de_impressao</vt:lpstr>
      <vt:lpstr>'BDI NORMAL (ONE) '!Titulos_de_impressao</vt:lpstr>
      <vt:lpstr>CANTEIRO!Titulos_de_impressao</vt:lpstr>
      <vt:lpstr>'CAPA - MEMORIAL DE CÁLCULO'!Titulos_de_impressao</vt:lpstr>
      <vt:lpstr>'CAPA - ORÇAMENTO'!Titulos_de_impressao</vt:lpstr>
      <vt:lpstr>'CAPA - ORÇAMENTO (DES)'!Titulos_de_impressao</vt:lpstr>
      <vt:lpstr>'CAPA - ORÇAMENTO (SD)'!Titulos_de_impressao</vt:lpstr>
      <vt:lpstr>'CAPA - VANTAJOSIDADE'!Titulos_de_impressao</vt:lpstr>
      <vt:lpstr>'COMPOSIÇÕES (ONE)'!Titulos_de_impressao</vt:lpstr>
      <vt:lpstr>'CRONOGRAMA (ONE)'!Titulos_de_impressao</vt:lpstr>
      <vt:lpstr>'CURVA ABC DE SERVIÇOS (ONE)'!Titulos_de_impressao</vt:lpstr>
      <vt:lpstr>'ORÇAMENTO SINTÉTICO - ONE'!Titulos_de_impressao</vt:lpstr>
      <vt:lpstr>'ORÇAMENTO SINTÉTICO (DES)'!Titulos_de_impressao</vt:lpstr>
      <vt:lpstr>VANTAJOSIDADE!Titulos_de_impressao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Thiago Alves Silva</dc:creator>
  <cp:keywords/>
  <dc:description/>
  <cp:lastModifiedBy>THIAGO ALVES SILVA</cp:lastModifiedBy>
  <cp:revision/>
  <cp:lastPrinted>2025-06-28T00:13:13Z</cp:lastPrinted>
  <dcterms:created xsi:type="dcterms:W3CDTF">2012-03-26T12:45:23Z</dcterms:created>
  <dcterms:modified xsi:type="dcterms:W3CDTF">2025-06-28T00:13:21Z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0x010100AE2156E2C64EAC4288D1C4C998CE28F9</vt:lpwstr>
  </property>
</Properties>
</file>