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GEAM\Área Técnica\Complexo regulador - adequação\"/>
    </mc:Choice>
  </mc:AlternateContent>
  <xr:revisionPtr revIDLastSave="0" documentId="13_ncr:1_{24830F59-A555-4569-8346-B4E91590CC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SUMO" sheetId="6" r:id="rId1"/>
    <sheet name="ORÇAMENTO" sheetId="2" r:id="rId2"/>
    <sheet name="CRONOGRAMA" sheetId="3" r:id="rId3"/>
    <sheet name="ORSE atualizada" sheetId="9" r:id="rId4"/>
    <sheet name="COMPOSIÇÕES" sheetId="5" r:id="rId5"/>
    <sheet name="BDI" sheetId="1" r:id="rId6"/>
    <sheet name="Planilha GOINFRA" sheetId="8" r:id="rId7"/>
    <sheet name="Nota explicativa" sheetId="7" r:id="rId8"/>
  </sheets>
  <definedNames>
    <definedName name="_1Excel_BuiltIn_Print_Area_2_1_1">#REF!</definedName>
    <definedName name="_2Excel_BuiltIn_Print_Area_3_1_1">#REF!</definedName>
    <definedName name="_3Excel_BuiltIn_Print_Titles_3_1_1_1_1">#REF!</definedName>
    <definedName name="_4Excel_BuiltIn_Print_Titles_3_1_1_1_1_1">#REF!</definedName>
    <definedName name="_BD2">#REF!</definedName>
    <definedName name="_BD2_10">#REF!</definedName>
    <definedName name="_BD2_11">#REF!</definedName>
    <definedName name="_BD2_2">#REF!</definedName>
    <definedName name="_BD2_4">#REF!</definedName>
    <definedName name="_BD2_4_2">#REF!</definedName>
    <definedName name="_BD2_9">#REF!</definedName>
    <definedName name="_xlnm.Print_Area" localSheetId="2">CRONOGRAMA!$A$1:$G$101</definedName>
    <definedName name="_xlnm.Print_Area" localSheetId="1">ORÇAMENTO!$A$1:$K$231</definedName>
    <definedName name="_xlnm.Print_Area">#REF!</definedName>
    <definedName name="CdaCto">2</definedName>
    <definedName name="CdaCun">2</definedName>
    <definedName name="CdaQtd">5</definedName>
    <definedName name="CdCto">2</definedName>
    <definedName name="CdCun">2</definedName>
    <definedName name="CdDersa">5</definedName>
    <definedName name="CdEmop">6</definedName>
    <definedName name="CdQtd">5</definedName>
    <definedName name="CdQtEqA">2</definedName>
    <definedName name="CdQtEqP">2</definedName>
    <definedName name="CdQtMoA">2</definedName>
    <definedName name="CdQtMoP">2</definedName>
    <definedName name="CdQtMpA">5</definedName>
    <definedName name="CdQtMpP">5</definedName>
    <definedName name="CdQtTrA">2</definedName>
    <definedName name="CdQtTrP">2</definedName>
    <definedName name="CunImp">0</definedName>
    <definedName name="DMT">2</definedName>
    <definedName name="EMPRESAS">OFFSET(#REF!,1,0):OFFSET(#REF!,-1,0)</definedName>
    <definedName name="Excel_BuiltIn__FilterDatabase_2">"$#REF!.$A$6:$G$2467"</definedName>
    <definedName name="Excel_BuiltIn__FilterDatabase_2_1">#REF!</definedName>
    <definedName name="Excel_BuiltIn__FilterDatabase_2_1_1">#REF!</definedName>
    <definedName name="Excel_BuiltIn__FilterDatabase_2_1_3">#REF!</definedName>
    <definedName name="Excel_BuiltIn__FilterDatabase_4">#REF!</definedName>
    <definedName name="Excel_BuiltIn__FilterDatabase_4_10">#REF!</definedName>
    <definedName name="Excel_BuiltIn__FilterDatabase_4_11">#REF!</definedName>
    <definedName name="Excel_BuiltIn__FilterDatabase_4_2">#REF!</definedName>
    <definedName name="Excel_BuiltIn__FilterDatabase_4_9">#REF!</definedName>
    <definedName name="Excel_BuiltIn_Print_Area_1">"$#REF!.$A$1:$DC$26"</definedName>
    <definedName name="Excel_BuiltIn_Print_Area_1_1">#REF!</definedName>
    <definedName name="Excel_BuiltIn_Print_Area_12">#REF!</definedName>
    <definedName name="Excel_BuiltIn_Print_Area_13">#REF!</definedName>
    <definedName name="Excel_BuiltIn_Print_Area_13_1">#REF!</definedName>
    <definedName name="Excel_BuiltIn_Print_Area_13_1_3">#REF!</definedName>
    <definedName name="Excel_BuiltIn_Print_Area_16">"$#REF!.$A$1:$H$233"</definedName>
    <definedName name="Excel_BuiltIn_Print_Area_17">"$#REF!.$A$1:$G$23"</definedName>
    <definedName name="Excel_BuiltIn_Print_Area_2">"$#REF!.$A$1:$AO$54"</definedName>
    <definedName name="Excel_BuiltIn_Print_Area_2_1_1">#REF!</definedName>
    <definedName name="Excel_BuiltIn_Print_Area_2_1_1_1">#REF!</definedName>
    <definedName name="Excel_BuiltIn_Print_Area_2_1_1_1_1">"$#REF!.$A$1:$F$2467"</definedName>
    <definedName name="Excel_BuiltIn_Print_Area_2_1_10">#REF!</definedName>
    <definedName name="Excel_BuiltIn_Print_Area_2_1_11">#REF!</definedName>
    <definedName name="Excel_BuiltIn_Print_Area_2_1_2">#REF!</definedName>
    <definedName name="Excel_BuiltIn_Print_Area_2_1_3">#REF!</definedName>
    <definedName name="Excel_BuiltIn_Print_Area_2_1_9">#REF!</definedName>
    <definedName name="Excel_BuiltIn_Print_Area_3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_1_2">#REF!</definedName>
    <definedName name="Excel_BuiltIn_Print_Area_3_1_1_1_2_1">#REF!</definedName>
    <definedName name="Excel_BuiltIn_Print_Area_3_1_1_10">#REF!</definedName>
    <definedName name="Excel_BuiltIn_Print_Area_3_1_1_11">#REF!</definedName>
    <definedName name="Excel_BuiltIn_Print_Area_3_1_1_2">#REF!</definedName>
    <definedName name="Excel_BuiltIn_Print_Area_3_1_1_6">#REF!</definedName>
    <definedName name="Excel_BuiltIn_Print_Area_3_1_1_8">#REF!</definedName>
    <definedName name="Excel_BuiltIn_Print_Area_3_1_1_9">#REF!</definedName>
    <definedName name="Excel_BuiltIn_Print_Area_3_1_10">#REF!</definedName>
    <definedName name="Excel_BuiltIn_Print_Area_3_1_11">#REF!</definedName>
    <definedName name="Excel_BuiltIn_Print_Area_3_1_2">#REF!</definedName>
    <definedName name="Excel_BuiltIn_Print_Area_3_1_3">#REF!</definedName>
    <definedName name="Excel_BuiltIn_Print_Area_3_1_6">#REF!</definedName>
    <definedName name="Excel_BuiltIn_Print_Area_3_1_8">#REF!</definedName>
    <definedName name="Excel_BuiltIn_Print_Area_3_1_9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2">#REF!</definedName>
    <definedName name="Excel_BuiltIn_Print_Area_4_1_3">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Titles_1">"$Capa.$#REF!$#REF!:$#REF!$#REF!"</definedName>
    <definedName name="Excel_BuiltIn_Print_Titles_1_1">#REF!</definedName>
    <definedName name="Excel_BuiltIn_Print_Titles_1_1_1">#REF!</definedName>
    <definedName name="Excel_BuiltIn_Print_Titles_1_1_3">#REF!</definedName>
    <definedName name="Excel_BuiltIn_Print_Titles_10">#REF!</definedName>
    <definedName name="Excel_BuiltIn_Print_Titles_10_1">"$BLH_QUA.$A$1:$AMJ$10"</definedName>
    <definedName name="Excel_BuiltIn_Print_Titles_10_3">#REF!</definedName>
    <definedName name="Excel_BuiltIn_Print_Titles_11">#REF!</definedName>
    <definedName name="Excel_BuiltIn_Print_Titles_11_1">"$PA_02CD.$A$1:$AMJ$9"</definedName>
    <definedName name="Excel_BuiltIn_Print_Titles_11_3">#REF!</definedName>
    <definedName name="Excel_BuiltIn_Print_Titles_12">#REF!</definedName>
    <definedName name="Excel_BuiltIn_Print_Titles_12_1">#REF!</definedName>
    <definedName name="Excel_BuiltIn_Print_Titles_12_1_1">"$PA_02SD.$A$1:$AMJ$9"</definedName>
    <definedName name="Excel_BuiltIn_Print_Titles_12_1_3">"$PA_02SD.$A$1:$AMJ$9"</definedName>
    <definedName name="Excel_BuiltIn_Print_Titles_12_3">#REF!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_1_1_1">#REF!</definedName>
    <definedName name="Excel_BuiltIn_Print_Titles_2_1_1_1_1">"$#REF!.$A$1:$AMJ$6"</definedName>
    <definedName name="Excel_BuiltIn_Print_Titles_2_1_10">(#REF!,#REF!)</definedName>
    <definedName name="Excel_BuiltIn_Print_Titles_2_1_11">(#REF!,#REF!)</definedName>
    <definedName name="Excel_BuiltIn_Print_Titles_2_1_3">(#REF!,#REF!)</definedName>
    <definedName name="Excel_BuiltIn_Print_Titles_2_1_9">(#REF!,#REF!)</definedName>
    <definedName name="Excel_BuiltIn_Print_Titles_2_3">#REF!</definedName>
    <definedName name="Excel_BuiltIn_Print_Titles_2_4">"$#REF!.$A$1:$M$65367;$#REF!.$A$1:$IV$13"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3_1_1_1">#REF!</definedName>
    <definedName name="Excel_BuiltIn_Print_Titles_3_1_1_1_1">"$BLB_AU_BI.$A$1:$AMJ$1"</definedName>
    <definedName name="Excel_BuiltIn_Print_Titles_3_1_1_2">#REF!</definedName>
    <definedName name="Excel_BuiltIn_Print_Titles_3_1_1_3">#REF!</definedName>
    <definedName name="Excel_BuiltIn_Print_Titles_3_1_10">#REF!</definedName>
    <definedName name="Excel_BuiltIn_Print_Titles_3_1_11">#REF!</definedName>
    <definedName name="Excel_BuiltIn_Print_Titles_3_1_2">#REF!</definedName>
    <definedName name="Excel_BuiltIn_Print_Titles_3_1_3">#REF!</definedName>
    <definedName name="Excel_BuiltIn_Print_Titles_3_1_6">#REF!</definedName>
    <definedName name="Excel_BuiltIn_Print_Titles_3_1_8">#REF!</definedName>
    <definedName name="Excel_BuiltIn_Print_Titles_3_1_9">#REF!</definedName>
    <definedName name="Excel_BuiltIn_Print_Titles_3_2">#REF!</definedName>
    <definedName name="Excel_BuiltIn_Print_Titles_3_3">#REF!</definedName>
    <definedName name="Excel_BuiltIn_Print_Titles_3_5">#REF!</definedName>
    <definedName name="Excel_BuiltIn_Print_Titles_3_6">#REF!</definedName>
    <definedName name="Excel_BuiltIn_Print_Titles_3_8">#REF!</definedName>
    <definedName name="Excel_BuiltIn_Print_Titles_4">#REF!</definedName>
    <definedName name="Excel_BuiltIn_Print_Titles_4_1">"$BLB_AU_BI.$A$1:$AMJ$8"</definedName>
    <definedName name="Excel_BuiltIn_Print_Titles_4_1_1">"$BLB_AU_BI.$A$1:$AMJ$8"</definedName>
    <definedName name="Excel_BuiltIn_Print_Titles_4_1_2">#REF!</definedName>
    <definedName name="Excel_BuiltIn_Print_Titles_4_1_3">#REF!</definedName>
    <definedName name="Excel_BuiltIn_Print_Titles_4_3">#REF!</definedName>
    <definedName name="Excel_BuiltIn_Print_Titles_5">#REF!</definedName>
    <definedName name="Excel_BuiltIn_Print_Titles_5_1">"$BLC_LAB.$A$1:$AMJ$8"</definedName>
    <definedName name="Excel_BuiltIn_Print_Titles_5_3">#REF!</definedName>
    <definedName name="Excel_BuiltIn_Print_Titles_6">#REF!</definedName>
    <definedName name="Excel_BuiltIn_Print_Titles_6_1">"$BLD_PAT.$A$1:$AMJ$8"</definedName>
    <definedName name="Excel_BuiltIn_Print_Titles_7">#REF!</definedName>
    <definedName name="Excel_BuiltIn_Print_Titles_7_1">"$BLE_4SL_SAN.$A$1:$AMJ$8"</definedName>
    <definedName name="Excel_BuiltIn_Print_Titles_7_3">#REF!</definedName>
    <definedName name="Excel_BuiltIn_Print_Titles_8">#REF!</definedName>
    <definedName name="Excel_BuiltIn_Print_Titles_8_1">"$BLF_4SL.$A$1:$AMJ$8"</definedName>
    <definedName name="Excel_BuiltIn_Print_Titles_8_1_1">(#REF!,#REF!)</definedName>
    <definedName name="Excel_BuiltIn_Print_Titles_8_1_1_2">(#REF!,#REF!)</definedName>
    <definedName name="Excel_BuiltIn_Print_Titles_8_1_10">(#REF!,#REF!)</definedName>
    <definedName name="Excel_BuiltIn_Print_Titles_8_1_11">(#REF!,#REF!)</definedName>
    <definedName name="Excel_BuiltIn_Print_Titles_8_1_3">(#REF!,#REF!)</definedName>
    <definedName name="Excel_BuiltIn_Print_Titles_8_1_6">(#REF!,#REF!)</definedName>
    <definedName name="Excel_BuiltIn_Print_Titles_8_1_8">(#REF!,#REF!)</definedName>
    <definedName name="Excel_BuiltIn_Print_Titles_8_1_9">(#REF!,#REF!)</definedName>
    <definedName name="Excel_BuiltIn_Print_Titles_8_3">#REF!</definedName>
    <definedName name="Excel_BuiltIn_Print_Titles_9">#REF!</definedName>
    <definedName name="Excel_BuiltIn_Print_Titles_9_1">"$BLG_VES.$A$1:$AMJ$10"</definedName>
    <definedName name="Excel_BuiltIn_Print_Titles_9_3">#REF!</definedName>
    <definedName name="GFG">#REF!</definedName>
    <definedName name="GFG_1">#REF!</definedName>
    <definedName name="INDICES">OFFSET(#REF!,1,0):OFFSET(#REF!,-1,0)</definedName>
    <definedName name="LS">"S"</definedName>
    <definedName name="NCOTACOES">39</definedName>
    <definedName name="NEMPRESAS">18</definedName>
    <definedName name="NLant">5</definedName>
    <definedName name="NLEq">4</definedName>
    <definedName name="NLmin">5</definedName>
    <definedName name="NLMo">6</definedName>
    <definedName name="NLMp">5</definedName>
    <definedName name="NLTr">3</definedName>
    <definedName name="OnOff">"ON"</definedName>
    <definedName name="Salario">1</definedName>
    <definedName name="TipoObra">2</definedName>
    <definedName name="TipoRel">"Vale"</definedName>
    <definedName name="_xlnm.Print_Titles" localSheetId="2">CRONOGRAMA!$1:$5</definedName>
    <definedName name="_xlnm.Print_Titles" localSheetId="1">ORÇAMENTO!$1:$10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6" i="3" l="1"/>
  <c r="G93" i="3"/>
  <c r="G88" i="3"/>
  <c r="G85" i="3"/>
  <c r="G82" i="3"/>
  <c r="G79" i="3"/>
  <c r="G76" i="3"/>
  <c r="G73" i="3"/>
  <c r="G70" i="3"/>
  <c r="G67" i="3"/>
  <c r="G62" i="3"/>
  <c r="G59" i="3"/>
  <c r="G56" i="3"/>
  <c r="G53" i="3"/>
  <c r="G50" i="3"/>
  <c r="G47" i="3"/>
  <c r="G44" i="3"/>
  <c r="G41" i="3"/>
  <c r="G38" i="3"/>
  <c r="F31" i="6"/>
  <c r="C66" i="3" s="1"/>
  <c r="E68" i="3" s="1"/>
  <c r="B41" i="6"/>
  <c r="B40" i="6"/>
  <c r="B38" i="6"/>
  <c r="B37" i="6"/>
  <c r="B36" i="6"/>
  <c r="B35" i="6"/>
  <c r="B34" i="6"/>
  <c r="B33" i="6"/>
  <c r="B32" i="6"/>
  <c r="B31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1" i="6" s="1"/>
  <c r="A32" i="6" s="1"/>
  <c r="A33" i="6" s="1"/>
  <c r="A34" i="6" s="1"/>
  <c r="A35" i="6" s="1"/>
  <c r="A36" i="6" s="1"/>
  <c r="A37" i="6" s="1"/>
  <c r="A38" i="6" s="1"/>
  <c r="A40" i="6" s="1"/>
  <c r="A41" i="6" s="1"/>
  <c r="F149" i="2"/>
  <c r="F68" i="3" l="1"/>
  <c r="G68" i="3" s="1"/>
  <c r="K222" i="2"/>
  <c r="K223" i="2"/>
  <c r="K185" i="2"/>
  <c r="K186" i="2"/>
  <c r="H219" i="2"/>
  <c r="G219" i="2"/>
  <c r="H228" i="2"/>
  <c r="G228" i="2"/>
  <c r="I227" i="2"/>
  <c r="I226" i="2"/>
  <c r="F226" i="2"/>
  <c r="H225" i="2"/>
  <c r="G225" i="2"/>
  <c r="I223" i="2"/>
  <c r="I222" i="2"/>
  <c r="I221" i="2"/>
  <c r="I220" i="2"/>
  <c r="F220" i="2"/>
  <c r="F221" i="2" s="1"/>
  <c r="I213" i="2"/>
  <c r="H212" i="2"/>
  <c r="G212" i="2"/>
  <c r="F173" i="2"/>
  <c r="F172" i="2"/>
  <c r="F171" i="2"/>
  <c r="F169" i="2"/>
  <c r="H211" i="2"/>
  <c r="G211" i="2"/>
  <c r="I210" i="2"/>
  <c r="I209" i="2"/>
  <c r="I208" i="2"/>
  <c r="I207" i="2"/>
  <c r="H206" i="2"/>
  <c r="G206" i="2"/>
  <c r="F160" i="2"/>
  <c r="F159" i="2"/>
  <c r="H205" i="2"/>
  <c r="G205" i="2"/>
  <c r="I204" i="2"/>
  <c r="I203" i="2"/>
  <c r="H202" i="2"/>
  <c r="G202" i="2"/>
  <c r="H201" i="2"/>
  <c r="G201" i="2"/>
  <c r="F151" i="2"/>
  <c r="I200" i="2"/>
  <c r="F199" i="2"/>
  <c r="I199" i="2"/>
  <c r="H198" i="2"/>
  <c r="G198" i="2"/>
  <c r="H197" i="2"/>
  <c r="G197" i="2"/>
  <c r="F145" i="2"/>
  <c r="F196" i="2"/>
  <c r="I196" i="2"/>
  <c r="H195" i="2"/>
  <c r="G195" i="2"/>
  <c r="F127" i="2"/>
  <c r="H194" i="2"/>
  <c r="G194" i="2"/>
  <c r="I193" i="2"/>
  <c r="F125" i="2"/>
  <c r="I192" i="2"/>
  <c r="H191" i="2"/>
  <c r="G191" i="2"/>
  <c r="G190" i="2"/>
  <c r="H190" i="2"/>
  <c r="F21" i="2"/>
  <c r="I189" i="2"/>
  <c r="H188" i="2"/>
  <c r="G188" i="2"/>
  <c r="H187" i="2"/>
  <c r="G187" i="2"/>
  <c r="I186" i="2"/>
  <c r="I185" i="2"/>
  <c r="F14" i="2"/>
  <c r="I184" i="2"/>
  <c r="K184" i="2" s="1"/>
  <c r="H183" i="2"/>
  <c r="G183" i="2"/>
  <c r="K187" i="2" l="1"/>
  <c r="G2" i="7"/>
  <c r="E2" i="3"/>
  <c r="G2" i="1"/>
  <c r="C4" i="3"/>
  <c r="F4" i="6"/>
  <c r="C42" i="2"/>
  <c r="G2" i="5"/>
  <c r="U2" i="9"/>
  <c r="G2" i="6"/>
  <c r="R10" i="9" l="1"/>
  <c r="R11" i="9"/>
  <c r="R9" i="9"/>
  <c r="P10" i="9"/>
  <c r="P11" i="9"/>
  <c r="P9" i="9"/>
  <c r="O10" i="9"/>
  <c r="O11" i="9"/>
  <c r="O9" i="9"/>
  <c r="U5" i="9" l="1"/>
  <c r="C27" i="9"/>
  <c r="I62" i="2"/>
  <c r="I58" i="2"/>
  <c r="U9" i="9" l="1"/>
  <c r="X9" i="9" s="1"/>
  <c r="U10" i="9"/>
  <c r="U11" i="9"/>
  <c r="X10" i="9" l="1"/>
  <c r="V10" i="9"/>
  <c r="X11" i="9"/>
  <c r="V11" i="9"/>
  <c r="I172" i="2"/>
  <c r="F132" i="2"/>
  <c r="I14" i="2"/>
  <c r="G4" i="7"/>
  <c r="J12" i="5"/>
  <c r="G6" i="6"/>
  <c r="E5" i="3"/>
  <c r="I31" i="2"/>
  <c r="I135" i="2"/>
  <c r="J39" i="5" l="1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6" i="5"/>
  <c r="J15" i="5"/>
  <c r="J14" i="5"/>
  <c r="J13" i="5"/>
  <c r="J11" i="5"/>
  <c r="J40" i="5" l="1"/>
  <c r="G42" i="2" s="1"/>
  <c r="J17" i="5"/>
  <c r="H42" i="2" s="1"/>
  <c r="J41" i="5" l="1"/>
  <c r="G4" i="5" l="1"/>
  <c r="I93" i="2"/>
  <c r="G35" i="3" l="1"/>
  <c r="G32" i="3"/>
  <c r="G29" i="3"/>
  <c r="G26" i="3"/>
  <c r="G23" i="3"/>
  <c r="G20" i="3"/>
  <c r="G17" i="3"/>
  <c r="G14" i="3"/>
  <c r="G11" i="3"/>
  <c r="I177" i="2"/>
  <c r="F176" i="2"/>
  <c r="H175" i="2"/>
  <c r="G175" i="2"/>
  <c r="H174" i="2"/>
  <c r="G174" i="2"/>
  <c r="F170" i="2"/>
  <c r="H168" i="2"/>
  <c r="G168" i="2"/>
  <c r="H167" i="2"/>
  <c r="G167" i="2"/>
  <c r="F164" i="2"/>
  <c r="F166" i="2" s="1"/>
  <c r="H163" i="2"/>
  <c r="G163" i="2"/>
  <c r="H162" i="2"/>
  <c r="G162" i="2"/>
  <c r="H157" i="2"/>
  <c r="G157" i="2"/>
  <c r="H156" i="2"/>
  <c r="G156" i="2"/>
  <c r="F155" i="2"/>
  <c r="H154" i="2"/>
  <c r="G154" i="2"/>
  <c r="H153" i="2"/>
  <c r="G153" i="2"/>
  <c r="I152" i="2"/>
  <c r="F150" i="2"/>
  <c r="H148" i="2"/>
  <c r="G148" i="2"/>
  <c r="H147" i="2"/>
  <c r="G147" i="2"/>
  <c r="I146" i="2"/>
  <c r="F144" i="2"/>
  <c r="H143" i="2"/>
  <c r="G143" i="2"/>
  <c r="H142" i="2"/>
  <c r="G142" i="2"/>
  <c r="H139" i="2"/>
  <c r="G139" i="2"/>
  <c r="H138" i="2"/>
  <c r="G138" i="2"/>
  <c r="I137" i="2"/>
  <c r="F137" i="2"/>
  <c r="I136" i="2"/>
  <c r="F136" i="2"/>
  <c r="F135" i="2"/>
  <c r="H134" i="2"/>
  <c r="G134" i="2"/>
  <c r="H133" i="2"/>
  <c r="G133" i="2"/>
  <c r="I131" i="2"/>
  <c r="F131" i="2"/>
  <c r="F130" i="2"/>
  <c r="H129" i="2"/>
  <c r="G129" i="2"/>
  <c r="H128" i="2"/>
  <c r="G128" i="2"/>
  <c r="F126" i="2"/>
  <c r="H124" i="2"/>
  <c r="G124" i="2"/>
  <c r="H123" i="2"/>
  <c r="G123" i="2"/>
  <c r="H104" i="2"/>
  <c r="G104" i="2"/>
  <c r="I103" i="2"/>
  <c r="I98" i="2"/>
  <c r="H83" i="2"/>
  <c r="G83" i="2"/>
  <c r="I81" i="2"/>
  <c r="H68" i="2"/>
  <c r="G68" i="2"/>
  <c r="H67" i="2"/>
  <c r="G67" i="2"/>
  <c r="H66" i="2"/>
  <c r="G66" i="2"/>
  <c r="I61" i="2"/>
  <c r="I60" i="2"/>
  <c r="H44" i="2"/>
  <c r="G44" i="2"/>
  <c r="H43" i="2"/>
  <c r="G43" i="2"/>
  <c r="I37" i="2"/>
  <c r="I36" i="2"/>
  <c r="H35" i="2"/>
  <c r="G35" i="2"/>
  <c r="H34" i="2"/>
  <c r="G34" i="2"/>
  <c r="F29" i="2"/>
  <c r="H28" i="2"/>
  <c r="G28" i="2"/>
  <c r="H27" i="2"/>
  <c r="G27" i="2"/>
  <c r="F25" i="2"/>
  <c r="H24" i="2"/>
  <c r="G24" i="2"/>
  <c r="H23" i="2"/>
  <c r="G23" i="2"/>
  <c r="I21" i="2"/>
  <c r="H20" i="2"/>
  <c r="G20" i="2"/>
  <c r="H19" i="2"/>
  <c r="G19" i="2"/>
  <c r="F12" i="2"/>
  <c r="F42" i="1"/>
  <c r="F19" i="1"/>
  <c r="G4" i="1"/>
  <c r="J227" i="2" l="1"/>
  <c r="K227" i="2" s="1"/>
  <c r="J193" i="2"/>
  <c r="K193" i="2" s="1"/>
  <c r="J189" i="2"/>
  <c r="K189" i="2" s="1"/>
  <c r="J226" i="2"/>
  <c r="K226" i="2" s="1"/>
  <c r="K228" i="2" s="1"/>
  <c r="F41" i="6" s="1"/>
  <c r="C95" i="3" s="1"/>
  <c r="J199" i="2"/>
  <c r="K199" i="2" s="1"/>
  <c r="K201" i="2" s="1"/>
  <c r="F35" i="6" s="1"/>
  <c r="C78" i="3" s="1"/>
  <c r="E80" i="3" s="1"/>
  <c r="G80" i="3" s="1"/>
  <c r="J220" i="2"/>
  <c r="K220" i="2" s="1"/>
  <c r="J192" i="2"/>
  <c r="K192" i="2" s="1"/>
  <c r="K194" i="2" s="1"/>
  <c r="F33" i="6" s="1"/>
  <c r="C72" i="3" s="1"/>
  <c r="E74" i="3" s="1"/>
  <c r="G74" i="3" s="1"/>
  <c r="J210" i="2"/>
  <c r="K210" i="2" s="1"/>
  <c r="J209" i="2"/>
  <c r="K209" i="2" s="1"/>
  <c r="J208" i="2"/>
  <c r="K208" i="2" s="1"/>
  <c r="J207" i="2"/>
  <c r="K207" i="2" s="1"/>
  <c r="K211" i="2" s="1"/>
  <c r="F37" i="6" s="1"/>
  <c r="C84" i="3" s="1"/>
  <c r="F86" i="3" s="1"/>
  <c r="G86" i="3" s="1"/>
  <c r="J204" i="2"/>
  <c r="K204" i="2" s="1"/>
  <c r="J203" i="2"/>
  <c r="K203" i="2" s="1"/>
  <c r="K205" i="2" s="1"/>
  <c r="F36" i="6" s="1"/>
  <c r="C81" i="3" s="1"/>
  <c r="F83" i="3" s="1"/>
  <c r="G83" i="3" s="1"/>
  <c r="J196" i="2"/>
  <c r="K196" i="2" s="1"/>
  <c r="K197" i="2" s="1"/>
  <c r="F34" i="6" s="1"/>
  <c r="C75" i="3" s="1"/>
  <c r="E77" i="3" s="1"/>
  <c r="G77" i="3" s="1"/>
  <c r="J221" i="2"/>
  <c r="K221" i="2" s="1"/>
  <c r="J213" i="2"/>
  <c r="K213" i="2" s="1"/>
  <c r="K214" i="2" s="1"/>
  <c r="F38" i="6" s="1"/>
  <c r="C87" i="3" s="1"/>
  <c r="F89" i="3" s="1"/>
  <c r="G89" i="3" s="1"/>
  <c r="J200" i="2"/>
  <c r="K200" i="2" s="1"/>
  <c r="J62" i="2"/>
  <c r="K62" i="2" s="1"/>
  <c r="J58" i="2"/>
  <c r="K58" i="2" s="1"/>
  <c r="J172" i="2"/>
  <c r="K172" i="2" s="1"/>
  <c r="J17" i="2"/>
  <c r="K17" i="2" s="1"/>
  <c r="J16" i="2"/>
  <c r="K16" i="2" s="1"/>
  <c r="J14" i="2"/>
  <c r="K14" i="2" s="1"/>
  <c r="J13" i="2"/>
  <c r="K13" i="2" s="1"/>
  <c r="J18" i="2"/>
  <c r="K18" i="2" s="1"/>
  <c r="J12" i="2"/>
  <c r="J15" i="2"/>
  <c r="K15" i="2" s="1"/>
  <c r="J127" i="2"/>
  <c r="K127" i="2" s="1"/>
  <c r="J32" i="2"/>
  <c r="K32" i="2" s="1"/>
  <c r="J103" i="2"/>
  <c r="K103" i="2" s="1"/>
  <c r="J51" i="2"/>
  <c r="K51" i="2" s="1"/>
  <c r="J119" i="2"/>
  <c r="K119" i="2" s="1"/>
  <c r="J30" i="2"/>
  <c r="K30" i="2" s="1"/>
  <c r="J108" i="2"/>
  <c r="K108" i="2" s="1"/>
  <c r="J176" i="2"/>
  <c r="J151" i="2"/>
  <c r="J125" i="2"/>
  <c r="J107" i="2"/>
  <c r="K107" i="2" s="1"/>
  <c r="J90" i="2"/>
  <c r="K90" i="2" s="1"/>
  <c r="J73" i="2"/>
  <c r="K73" i="2" s="1"/>
  <c r="J54" i="2"/>
  <c r="K54" i="2" s="1"/>
  <c r="J36" i="2"/>
  <c r="K36" i="2" s="1"/>
  <c r="J173" i="2"/>
  <c r="K173" i="2" s="1"/>
  <c r="J150" i="2"/>
  <c r="J122" i="2"/>
  <c r="K122" i="2" s="1"/>
  <c r="J106" i="2"/>
  <c r="K106" i="2" s="1"/>
  <c r="J89" i="2"/>
  <c r="K89" i="2" s="1"/>
  <c r="J72" i="2"/>
  <c r="K72" i="2" s="1"/>
  <c r="J53" i="2"/>
  <c r="K53" i="2" s="1"/>
  <c r="J33" i="2"/>
  <c r="K33" i="2" s="1"/>
  <c r="J171" i="2"/>
  <c r="K171" i="2" s="1"/>
  <c r="J149" i="2"/>
  <c r="J121" i="2"/>
  <c r="K121" i="2" s="1"/>
  <c r="J105" i="2"/>
  <c r="J71" i="2"/>
  <c r="K71" i="2" s="1"/>
  <c r="J146" i="2"/>
  <c r="K146" i="2" s="1"/>
  <c r="J31" i="2"/>
  <c r="K31" i="2" s="1"/>
  <c r="J50" i="2"/>
  <c r="K50" i="2" s="1"/>
  <c r="J144" i="2"/>
  <c r="J118" i="2"/>
  <c r="K118" i="2" s="1"/>
  <c r="J101" i="2"/>
  <c r="K101" i="2" s="1"/>
  <c r="J85" i="2"/>
  <c r="K85" i="2" s="1"/>
  <c r="J65" i="2"/>
  <c r="K65" i="2" s="1"/>
  <c r="J49" i="2"/>
  <c r="K49" i="2" s="1"/>
  <c r="J29" i="2"/>
  <c r="J117" i="2"/>
  <c r="K117" i="2" s="1"/>
  <c r="J100" i="2"/>
  <c r="K100" i="2" s="1"/>
  <c r="J84" i="2"/>
  <c r="J64" i="2"/>
  <c r="K64" i="2" s="1"/>
  <c r="J48" i="2"/>
  <c r="K48" i="2" s="1"/>
  <c r="J26" i="2"/>
  <c r="K26" i="2" s="1"/>
  <c r="J166" i="2"/>
  <c r="K166" i="2" s="1"/>
  <c r="J140" i="2"/>
  <c r="J116" i="2"/>
  <c r="K116" i="2" s="1"/>
  <c r="J99" i="2"/>
  <c r="K99" i="2" s="1"/>
  <c r="J82" i="2"/>
  <c r="K82" i="2" s="1"/>
  <c r="J63" i="2"/>
  <c r="K63" i="2" s="1"/>
  <c r="J47" i="2"/>
  <c r="K47" i="2" s="1"/>
  <c r="J25" i="2"/>
  <c r="J169" i="2"/>
  <c r="J141" i="2"/>
  <c r="K141" i="2" s="1"/>
  <c r="J87" i="2"/>
  <c r="K87" i="2" s="1"/>
  <c r="J102" i="2"/>
  <c r="K102" i="2" s="1"/>
  <c r="J165" i="2"/>
  <c r="K165" i="2" s="1"/>
  <c r="J137" i="2"/>
  <c r="K137" i="2" s="1"/>
  <c r="J115" i="2"/>
  <c r="K115" i="2" s="1"/>
  <c r="J98" i="2"/>
  <c r="K98" i="2" s="1"/>
  <c r="J81" i="2"/>
  <c r="K81" i="2" s="1"/>
  <c r="J46" i="2"/>
  <c r="K46" i="2" s="1"/>
  <c r="J22" i="2"/>
  <c r="K22" i="2" s="1"/>
  <c r="J135" i="2"/>
  <c r="K135" i="2" s="1"/>
  <c r="J113" i="2"/>
  <c r="K113" i="2" s="1"/>
  <c r="J79" i="2"/>
  <c r="K79" i="2" s="1"/>
  <c r="J42" i="2"/>
  <c r="J132" i="2"/>
  <c r="K132" i="2" s="1"/>
  <c r="J78" i="2"/>
  <c r="K78" i="2" s="1"/>
  <c r="J41" i="2"/>
  <c r="K41" i="2" s="1"/>
  <c r="J155" i="2"/>
  <c r="J75" i="2"/>
  <c r="K75" i="2" s="1"/>
  <c r="J126" i="2"/>
  <c r="K126" i="2" s="1"/>
  <c r="J55" i="2"/>
  <c r="K55" i="2" s="1"/>
  <c r="J88" i="2"/>
  <c r="K88" i="2" s="1"/>
  <c r="J120" i="2"/>
  <c r="K120" i="2" s="1"/>
  <c r="J145" i="2"/>
  <c r="J164" i="2"/>
  <c r="J136" i="2"/>
  <c r="K136" i="2" s="1"/>
  <c r="J114" i="2"/>
  <c r="K114" i="2" s="1"/>
  <c r="J97" i="2"/>
  <c r="K97" i="2" s="1"/>
  <c r="J80" i="2"/>
  <c r="K80" i="2" s="1"/>
  <c r="J61" i="2"/>
  <c r="K61" i="2" s="1"/>
  <c r="J45" i="2"/>
  <c r="J21" i="2"/>
  <c r="K21" i="2" s="1"/>
  <c r="J161" i="2"/>
  <c r="K161" i="2" s="1"/>
  <c r="J96" i="2"/>
  <c r="K96" i="2" s="1"/>
  <c r="J60" i="2"/>
  <c r="K60" i="2" s="1"/>
  <c r="J160" i="2"/>
  <c r="K160" i="2" s="1"/>
  <c r="J112" i="2"/>
  <c r="K112" i="2" s="1"/>
  <c r="J95" i="2"/>
  <c r="K95" i="2" s="1"/>
  <c r="J59" i="2"/>
  <c r="K59" i="2" s="1"/>
  <c r="J109" i="2"/>
  <c r="K109" i="2" s="1"/>
  <c r="J56" i="2"/>
  <c r="K56" i="2" s="1"/>
  <c r="J177" i="2"/>
  <c r="K177" i="2" s="1"/>
  <c r="J74" i="2"/>
  <c r="K74" i="2" s="1"/>
  <c r="J52" i="2"/>
  <c r="K52" i="2" s="1"/>
  <c r="J170" i="2"/>
  <c r="K170" i="2" s="1"/>
  <c r="J70" i="2"/>
  <c r="K70" i="2" s="1"/>
  <c r="J86" i="2"/>
  <c r="K86" i="2" s="1"/>
  <c r="J159" i="2"/>
  <c r="K159" i="2" s="1"/>
  <c r="J131" i="2"/>
  <c r="K131" i="2" s="1"/>
  <c r="J111" i="2"/>
  <c r="K111" i="2" s="1"/>
  <c r="J94" i="2"/>
  <c r="K94" i="2" s="1"/>
  <c r="J77" i="2"/>
  <c r="K77" i="2" s="1"/>
  <c r="J40" i="2"/>
  <c r="K40" i="2" s="1"/>
  <c r="J158" i="2"/>
  <c r="J130" i="2"/>
  <c r="J110" i="2"/>
  <c r="K110" i="2" s="1"/>
  <c r="J93" i="2"/>
  <c r="K93" i="2" s="1"/>
  <c r="J76" i="2"/>
  <c r="K76" i="2" s="1"/>
  <c r="J57" i="2"/>
  <c r="K57" i="2" s="1"/>
  <c r="J39" i="2"/>
  <c r="K39" i="2" s="1"/>
  <c r="J92" i="2"/>
  <c r="K92" i="2" s="1"/>
  <c r="J38" i="2"/>
  <c r="K38" i="2" s="1"/>
  <c r="J152" i="2"/>
  <c r="K152" i="2" s="1"/>
  <c r="J91" i="2"/>
  <c r="K91" i="2" s="1"/>
  <c r="J37" i="2"/>
  <c r="K37" i="2" s="1"/>
  <c r="J69" i="2"/>
  <c r="I130" i="2"/>
  <c r="I45" i="2"/>
  <c r="I51" i="2"/>
  <c r="I97" i="2"/>
  <c r="I92" i="2"/>
  <c r="I95" i="2"/>
  <c r="I90" i="2"/>
  <c r="I94" i="2"/>
  <c r="I26" i="2"/>
  <c r="I38" i="2"/>
  <c r="I50" i="2"/>
  <c r="I33" i="2"/>
  <c r="I40" i="2"/>
  <c r="I65" i="2"/>
  <c r="I89" i="2"/>
  <c r="I100" i="2"/>
  <c r="I165" i="2"/>
  <c r="I140" i="2"/>
  <c r="I78" i="2"/>
  <c r="I84" i="2"/>
  <c r="I73" i="2"/>
  <c r="I91" i="2"/>
  <c r="I86" i="2"/>
  <c r="I176" i="2"/>
  <c r="I160" i="2"/>
  <c r="I101" i="2"/>
  <c r="I107" i="2"/>
  <c r="I113" i="2"/>
  <c r="I119" i="2"/>
  <c r="I173" i="2"/>
  <c r="I96" i="2"/>
  <c r="I125" i="2"/>
  <c r="I12" i="2"/>
  <c r="I22" i="2"/>
  <c r="I82" i="2"/>
  <c r="I102" i="2"/>
  <c r="I87" i="2"/>
  <c r="I53" i="2"/>
  <c r="I72" i="2"/>
  <c r="I88" i="2"/>
  <c r="I29" i="2"/>
  <c r="I48" i="2"/>
  <c r="I54" i="2"/>
  <c r="I76" i="2"/>
  <c r="I85" i="2"/>
  <c r="I170" i="2"/>
  <c r="I99" i="2"/>
  <c r="I105" i="2"/>
  <c r="I111" i="2"/>
  <c r="I117" i="2"/>
  <c r="I159" i="2"/>
  <c r="I164" i="2"/>
  <c r="I56" i="2"/>
  <c r="I63" i="2"/>
  <c r="I69" i="2"/>
  <c r="I75" i="2"/>
  <c r="I144" i="2"/>
  <c r="I41" i="2"/>
  <c r="I47" i="2"/>
  <c r="I15" i="2"/>
  <c r="I71" i="2"/>
  <c r="I25" i="2"/>
  <c r="I30" i="2"/>
  <c r="I42" i="2"/>
  <c r="I16" i="2"/>
  <c r="I49" i="2"/>
  <c r="I77" i="2"/>
  <c r="I110" i="2"/>
  <c r="I116" i="2"/>
  <c r="I122" i="2"/>
  <c r="I161" i="2"/>
  <c r="I166" i="2"/>
  <c r="I17" i="2"/>
  <c r="I39" i="2"/>
  <c r="I55" i="2"/>
  <c r="I127" i="2"/>
  <c r="I141" i="2"/>
  <c r="I151" i="2"/>
  <c r="I132" i="2"/>
  <c r="I106" i="2"/>
  <c r="I112" i="2"/>
  <c r="I118" i="2"/>
  <c r="I158" i="2"/>
  <c r="I169" i="2"/>
  <c r="I32" i="2"/>
  <c r="I83" i="2"/>
  <c r="I46" i="2"/>
  <c r="I52" i="2"/>
  <c r="I57" i="2"/>
  <c r="I64" i="2"/>
  <c r="I79" i="2"/>
  <c r="I149" i="2"/>
  <c r="I13" i="2"/>
  <c r="I18" i="2"/>
  <c r="I70" i="2"/>
  <c r="I80" i="2"/>
  <c r="I108" i="2"/>
  <c r="I114" i="2"/>
  <c r="I120" i="2"/>
  <c r="I74" i="2"/>
  <c r="I171" i="2"/>
  <c r="I109" i="2"/>
  <c r="I115" i="2"/>
  <c r="I121" i="2"/>
  <c r="I126" i="2"/>
  <c r="I145" i="2"/>
  <c r="I150" i="2"/>
  <c r="I155" i="2"/>
  <c r="K224" i="2" l="1"/>
  <c r="F97" i="3"/>
  <c r="E97" i="3"/>
  <c r="G97" i="3" s="1"/>
  <c r="K190" i="2"/>
  <c r="F32" i="6" s="1"/>
  <c r="C69" i="3" s="1"/>
  <c r="K215" i="2"/>
  <c r="K42" i="2"/>
  <c r="K25" i="2"/>
  <c r="K27" i="2" s="1"/>
  <c r="F14" i="6" s="1"/>
  <c r="C16" i="3" s="1"/>
  <c r="K176" i="2"/>
  <c r="K151" i="2"/>
  <c r="K145" i="2"/>
  <c r="K169" i="2"/>
  <c r="K84" i="2"/>
  <c r="K130" i="2"/>
  <c r="K23" i="2"/>
  <c r="F13" i="6" s="1"/>
  <c r="C13" i="3" s="1"/>
  <c r="K150" i="2"/>
  <c r="K144" i="2"/>
  <c r="K29" i="2"/>
  <c r="K138" i="2"/>
  <c r="F21" i="6" s="1"/>
  <c r="C37" i="3" s="1"/>
  <c r="K158" i="2"/>
  <c r="K164" i="2"/>
  <c r="K155" i="2"/>
  <c r="K156" i="2" s="1"/>
  <c r="F25" i="6" s="1"/>
  <c r="C49" i="3" s="1"/>
  <c r="F51" i="3" s="1"/>
  <c r="G51" i="3" s="1"/>
  <c r="K105" i="2"/>
  <c r="K12" i="2"/>
  <c r="K140" i="2"/>
  <c r="K142" i="2" s="1"/>
  <c r="F22" i="6" s="1"/>
  <c r="C40" i="3" s="1"/>
  <c r="F42" i="3" s="1"/>
  <c r="G42" i="3" s="1"/>
  <c r="K45" i="2"/>
  <c r="K149" i="2"/>
  <c r="K125" i="2"/>
  <c r="K69" i="2"/>
  <c r="F71" i="3" l="1"/>
  <c r="E71" i="3"/>
  <c r="G71" i="3" s="1"/>
  <c r="F39" i="3"/>
  <c r="E39" i="3"/>
  <c r="G39" i="3" s="1"/>
  <c r="K229" i="2"/>
  <c r="F40" i="6"/>
  <c r="C92" i="3" s="1"/>
  <c r="K147" i="2"/>
  <c r="F23" i="6" s="1"/>
  <c r="C43" i="3" s="1"/>
  <c r="F45" i="3" s="1"/>
  <c r="G45" i="3" s="1"/>
  <c r="K178" i="2"/>
  <c r="F29" i="6" s="1"/>
  <c r="C61" i="3" s="1"/>
  <c r="F63" i="3" s="1"/>
  <c r="G63" i="3" s="1"/>
  <c r="K153" i="2"/>
  <c r="F24" i="6" s="1"/>
  <c r="C46" i="3" s="1"/>
  <c r="K174" i="2"/>
  <c r="F28" i="6" s="1"/>
  <c r="C58" i="3" s="1"/>
  <c r="K133" i="2"/>
  <c r="F20" i="6" s="1"/>
  <c r="C34" i="3" s="1"/>
  <c r="K167" i="2"/>
  <c r="F27" i="6" s="1"/>
  <c r="C55" i="3" s="1"/>
  <c r="F57" i="3" s="1"/>
  <c r="G57" i="3" s="1"/>
  <c r="K162" i="2"/>
  <c r="F26" i="6" s="1"/>
  <c r="C52" i="3" s="1"/>
  <c r="F54" i="3" s="1"/>
  <c r="G54" i="3" s="1"/>
  <c r="K123" i="2"/>
  <c r="F18" i="6" s="1"/>
  <c r="C28" i="3" s="1"/>
  <c r="K128" i="2"/>
  <c r="K19" i="2"/>
  <c r="F12" i="6" s="1"/>
  <c r="C10" i="3" s="1"/>
  <c r="K43" i="2"/>
  <c r="F16" i="6" s="1"/>
  <c r="K34" i="2"/>
  <c r="E18" i="3"/>
  <c r="G18" i="3" s="1"/>
  <c r="F19" i="6" l="1"/>
  <c r="C31" i="3" s="1"/>
  <c r="E33" i="3" s="1"/>
  <c r="G33" i="3" s="1"/>
  <c r="E60" i="3"/>
  <c r="F60" i="3"/>
  <c r="G60" i="3" s="1"/>
  <c r="F94" i="3"/>
  <c r="E94" i="3"/>
  <c r="G94" i="3" s="1"/>
  <c r="E48" i="3"/>
  <c r="F48" i="3"/>
  <c r="G48" i="3" s="1"/>
  <c r="F15" i="6"/>
  <c r="C19" i="3" s="1"/>
  <c r="E21" i="3" s="1"/>
  <c r="G21" i="3" s="1"/>
  <c r="C22" i="3"/>
  <c r="F30" i="3"/>
  <c r="E36" i="3"/>
  <c r="G36" i="3" s="1"/>
  <c r="F12" i="3"/>
  <c r="F15" i="3"/>
  <c r="E15" i="3"/>
  <c r="E24" i="3" l="1"/>
  <c r="G24" i="3" s="1"/>
  <c r="G15" i="3"/>
  <c r="E30" i="3"/>
  <c r="G30" i="3" s="1"/>
  <c r="E12" i="3"/>
  <c r="V9" i="9"/>
  <c r="I59" i="2"/>
  <c r="G12" i="3" l="1"/>
  <c r="K66" i="2"/>
  <c r="K179" i="2" l="1"/>
  <c r="K231" i="2" s="1"/>
  <c r="F17" i="6"/>
  <c r="C25" i="3" l="1"/>
  <c r="F42" i="6"/>
  <c r="H29" i="6" l="1"/>
  <c r="D61" i="3" s="1"/>
  <c r="H21" i="6"/>
  <c r="D37" i="3" s="1"/>
  <c r="H24" i="6"/>
  <c r="D46" i="3" s="1"/>
  <c r="H40" i="6"/>
  <c r="D92" i="3" s="1"/>
  <c r="H18" i="6"/>
  <c r="D28" i="3" s="1"/>
  <c r="H23" i="6"/>
  <c r="D43" i="3" s="1"/>
  <c r="H38" i="6"/>
  <c r="D87" i="3" s="1"/>
  <c r="H35" i="6"/>
  <c r="D78" i="3" s="1"/>
  <c r="H14" i="6"/>
  <c r="D16" i="3" s="1"/>
  <c r="H13" i="6"/>
  <c r="D13" i="3" s="1"/>
  <c r="H41" i="6"/>
  <c r="D95" i="3" s="1"/>
  <c r="H19" i="6"/>
  <c r="D31" i="3" s="1"/>
  <c r="H25" i="6"/>
  <c r="D49" i="3" s="1"/>
  <c r="H15" i="6"/>
  <c r="D19" i="3" s="1"/>
  <c r="H32" i="6"/>
  <c r="D69" i="3" s="1"/>
  <c r="H33" i="6"/>
  <c r="D72" i="3" s="1"/>
  <c r="H27" i="6"/>
  <c r="D55" i="3" s="1"/>
  <c r="H34" i="6"/>
  <c r="D75" i="3" s="1"/>
  <c r="H36" i="6"/>
  <c r="D81" i="3" s="1"/>
  <c r="H12" i="6"/>
  <c r="H20" i="6"/>
  <c r="D34" i="3" s="1"/>
  <c r="H26" i="6"/>
  <c r="D52" i="3" s="1"/>
  <c r="H37" i="6"/>
  <c r="D84" i="3" s="1"/>
  <c r="H22" i="6"/>
  <c r="D40" i="3" s="1"/>
  <c r="H16" i="6"/>
  <c r="D22" i="3" s="1"/>
  <c r="H28" i="6"/>
  <c r="D58" i="3" s="1"/>
  <c r="H31" i="6"/>
  <c r="D66" i="3" s="1"/>
  <c r="H17" i="6"/>
  <c r="D25" i="3" s="1"/>
  <c r="C99" i="3"/>
  <c r="F27" i="3"/>
  <c r="F98" i="3" s="1"/>
  <c r="F100" i="3" s="1"/>
  <c r="E27" i="3"/>
  <c r="E98" i="3" l="1"/>
  <c r="G27" i="3"/>
  <c r="D10" i="3"/>
  <c r="D99" i="3" s="1"/>
  <c r="H42" i="6"/>
  <c r="G98" i="3" l="1"/>
  <c r="E99" i="3"/>
  <c r="F99" i="3" s="1"/>
  <c r="E100" i="3"/>
  <c r="E101" i="3" s="1"/>
  <c r="F10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Bruna Dayane Ferreira Batista</author>
  </authors>
  <commentList>
    <comment ref="F137" authorId="0" shapeId="0" xr:uid="{00000000-0006-0000-0100-000001000000}">
      <text>
        <r>
          <rPr>
            <sz val="11"/>
            <color rgb="FF000000"/>
            <rFont val="Calibri"/>
            <family val="2"/>
          </rPr>
          <t xml:space="preserve">Saulo de Souza Rodrigues:
</t>
        </r>
        <r>
          <rPr>
            <sz val="9"/>
            <color rgb="FF000000"/>
            <rFont val="Segoe UI"/>
            <family val="2"/>
          </rPr>
          <t>30 metros perfil Ue 150x60x20#2,25;
72 metros perfil Eu 100x50x17#2,00</t>
        </r>
      </text>
    </comment>
    <comment ref="F150" authorId="0" shapeId="0" xr:uid="{00000000-0006-0000-0100-000002000000}">
      <text>
        <r>
          <rPr>
            <sz val="11"/>
            <color rgb="FF000000"/>
            <rFont val="Calibri"/>
            <family val="2"/>
          </rPr>
          <t xml:space="preserve">Saulo de Souza Rodrigues:
</t>
        </r>
        <r>
          <rPr>
            <sz val="9"/>
            <color rgb="FF000000"/>
            <rFont val="Segoe UI"/>
            <family val="2"/>
            <charset val="1"/>
          </rPr>
          <t>Paredes que receberão revestimento.</t>
        </r>
      </text>
    </comment>
    <comment ref="F185" authorId="1" shapeId="0" xr:uid="{53CA2957-BE9D-4727-A6A6-118FD1B668DD}">
      <text>
        <r>
          <rPr>
            <b/>
            <sz val="9"/>
            <color indexed="81"/>
            <rFont val="Segoe UI"/>
            <charset val="1"/>
          </rPr>
          <t>Bruna Dayane Ferreira Batista:</t>
        </r>
        <r>
          <rPr>
            <sz val="9"/>
            <color indexed="81"/>
            <rFont val="Segoe UI"/>
            <charset val="1"/>
          </rPr>
          <t xml:space="preserve">
área virtual</t>
        </r>
      </text>
    </comment>
    <comment ref="F186" authorId="1" shapeId="0" xr:uid="{1C36AA63-F871-4732-BCB0-45676E4F720E}">
      <text>
        <r>
          <rPr>
            <b/>
            <sz val="9"/>
            <color indexed="81"/>
            <rFont val="Segoe UI"/>
            <charset val="1"/>
          </rPr>
          <t>Bruna Dayane Ferreira Batista:</t>
        </r>
        <r>
          <rPr>
            <sz val="9"/>
            <color indexed="81"/>
            <rFont val="Segoe UI"/>
            <charset val="1"/>
          </rPr>
          <t xml:space="preserve">
área virtual</t>
        </r>
      </text>
    </comment>
  </commentList>
</comments>
</file>

<file path=xl/sharedStrings.xml><?xml version="1.0" encoding="utf-8"?>
<sst xmlns="http://schemas.openxmlformats.org/spreadsheetml/2006/main" count="7027" uniqueCount="4504">
  <si>
    <t>Cliente:</t>
  </si>
  <si>
    <t>SECRETARIA DE ESTADO DA SAÚDE</t>
  </si>
  <si>
    <t>Obra:</t>
  </si>
  <si>
    <t>Local:</t>
  </si>
  <si>
    <t>Rua 26, 83-191 - Jardim Santo Antônio, Goiânia - GO</t>
  </si>
  <si>
    <t>Data Base:</t>
  </si>
  <si>
    <t>TIPO DE OBRA DO EMPREENDIMENTO</t>
  </si>
  <si>
    <t>DESONERAÇÃO</t>
  </si>
  <si>
    <t>Construção e Reforma de Edifícios</t>
  </si>
  <si>
    <t>Não</t>
  </si>
  <si>
    <t>Itens</t>
  </si>
  <si>
    <t>Siglas</t>
  </si>
  <si>
    <t>% Adotado</t>
  </si>
  <si>
    <t>Administração Central</t>
  </si>
  <si>
    <t>AC</t>
  </si>
  <si>
    <t>Seguro e Garantia</t>
  </si>
  <si>
    <t>SG</t>
  </si>
  <si>
    <t>Risco</t>
  </si>
  <si>
    <t>R</t>
  </si>
  <si>
    <t>Despesas Financeiras</t>
  </si>
  <si>
    <t>DF</t>
  </si>
  <si>
    <t>Lucro</t>
  </si>
  <si>
    <t>L</t>
  </si>
  <si>
    <t>Tributos (impostos COFINS 3%, e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</si>
  <si>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</si>
  <si>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</si>
  <si>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</si>
  <si>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</si>
  <si>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</si>
  <si>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COM desoneração</t>
  </si>
  <si>
    <t>BDI PAD</t>
  </si>
  <si>
    <t>(Fórmula Acórdão TCU)</t>
  </si>
  <si>
    <t>Anexo: Relatório Técnico Circunstanciado justificando a adoção do percentual de cada parcela do BDI.</t>
  </si>
  <si>
    <t>Os valores de BDI foram calculados com o emprego da fórmula:</t>
  </si>
  <si>
    <t>BDI.DES =</t>
  </si>
  <si>
    <t>(1+AC + S + R + G)*(1 + DF)*(1+L)</t>
  </si>
  <si>
    <t>(1-CP-ISS-CRPB)</t>
  </si>
  <si>
    <t>Itens de mero fornecimento de materiais e equipamentos</t>
  </si>
  <si>
    <t>ORÇAMENTO</t>
  </si>
  <si>
    <t>ITEM</t>
  </si>
  <si>
    <t>TABELA</t>
  </si>
  <si>
    <t>CÓDIGO</t>
  </si>
  <si>
    <t>SERVIÇOS</t>
  </si>
  <si>
    <t>UN.</t>
  </si>
  <si>
    <t>QUAN.</t>
  </si>
  <si>
    <t>MAT</t>
  </si>
  <si>
    <t>M.O</t>
  </si>
  <si>
    <t>PREÇO UNITÁRIO</t>
  </si>
  <si>
    <t>BDI</t>
  </si>
  <si>
    <t>SUB-TOTAL COM BDI</t>
  </si>
  <si>
    <t xml:space="preserve">SERVIÇOS PRELIMINARES </t>
  </si>
  <si>
    <t>1.1</t>
  </si>
  <si>
    <t>GOINFRA</t>
  </si>
  <si>
    <t>DEMOLIÇÃO MANUAL - COBERTURA TELHA METÁLICA C/ TRANSP. ATÉ CB. E CARGA</t>
  </si>
  <si>
    <t xml:space="preserve">m2    </t>
  </si>
  <si>
    <t>1.2</t>
  </si>
  <si>
    <t>DEMOLIÇÃO MANUAL DE PISO CERÂMICO SOBRE LASTRO CONC.C/TR.CB.E CARGA</t>
  </si>
  <si>
    <t>1.3</t>
  </si>
  <si>
    <t>DEMOLIÇÃO MANUAL ALVENARIA TIJOLO S/REAP. C/TR.ATE CB. E CARGA</t>
  </si>
  <si>
    <t xml:space="preserve">m3    </t>
  </si>
  <si>
    <t>1.4</t>
  </si>
  <si>
    <t>FERRAMENTAS (MANUAIS/ELÉTRICAS) E MATERIAL DE LIMPEZA PERMANENTE DA OBRA - ÁREAS EDIFICADAS/COBERTAS/FECHADAS</t>
  </si>
  <si>
    <t>1.5</t>
  </si>
  <si>
    <t>RASPAGEM E LIMPEZA MANUAL DO TERRENO</t>
  </si>
  <si>
    <t>1.6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</si>
  <si>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</si>
  <si>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1.7</t>
  </si>
  <si>
    <t>LOCAÇÃO DA OBRA, EXECUÇÃO DE GABARITO SEM REAPROVEITAMENTO, INCLUSO PINTURA (FACE INTERNA DO RIPÃO 15CM) E PIQUETE COM TESTEMUNHA</t>
  </si>
  <si>
    <t>PLACA DE OBRA PLOTADA EM CHAPA METÁLICA 26 , AFIXADA EM CAVALETES DE MADEIRA DE LEI (VIGOTAS 6X12CM) - PADRÃO GOINFRA</t>
  </si>
  <si>
    <t>EPI/PCMAT/PCMSO/EXAMES/TREINAMENTOS/VISITAS (&gt;= 20 EMPREGADOS) - ÁREAS
EDIFICADAS/COBERTAS/FECHADAS</t>
  </si>
  <si>
    <t>TOTAL SERVIÇOS PRELIMINARES</t>
  </si>
  <si>
    <t>TRANSPORTES</t>
  </si>
  <si>
    <t>2.1</t>
  </si>
  <si>
    <t>TRANSPORTE DE ENTULHO EM CAÇAMBA ESTACIONÁRIA SEM CARGA MANUAL</t>
  </si>
  <si>
    <t>2.2</t>
  </si>
  <si>
    <t>TRANSPORTE DE ENTULHO EM CAÇAMBA ESTACIONÁRIA INCLUSO A CARGA MANUAL</t>
  </si>
  <si>
    <t>TOTAL SERVIÇO EM TERRA</t>
  </si>
  <si>
    <t>SERVIÇO EM TERRA</t>
  </si>
  <si>
    <t>3.1</t>
  </si>
  <si>
    <t>ATERRO INTERNO SEM APILOAM.C/TR.EM CARRINHO MÃO</t>
  </si>
  <si>
    <t>3.2</t>
  </si>
  <si>
    <t>COMPACTAÇÃO MECÂNICA COM CONTROLE DA UMIDADE (95% PN)</t>
  </si>
  <si>
    <t>FUNDAÇÕES</t>
  </si>
  <si>
    <t>4.1</t>
  </si>
  <si>
    <t>ESTACA A TRADO DIAM.30 CM SEM FERRO</t>
  </si>
  <si>
    <t>m</t>
  </si>
  <si>
    <t>4.2</t>
  </si>
  <si>
    <t>CONCRETO USINADO CONVENCIONAL FCK=25 MPA COM TRANSPORTE MANUAL (O.C.)</t>
  </si>
  <si>
    <t>4.3</t>
  </si>
  <si>
    <t>LANÇAMENTO/APLICAÇÃO/ADENSAMENTO MANUAL DE CONCRETO - (O.C.)</t>
  </si>
  <si>
    <t>4.4</t>
  </si>
  <si>
    <t>ACO CA-50A - 10,0 MM (3/8") - (OBRAS CIVIS)</t>
  </si>
  <si>
    <t>kg</t>
  </si>
  <si>
    <t>4.5</t>
  </si>
  <si>
    <t>ACO CA-60 - 5,0 MM - (OBRAS CIVIS)</t>
  </si>
  <si>
    <t>TOTAL FUNDAÇÃO</t>
  </si>
  <si>
    <t>ESTRUTURA</t>
  </si>
  <si>
    <t>5.1</t>
  </si>
  <si>
    <t xml:space="preserve">FORMA DE TABUA CINTA BALDRAME U=8 VEZES </t>
  </si>
  <si>
    <t>5.2</t>
  </si>
  <si>
    <t xml:space="preserve">FORMA DE TABUA CINTA/PILAR SOBRE/ENTRE ALVENARIA U=8 VEZES </t>
  </si>
  <si>
    <t>5.3</t>
  </si>
  <si>
    <t>ACO CA-50 A - 8,0 MM (5/16") - (OBRAS CIVIS)</t>
  </si>
  <si>
    <t>5.4</t>
  </si>
  <si>
    <t>5.5</t>
  </si>
  <si>
    <t>ACO CA-50A - 12,5 MM (1/2") - (OBRAS CIVIS)</t>
  </si>
  <si>
    <t>5.6</t>
  </si>
  <si>
    <t>5.7</t>
  </si>
  <si>
    <t>MURO ARRIMO PADRÃO GOINFRA EM CANALETA SEM REVESTIMENTO-(COM ALTURA ATÉ 2
,50M)-INCLUSO FUNDAÇÃO</t>
  </si>
  <si>
    <t>TOTAL ESTRUTURA</t>
  </si>
  <si>
    <t>INSTALAÇÕES ELÉTICAS</t>
  </si>
  <si>
    <t>6.1</t>
  </si>
  <si>
    <t>CABO ISOLADO PVC 750 V. No. 2,5 MM2</t>
  </si>
  <si>
    <t xml:space="preserve">un    </t>
  </si>
  <si>
    <t>6.2</t>
  </si>
  <si>
    <t>CAIXA METALICA RET. 4" X 2" X 2"</t>
  </si>
  <si>
    <t>6.3</t>
  </si>
  <si>
    <t>CONDULETE METÁLICO - CAIXA COM 5 ENTRADAS</t>
  </si>
  <si>
    <t>6.4</t>
  </si>
  <si>
    <t>CONDULETE METÁLICO - ADAPTADOR DE SAÍDA 3/4"</t>
  </si>
  <si>
    <t>6.5</t>
  </si>
  <si>
    <t>CONDULETE METÁLICO - TAMPÃO DE 3/4"</t>
  </si>
  <si>
    <t>6.6</t>
  </si>
  <si>
    <t>CURVA 90 GRAUS AÇO ZINCADO DIÂMETRO 3/4"</t>
  </si>
  <si>
    <t>6.7</t>
  </si>
  <si>
    <t>DISJUNTOR MONOPOLAR DE 10 A 32-A</t>
  </si>
  <si>
    <t>6.8</t>
  </si>
  <si>
    <t>ELETRODUTO EM AÇO GALVANIZADO A FOGO DIÂMETRO 3/4" - PESADO</t>
  </si>
  <si>
    <t>6.9</t>
  </si>
  <si>
    <t>ELETRODUTO PVC FLEXÍVEL - MANGUEIRA CORRUGADA LEVE - DIAM. 20MM</t>
  </si>
  <si>
    <t>6.10</t>
  </si>
  <si>
    <t>INTERRUPTOR SIMPLES 1 SEÇÃO E 1 TOMADA HEXAGONAL 2P + T - 10A CONJUGADOS</t>
  </si>
  <si>
    <t>6.11</t>
  </si>
  <si>
    <t>INTERRUPTOR SIMPLES (2 SECOES)</t>
  </si>
  <si>
    <t>6.12</t>
  </si>
  <si>
    <t>INTERRUPTOR SIMPLES (1 SECAO)</t>
  </si>
  <si>
    <t>6.13</t>
  </si>
  <si>
    <t>TOMADA HEXAGONAL 2P + T - 10A - 250V</t>
  </si>
  <si>
    <t>6.14</t>
  </si>
  <si>
    <t>ORSE</t>
  </si>
  <si>
    <t>6.15</t>
  </si>
  <si>
    <t>Gancho curto para perfilado, ( ref.: Mopa ou similar)</t>
  </si>
  <si>
    <t>6.16</t>
  </si>
  <si>
    <t>Junção interna tipo "L" para perfilado, ( ref.: Mopa ou similar)</t>
  </si>
  <si>
    <t>6.17</t>
  </si>
  <si>
    <t>Junção interna tipo "T" para perfilado, ( ref.: Mopa ou similar)</t>
  </si>
  <si>
    <t>6.18</t>
  </si>
  <si>
    <t>6.19</t>
  </si>
  <si>
    <t>LUMINÁRIA TIPO ARANDELA DE USO EXTERNO BLINDADA COM GRADE ( MÉDIA ) - BASE E-
27</t>
  </si>
  <si>
    <t>6.20</t>
  </si>
  <si>
    <t>LUMINÁRIA TIPO PLAFON DE SOBREPOR REDONDA PARA 02 LÂMPADAS</t>
  </si>
  <si>
    <t>6.21</t>
  </si>
  <si>
    <t>TOTAL INSTALAÇÕES ELÉTICAS</t>
  </si>
  <si>
    <t>INSTALAÇÕES HIDRO-SANITÁRIAS</t>
  </si>
  <si>
    <t>7.1</t>
  </si>
  <si>
    <t>INSTALAÇÕES HIDRÁULICAS</t>
  </si>
  <si>
    <t>7.1.1</t>
  </si>
  <si>
    <t>REGISTRO DE GAVETA C/CANOPLA DIAMETRO 3/4"</t>
  </si>
  <si>
    <t>7.1.2</t>
  </si>
  <si>
    <t>REGISTRO DE GAVETA C/CANOPLA DIAMETRO 1"</t>
  </si>
  <si>
    <t>7.1.3</t>
  </si>
  <si>
    <t>REGISTRO DE ESFERA DIAMETRO 1"</t>
  </si>
  <si>
    <t>7.1.4</t>
  </si>
  <si>
    <t>ADAPTAD.PVC SOLD.LONGO C/FLANGES LIVRES P/CX.DAGUA 25X3/4"</t>
  </si>
  <si>
    <t>7.1.5</t>
  </si>
  <si>
    <t>ADAPTAD.PVC SOLD.LONGO C/FLANGES LIVRES P/CX.DAGUA 32X1"</t>
  </si>
  <si>
    <t>7.1.6</t>
  </si>
  <si>
    <t>BUCHA DE REDUCAO SOLD.CURTA 32 X 25 MM</t>
  </si>
  <si>
    <t>7.1.7</t>
  </si>
  <si>
    <t>JOELHO 90 GRAUS SOLDAVEL DIAMETRO 25 MM</t>
  </si>
  <si>
    <t>7.1.8</t>
  </si>
  <si>
    <t>JOELHO 90 GRAUS SOLDAVEL DIAMETRO 32 MM (1")</t>
  </si>
  <si>
    <t>7.1.9</t>
  </si>
  <si>
    <t>JOELHO RED.90 GRAUS SOLD.C/BUCHA LATAO 25X1/2"</t>
  </si>
  <si>
    <t>7.1.10</t>
  </si>
  <si>
    <t>TE 90 GRAUS SOLDAVEL DIAMETRO 25 mm</t>
  </si>
  <si>
    <t>7.1.11</t>
  </si>
  <si>
    <t>TE 90 GRAUS SOLDAVEL DIAMETRO 32 mm</t>
  </si>
  <si>
    <t>7.1.12</t>
  </si>
  <si>
    <t>TE REDUCAO 90 GRAUS SOLDAVEL 32 X 25 mm</t>
  </si>
  <si>
    <t>7.1.13</t>
  </si>
  <si>
    <t>TUBO SOLDAVEL PVC MARROM DIAMETRO 25 mm</t>
  </si>
  <si>
    <t>7.1.14</t>
  </si>
  <si>
    <t>TUBO SOLDAVEL PVC MARROM DIAMETRO 32 mm</t>
  </si>
  <si>
    <t>7.2</t>
  </si>
  <si>
    <t>INSTALAÇÕES SANITÁRIAS</t>
  </si>
  <si>
    <t xml:space="preserve">CJ    </t>
  </si>
  <si>
    <t>7.2.1</t>
  </si>
  <si>
    <t>CORPO CX. SIFONADA DIAM. 150 X 150 X 50</t>
  </si>
  <si>
    <t>7.2.2</t>
  </si>
  <si>
    <t>GRELHA REDONDA ACO INOX ROTATIVA DIAM. 150 MM</t>
  </si>
  <si>
    <t>7.2.3</t>
  </si>
  <si>
    <t>PORTA GRELHA QUADRADO CROMADO DIAM.150 MM</t>
  </si>
  <si>
    <t>7.2.4</t>
  </si>
  <si>
    <t>JOELHO 90 GRAUS C/ANEL 40 mm</t>
  </si>
  <si>
    <t>7.2.5</t>
  </si>
  <si>
    <t>JOELHO 45 GRAUS DIAMETRO 40 MM</t>
  </si>
  <si>
    <t>7.2.6</t>
  </si>
  <si>
    <t>JOELHO 45 GRAUS DIAMETRO 50 MM</t>
  </si>
  <si>
    <t>7.2.7</t>
  </si>
  <si>
    <t>JOELHO 45 GRAUS DIAMETRO 100 MM</t>
  </si>
  <si>
    <t>7.2.8</t>
  </si>
  <si>
    <t>JOELHO 90 GRAUS DIAMETRO 40 MM</t>
  </si>
  <si>
    <t>7.2.9</t>
  </si>
  <si>
    <t>JOELHO 90 GRAUS DIAMETRO 50 MM</t>
  </si>
  <si>
    <t>7.2.10</t>
  </si>
  <si>
    <t>JOELHO 90 GRAUS DIAMETRO 100 MM</t>
  </si>
  <si>
    <t>7.2.11</t>
  </si>
  <si>
    <t>JUNCAO SIMPLES DIAM. 100 X 50 MM</t>
  </si>
  <si>
    <t>7.2.12</t>
  </si>
  <si>
    <t>JUNCAO SIMPLES DIAM. 100 X 100 MM</t>
  </si>
  <si>
    <t>7.2.13</t>
  </si>
  <si>
    <t>JUNCAO 45 GRAUS DIAMETRO 40 MM</t>
  </si>
  <si>
    <t>7.2.14</t>
  </si>
  <si>
    <t>JUNCAO SIMPLES DIAMETRO 50 X 50 MM</t>
  </si>
  <si>
    <t>7.2.15</t>
  </si>
  <si>
    <t>LUVA SIMPLES DIAMETRO 50 MM</t>
  </si>
  <si>
    <t>7.2.16</t>
  </si>
  <si>
    <t>LUVA SIMPLES DIAMETRO 100 MM</t>
  </si>
  <si>
    <t>7.2.17</t>
  </si>
  <si>
    <t>TE SANITARIO DIAMETRO 50 X 50 MM</t>
  </si>
  <si>
    <t>7.2.18</t>
  </si>
  <si>
    <t>TUBO SOLD.P/ESGOTO DIAM. 40 MM</t>
  </si>
  <si>
    <t>7.2.19</t>
  </si>
  <si>
    <t>TUBO SOLD. P/ESGOTO DIAM. 50 MM</t>
  </si>
  <si>
    <t>7.2.20</t>
  </si>
  <si>
    <t>TUBO SOLDAVEL P/ESGOTO DIAM. 100 MM</t>
  </si>
  <si>
    <t>7.3</t>
  </si>
  <si>
    <t>LOUÇAS E METAIS</t>
  </si>
  <si>
    <t>7.3.1</t>
  </si>
  <si>
    <t>VASO SANITÁRIO COM CAIXA ACOPLADA COM DUPLO ACIONAMENTO - COMPLETO EXCLUSO O ASSENTO</t>
  </si>
  <si>
    <t xml:space="preserve">un </t>
  </si>
  <si>
    <t>7.3.2</t>
  </si>
  <si>
    <t>ANEL DE VEDAÇÃO PARA VASO SANITÁRIO</t>
  </si>
  <si>
    <t>7.3.3</t>
  </si>
  <si>
    <t>CONJUNTO DE FIXACAO P/VASO SANITARIO (PAR)</t>
  </si>
  <si>
    <t>7.3.4</t>
  </si>
  <si>
    <t>ASSENTO EM POLIPROPILENO COM SISTEMA DE FECHAMENTO SUAVE PARA VASO SANITÁRIO</t>
  </si>
  <si>
    <t>7.3.5</t>
  </si>
  <si>
    <t>PORTA PAPEL HIGIÊNICO EM METAL/ACABAMENTO CROMADO</t>
  </si>
  <si>
    <t>7.3.6</t>
  </si>
  <si>
    <t>CUBA DE LOUÇA DE EMBUTIR REDONDA</t>
  </si>
  <si>
    <t>7.3.7</t>
  </si>
  <si>
    <t>CUBA DE LOUCA DE EMBUTIR OVAL MÉDIA</t>
  </si>
  <si>
    <t>7.3.8</t>
  </si>
  <si>
    <t>LIGAÇÃO FLEXÍVEL METÁLICA DIAM.1/2"(ENGATE)</t>
  </si>
  <si>
    <t>7.3.9</t>
  </si>
  <si>
    <t>SIFAO P/LAVATORIO PVC DIAM.1"X1.1/2"</t>
  </si>
  <si>
    <t>7.3.10</t>
  </si>
  <si>
    <t>TORNEIRA DE MESA COM FECHAMENTO AUTOMÁTICO TEMPORIZADO PARA LAVATÓRIO DIÂMETRO DE 1/2"</t>
  </si>
  <si>
    <t>7.3.11</t>
  </si>
  <si>
    <t>TORNEIRA DE MESA PARA P.N.E. COM FECHAMENTO AUTOMÁTICO TEMPORIZADO PARA
LAVATÓRIO DIÂMETRO DE 1/2"</t>
  </si>
  <si>
    <t>7.3.12</t>
  </si>
  <si>
    <t>VALVULA P/LAVATORIO OU BEBEDOURO METALICO DIAMETRO 1"</t>
  </si>
  <si>
    <t>7.3.13</t>
  </si>
  <si>
    <t>TORNEIRA DE PAREDE PARA TANQUE COM AREJADOR DIÂMETRO DE 1/2" E 3/4"</t>
  </si>
  <si>
    <t>7.3.14</t>
  </si>
  <si>
    <t>TANQUE DE AÇO INOX - CHAPA 0,7MM</t>
  </si>
  <si>
    <t>7.3.15</t>
  </si>
  <si>
    <t>SIFAO P/TANQUE 1" X 1.1/2" - PVC</t>
  </si>
  <si>
    <t>7.3.16</t>
  </si>
  <si>
    <t>VALVULA P/TANQUE METALICA DIAM.1" S/LADRAO</t>
  </si>
  <si>
    <t>7.3.17</t>
  </si>
  <si>
    <t>BARRA DE APOIO EM AÇO INOX - 40 CM</t>
  </si>
  <si>
    <t>7.3.18</t>
  </si>
  <si>
    <t>BARRA DE APOIO EM AÇO INOX - 80 CM</t>
  </si>
  <si>
    <t>TOTAL INSTALAÇÕES HIDRO-SANITÁRIAS</t>
  </si>
  <si>
    <t>ALVENARIAS E DIVISÓRIAS</t>
  </si>
  <si>
    <t>8.1</t>
  </si>
  <si>
    <t>ALVENARIA DE TIJOLO FURADO 1/2 VEZ 11,5 X 19 X 19 - ARG. ( 1 CALH:4ARML + 100 KG DE
CI/M3)</t>
  </si>
  <si>
    <t>8.2</t>
  </si>
  <si>
    <t>DIVISORIA DE GRANITO POLIDO</t>
  </si>
  <si>
    <t>8.3</t>
  </si>
  <si>
    <t>VERGA/CONTRAVERGA EM CONCRETO ARMADO FCK = 20 MPA</t>
  </si>
  <si>
    <t>TOTAL ALVENARIAS E DIVISÓRIAS</t>
  </si>
  <si>
    <t>IMPERMEABILIZAÇÃO</t>
  </si>
  <si>
    <t>9.1</t>
  </si>
  <si>
    <t>IMPERMEABILIZACAO VIGAS BALDRAMES E=2,0 CM</t>
  </si>
  <si>
    <t>9.2</t>
  </si>
  <si>
    <t>IMPERMEABILIZACAO-C/CIMENTO CRISTALIZANTE 3 DEMAOS</t>
  </si>
  <si>
    <t>9.3</t>
  </si>
  <si>
    <t>IMPERMEABILIZAÇÃO MURO DE ARRIMO COM 4 DEMÃOS DE EMULSÃO ASFÁLTICA</t>
  </si>
  <si>
    <t>TOTAL IMPERMEABILIZAÇÃO</t>
  </si>
  <si>
    <t>COBERTURA</t>
  </si>
  <si>
    <t>10.1</t>
  </si>
  <si>
    <t>SINAPI</t>
  </si>
  <si>
    <t>TELHAMENTO COM TELHA METÁLICA TERMOACÚSTICA E = 30 MM, COM ATÉ 2 ÁGUAS, INCLUSO IÇAMENTO. AF_07/2019</t>
  </si>
  <si>
    <t>10.2</t>
  </si>
  <si>
    <t>RUFO DE CHAPA GALVANIZADA</t>
  </si>
  <si>
    <t>10.3</t>
  </si>
  <si>
    <t>ESTRUTURA METÁLICA CONVENCIONAL EM AÇO DO TIPO MR-250 / ASTM A36 COM FUNDO
ANTICORROSIVO</t>
  </si>
  <si>
    <t>TOTAL COBERTURA</t>
  </si>
  <si>
    <t>ESQUADRIAS DE MADEIRAS</t>
  </si>
  <si>
    <t>11.1</t>
  </si>
  <si>
    <t>PORTA LISA 60x210 C/PORTAL E ALISAR S/FERRAGENS</t>
  </si>
  <si>
    <t>11.2</t>
  </si>
  <si>
    <t>PORTA LISA 80x210 C/PORTAL E ALISAR S/FERRAGENS</t>
  </si>
  <si>
    <t>TOTAL ESQUADRIAS DE MADEIRAS</t>
  </si>
  <si>
    <t>ESQUADRIAS METÁLICAS</t>
  </si>
  <si>
    <t>12.1</t>
  </si>
  <si>
    <t>PORTA ABRIR CH.P/WC PF-10 C/FERRAGENS</t>
  </si>
  <si>
    <t>12.2</t>
  </si>
  <si>
    <t>ESQ. MAXIMO AR CHAPA/VIDRO J3/J5/J6/J8 C/FERRAGENS</t>
  </si>
  <si>
    <t>12.3</t>
  </si>
  <si>
    <t>ESQ.DE CORRER CHAPA/VIDRO J9/J10/J12/J13 C/FERRAGENS</t>
  </si>
  <si>
    <t>TOTAL ESQUADRIAS METÁLICAS</t>
  </si>
  <si>
    <t>REVESTIMENTO DE PAREDES</t>
  </si>
  <si>
    <t>13.1</t>
  </si>
  <si>
    <t>CHAPISCO COMUM</t>
  </si>
  <si>
    <t>13.2</t>
  </si>
  <si>
    <t>EMBOÇO (1CI:4 ARML)</t>
  </si>
  <si>
    <t>13.3</t>
  </si>
  <si>
    <t>REBOCO PAULISTA A-14 (1CALH:4ARMLC+100kgCI/M3)</t>
  </si>
  <si>
    <t>13.4</t>
  </si>
  <si>
    <t xml:space="preserve">REVESTIMENTO COM CERÂMICA </t>
  </si>
  <si>
    <t>TOTAL REVESTIMENTO DE PAREDES</t>
  </si>
  <si>
    <t>FORRO</t>
  </si>
  <si>
    <t>14.1</t>
  </si>
  <si>
    <t>FORRO DE GESSO ACARTONADO PARA ÁREAS MOLHADAS, ESPESSURA DE 12,5 MM</t>
  </si>
  <si>
    <t>TOTAL FORRO</t>
  </si>
  <si>
    <t>REVESTIMENTO DE PISO</t>
  </si>
  <si>
    <t>15.1</t>
  </si>
  <si>
    <t>LASTRO DE CONCRETO REGULARIZADO SEM IMPERMEAB. 1:3:6 ESP= 5CM (BASE)</t>
  </si>
  <si>
    <t>15.2</t>
  </si>
  <si>
    <t>PISO EM CERÂMICA PEI MAIOR OU IGUAL A 4 COM CONTRA PISO (1CI:3ARML) E ARGAMASSA COLANTE</t>
  </si>
  <si>
    <t>15.3</t>
  </si>
  <si>
    <t>RODAPÉ DE CERÂMICA COM ARGAMASSA COLANTE</t>
  </si>
  <si>
    <t xml:space="preserve">m     </t>
  </si>
  <si>
    <t>15.4</t>
  </si>
  <si>
    <t>PISO CONCRETO DESEMPENADO ESPESSURA = 5 CM 1:2,5:3,5</t>
  </si>
  <si>
    <t>TOTAL REVESTIMENTO DE PISO</t>
  </si>
  <si>
    <t>FERRAGENS</t>
  </si>
  <si>
    <t>16.1</t>
  </si>
  <si>
    <t>FECH.(ALAV.) LAFONTE 6236 I /8766- I18 IMAB OU EQUIV.</t>
  </si>
  <si>
    <t>16.2</t>
  </si>
  <si>
    <t>FECHADURA TIPO LIVRE OCUPADO (819 IMAB/719 LA FONTE) OU EQUIV.</t>
  </si>
  <si>
    <t>16.3</t>
  </si>
  <si>
    <t>DOBRADICA 3" X 3 1/2" CROMADA</t>
  </si>
  <si>
    <t>TOTAL FERRAGENS</t>
  </si>
  <si>
    <t>ADMINISTRAÇÃO - MENSALISTAS</t>
  </si>
  <si>
    <t>17.1</t>
  </si>
  <si>
    <t>ENGENHEIRO - (OBRAS CIVIS) - CIVIL</t>
  </si>
  <si>
    <t xml:space="preserve">H     </t>
  </si>
  <si>
    <t>17.2</t>
  </si>
  <si>
    <t>ENCARREGADO - (OBRAS CIVIS) - 4 ESPECIALIZADOS/MÊS</t>
  </si>
  <si>
    <t>TOTAL ADMINISTRAÇÃO - MENSALISTAS</t>
  </si>
  <si>
    <t>PINTURA</t>
  </si>
  <si>
    <t>18.1</t>
  </si>
  <si>
    <t>PINTURA LATEX ACRILICA 2 DEMAOS C/SELADOR</t>
  </si>
  <si>
    <t>18.2</t>
  </si>
  <si>
    <t>PINTURA VERNIZ EM MADEIRA 2 DEMAOS</t>
  </si>
  <si>
    <t>EMASSAMENTO ACRILICO 2 DEMAOS</t>
  </si>
  <si>
    <t>PINT.ESMALTE S/ANTICOR 2 DEMAOS</t>
  </si>
  <si>
    <t>TOTAL PINTURA</t>
  </si>
  <si>
    <t>DIVERSOS</t>
  </si>
  <si>
    <t>19.1</t>
  </si>
  <si>
    <t>BANCADA DE GRANITO C/ESPELHO</t>
  </si>
  <si>
    <t>19.2</t>
  </si>
  <si>
    <t>LIMPEZA FINAL DE OBRA - (OBRAS CIVIS)</t>
  </si>
  <si>
    <t>19.3</t>
  </si>
  <si>
    <t>CAFE DA MANHA</t>
  </si>
  <si>
    <t xml:space="preserve">RE    </t>
  </si>
  <si>
    <t>CANTINA - (OBRAS CIVIS)</t>
  </si>
  <si>
    <t>TOTAL DIVERSOS</t>
  </si>
  <si>
    <t>TOTAL GERAL</t>
  </si>
  <si>
    <t>CRONOGRAMA FÍSICO-FINANCEIRO</t>
  </si>
  <si>
    <t>ÍTEM</t>
  </si>
  <si>
    <t>TOTAL</t>
  </si>
  <si>
    <t>PERCENTUAL</t>
  </si>
  <si>
    <t>PERÍODO - MÊS</t>
  </si>
  <si>
    <t>R$</t>
  </si>
  <si>
    <t>DO TOTAL</t>
  </si>
  <si>
    <t>30 DIAS</t>
  </si>
  <si>
    <t>60 DIAS</t>
  </si>
  <si>
    <t>ACUMUL.</t>
  </si>
  <si>
    <t>01</t>
  </si>
  <si>
    <t>SERVIÇOS PRELIMINARES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</si>
  <si>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</si>
  <si>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</si>
  <si>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</si>
  <si>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</si>
  <si>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</si>
  <si>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</si>
  <si>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</si>
  <si>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</si>
  <si>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</si>
  <si>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</si>
  <si>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</si>
  <si>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</si>
  <si>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</si>
  <si>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</si>
  <si>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</si>
  <si>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</si>
  <si>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</si>
  <si>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</si>
  <si>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TOTAL MENSAL</t>
  </si>
  <si>
    <t>TOTAL ACUMULADO</t>
  </si>
  <si>
    <t>PERCENTUAL DO MÊS</t>
  </si>
  <si>
    <t>PERCENTUAL ACUMULADO</t>
  </si>
  <si>
    <t>Código auxiliar</t>
  </si>
  <si>
    <t>Serviço</t>
  </si>
  <si>
    <t>Unidade</t>
  </si>
  <si>
    <t>Material</t>
  </si>
  <si>
    <t>Mão-de-obra</t>
  </si>
  <si>
    <t>Total</t>
  </si>
  <si>
    <t xml:space="preserve">S/U   </t>
  </si>
  <si>
    <t>DEMOLICAO MANUAL COBERTURA TELHA FIBROCIMENTO/FIBRA DE VIDRO/SIMILARES C/ TRANSP. ATÉ CB. E CARGA</t>
  </si>
  <si>
    <t xml:space="preserve">Un    </t>
  </si>
  <si>
    <t>DEMOLIÇÃO MANUAL DE LAMBRIL COM APROVEITAMENTO</t>
  </si>
  <si>
    <t>DEMOLIÇÃO MANUAL DE MEIO FIO COM REAPROVEITAMENTO</t>
  </si>
  <si>
    <t>DEMOLIÇÃO MANUAL DE FORRO PVC (SOMENTE O FORRO) C/ TRANSP. ATÉ CB. E CARGA</t>
  </si>
  <si>
    <t>CORTE EM CAPOEIRA FINA A FOICE</t>
  </si>
  <si>
    <t>CAPINA - (OBRAS CIVIS)</t>
  </si>
  <si>
    <t>BARRACÃO DE OBRAS PADRÃO GOINFRA ( BLOCOS,COBERTURAS, PASSARELAS E MÓVEIS), COM ALOJAMENTO E LAVANDERIA , COM PINTURA, EM CONSONÂNCIA COM AS NR's, EM ESPECIAL A NR-18, INCLUSO INSTALAÇÕES ELÉTRICAS E HIDROSSANITÁRIAS - ( COM REAPROVEITAMENTO 1 VEZ ).</t>
  </si>
  <si>
    <t xml:space="preserve">DEPÓSITO PARA CIMENTO TIPO I  COM PINTURA PADRÃO GOINFRA (2,20 X 2,262M) A=4,98 M2 ( C/ REAPROV. 1 VEZ ) - INCLUSO PALETES </t>
  </si>
  <si>
    <t>LIGAÇÃO PROVISÓRIA LUZ E FORÇA - PD. GOINFRA</t>
  </si>
  <si>
    <t>TAPUME EM CHAPA COMPENSADA RESINADA 6MM COM PORTÕES E FERRAGENS - PADRÃO GOINFRA</t>
  </si>
  <si>
    <t>ABERTURA DE POÇOS (CISTERNA) - ÁGUA POTÁVEL</t>
  </si>
  <si>
    <t>LAJE CIRCULAR PARA POÇOS (CISTERNA) COM ENCABEÇAMENTO</t>
  </si>
  <si>
    <t>CONSTRUÇÃO DE BANDEJA SALVA VIDAS PRIMÁRIA DE MADEIRA - LARGURA 2,50M</t>
  </si>
  <si>
    <t>CONSTRUÇÃO DE BANDEJA SALVA VIDAS SECUNDÁRIA DE MADEIRA - LARGURA 1,40M</t>
  </si>
  <si>
    <t>CONSTRUÇÃO DE BANDEJA SALVA VIDAS TERCIÁRIA DE MADEIRA - LARGURA 2,20M</t>
  </si>
  <si>
    <t>CONSUMO DE ESGOTO</t>
  </si>
  <si>
    <t>CONSUMO DE ÁGUA</t>
  </si>
  <si>
    <t>CONSUMO DE ENERGIA ELÉTRICA</t>
  </si>
  <si>
    <t xml:space="preserve">KWH   </t>
  </si>
  <si>
    <t>EPI/PGR/PCMSO/EXAMES/TREINAMENTOS/VISITAS - ÁREAS EDIFICADAS/COBERTAS/FECHADAS</t>
  </si>
  <si>
    <t>TRANSPORTE DE ENTULHO EM CAMINHÃO  INCLUSO A CARGA MANUAL</t>
  </si>
  <si>
    <t>TRANSPORTE DE ENTULHO CAÇAMBA ESTACIONÁRIA SEM CARGA</t>
  </si>
  <si>
    <t>TRANSPORTE DE ENTULHO EM CAÇAMBA ESTACIONÁRIA  INCLUSO A CARGA MANUAL</t>
  </si>
  <si>
    <t>TRANSPORTE DE ENTULHO EM CAMINHÃO SEM CARGA</t>
  </si>
  <si>
    <t>TRANSPORTE DE MATERIAIS/EQUIPAMENTOS/OUTROS ( INCLUSIVE OS DA MOBILIZAÇÃO E DESMOBILIZAÇÃO ) - CAMINHÃO CARROCERIA MADEIRA 15 T ( INCLUSO NO VALOR O RETORNO )</t>
  </si>
  <si>
    <t xml:space="preserve">tkm   </t>
  </si>
  <si>
    <t>CARGA DOS MATERIAIS/EQUIPAMENTOS/OUTROS ( INCLUSO HORA IMPRODUTIVA DO CAMINHÃO)</t>
  </si>
  <si>
    <t>DESCARGA DOS MATERIAIS/EQUIPAMENTOS/OUTROS ( INCLUSO HORA IMPRODUTIVA DO CAMINHÃO)</t>
  </si>
  <si>
    <t>MOBILIZAÇÃO DO CANTEIRO DE OBRAS - INCLUSIVE CARGA E DESCARGA E A HORA IMPRODUTIVA DO CAMINHÃO - ( EXCLUSO O TRANSPORTE )</t>
  </si>
  <si>
    <t>DESMOBILIZAÇÃO DO CANTEIRO DE OBRAS - INCLUSIVE CARGA E DESCARGA E A HORA IMPRODUTIVA DO CAMINHÃO - ( EXCLUSO O TRANSPORTE )</t>
  </si>
  <si>
    <t>SERVICO EM TERRA</t>
  </si>
  <si>
    <t>ESCAVACAO MANUAL DE VALAS &lt; 1 MTS. (OBRAS CIVIS)</t>
  </si>
  <si>
    <t>ESCAVAÇAO MANUAL DE VALAS PROF. 2 A 4 M</t>
  </si>
  <si>
    <t>REATERRO COM APILOAMENTO</t>
  </si>
  <si>
    <t>REATERRO COM APILOAMENTO MECÂNICO</t>
  </si>
  <si>
    <t>APILOAMENTO MECÂNICO</t>
  </si>
  <si>
    <t>APILOAMENTO</t>
  </si>
  <si>
    <t>ESCAVACAO MECANICA</t>
  </si>
  <si>
    <t>CARGA MECANIZADA</t>
  </si>
  <si>
    <t>TRANSPORTE DE MATERIAL ESCAVADO M3.KM</t>
  </si>
  <si>
    <t xml:space="preserve">m3km  </t>
  </si>
  <si>
    <t>ESPALHAMENTO MECANICO</t>
  </si>
  <si>
    <t>COMPACTAÇÃO MECÂNICA SEM CONTROLE LABORATÓRIO</t>
  </si>
  <si>
    <t>TRANSPORTE COM LÂMINA ATE 100 M - (OBRAS CIVIS)</t>
  </si>
  <si>
    <t>INDENIZAÇÃO DE JAZIDA</t>
  </si>
  <si>
    <t xml:space="preserve">REGULARIZAÇÃO DO TERRENO SEM APILOAMENTO COM TRANSPORTE MANUAL DA TERRA ESCAVADA </t>
  </si>
  <si>
    <t xml:space="preserve">SOLO CIMENTO 1:12 </t>
  </si>
  <si>
    <t>FUNDAÇÕES E SONDAGENS</t>
  </si>
  <si>
    <t>FUNDACOES E SONDAGENS</t>
  </si>
  <si>
    <t xml:space="preserve">Km    </t>
  </si>
  <si>
    <t>EMBASAMENTO COM TIJOLO COMUM</t>
  </si>
  <si>
    <t>EMBASAMENTO COM PEDRA MARROADA</t>
  </si>
  <si>
    <t>TRAÇO DE CONCRETO</t>
  </si>
  <si>
    <t>CORPO DE PROVA</t>
  </si>
  <si>
    <t>ESTACA A TRADO DIAM.25 CM SEM FERRO</t>
  </si>
  <si>
    <t xml:space="preserve">M     </t>
  </si>
  <si>
    <t>PEDRA MARROADA COM LANCAMENTO</t>
  </si>
  <si>
    <t>ESCAVACAO MANUAL DE VALAS (SAPATAS/BLOCOS)</t>
  </si>
  <si>
    <t>APILOAMENTO (BLOCOS/SAPATAS)</t>
  </si>
  <si>
    <t>APILOAMENTO MECÂNICO (BLOCOS/SAPATAS)</t>
  </si>
  <si>
    <t>ESCAVACAO TUBULOES A CEU ABERTO - (OBRAS CIVIS)</t>
  </si>
  <si>
    <t>ALARGAMENTO DE BASE PARA TUBULOES - (OBRAS CIVIS)</t>
  </si>
  <si>
    <t>PREPARO COM BETONEIRA E TRANSPORTE MANUAL DE CONCRETO PARA LASTRO  - (O.C.)</t>
  </si>
  <si>
    <t>PREPARO SEM BETONEIRA E TRANSPORTE MANUAL DE CONCRETO PARA LASTRO  - (O.C.)</t>
  </si>
  <si>
    <t>LANÇAMENTO/APLICAÇÃO/ADENSAMENTO DE CONCRETO EM FUNDAÇÃO- (O.C.)</t>
  </si>
  <si>
    <t>LASTRO DE BRITA (OBRAS CIVIS)</t>
  </si>
  <si>
    <t xml:space="preserve">PREPARO COM BETONEIRA E TRANSPORTE MANUAL DE CONCRETO FCK=30 MPA </t>
  </si>
  <si>
    <t>PREPARO COM BETONEIRA E TRANSPORTE MANUAL DE CONCRETO FCK=25 MPA</t>
  </si>
  <si>
    <t>CONCRETO USINADO CONVENCIONAL FCK=20  MPA COM TRANSPORTE MANUAL (O.C .)</t>
  </si>
  <si>
    <t>CONCRETO USINADO CONVENCIONAL FCK=30 MPA COM TRANSPORTE MANUAL (O.C.)</t>
  </si>
  <si>
    <t>CONCRETO USINADO BOMBEÁVEL FCK=20 MPA (O.C.)</t>
  </si>
  <si>
    <t>CONCRETO USINADO BOMBEÁVEL FCK=25 MPA (O.C.)</t>
  </si>
  <si>
    <t>CONCRETO USINADO BOMBEÁVEL FCK=30 MPA (O.C.)</t>
  </si>
  <si>
    <t>TAXA DE BOMBEAMENTO CONCRETO MÍNIMO - 10 M3 (O.C.)</t>
  </si>
  <si>
    <t>LANÇAMENTO/APLICAÇÃO/ADENSAMENTO DE CONCRETO USINADO BOMBEADO EM FUNDAÇÃO</t>
  </si>
  <si>
    <t>ACO CA-25 - 6,3 MM (1/4") - (OBRAS CIVIS)</t>
  </si>
  <si>
    <t xml:space="preserve">Kg    </t>
  </si>
  <si>
    <t>ACO CA-50A - 6,3 MM (1/4") - (OBRAS CIVIS)</t>
  </si>
  <si>
    <t>ACO CA 50-A - 8,0 MM (5/16") - (OBRAS CIVIS)</t>
  </si>
  <si>
    <t>ACO CA 50-A - 12,5 MM (1/2") - (OBRAS CIVIS)</t>
  </si>
  <si>
    <t>ACO CA - 50 - 16,0 MM (5/8") - (OBRAS CIVIS)</t>
  </si>
  <si>
    <t>ACO CA-50 A - 20,0 MM (3/4") - (OBRAS CIVIS)</t>
  </si>
  <si>
    <t>ACO CA 50-A - 25,0 MM (1") - (OBRAS CIVIS)</t>
  </si>
  <si>
    <t>ACO CA 60-B 4,2 MM - (OBRAS CIVIS)</t>
  </si>
  <si>
    <t>ESCORAMENTO METALICO - VIGAS/LAJES (ALUGUEL/MES)</t>
  </si>
  <si>
    <t>ANDAIME METALICO TORRE (ALUGUEL/MES)</t>
  </si>
  <si>
    <t>ANDAIME METALICO FACHADEIRO (ALUGUEL/MES)</t>
  </si>
  <si>
    <t>EPS 20 MM PARA JUNTA DILATAÇÃO</t>
  </si>
  <si>
    <t>FORMA DE TABUA CINTA BALDRAME U=8 VEZES</t>
  </si>
  <si>
    <t>FORMA DE TABUA CINTA/PILAR SOBRE/ENTRE ALVENARIA U=8 VEZES</t>
  </si>
  <si>
    <t>ACO CA-50-A - 6,3 MM (1/4") - (OBRAS CIVIS)</t>
  </si>
  <si>
    <t>ACO CA-50 - 16,0 MM (5/8") - (OBRAS CIVIS)</t>
  </si>
  <si>
    <t>ACO CA 50-A - 20,0 MM (3/4") - (OBRAS CIVIS)</t>
  </si>
  <si>
    <t>ACO CA-60B - 4,2 MM - (OBRAS CIVIS)</t>
  </si>
  <si>
    <t>ACO CA - 60 - 5,0 MM - (OBRAS CIVIS)</t>
  </si>
  <si>
    <t>LASTRO DE BRITA - (OBRAS CIVIS)</t>
  </si>
  <si>
    <t>PREPARO COM BETONEIRA E TRANSPORTE MANUAL DE CONCRETO FCK-20 - (O.C.)</t>
  </si>
  <si>
    <t>PREPARO COM BETONEIRA E TRANSPORTE MANUAL DE CONCRETO PARA LASTRO - (O.C.)</t>
  </si>
  <si>
    <t xml:space="preserve">PREPARO COM BETONEIRA E TRANSPORTE MANUAL DE CONCRETO FCK=25 MPA </t>
  </si>
  <si>
    <t>CONCRETO USINADO CONVENCIONAL FCK=25 MPA COM TRANSPORTE MANUAL - (O.C.)</t>
  </si>
  <si>
    <t>CONCRETO USINADO CONVENCIONAL FCK=30 MPA COM TRANSPORTE MANUAL - (O.C.)</t>
  </si>
  <si>
    <t>LANÇAMENTO/APLICAÇÃO/ADENSAMENTO DE CONCRETO USINADO BOMBEADO EM ESTRUTURA - (O.C.)</t>
  </si>
  <si>
    <t>LANÇAMENTO/APLICAÇÃO/ADENSAMENTO MANUAL DE CONCRETO - (OBRAS CIVIS)</t>
  </si>
  <si>
    <t>LANÇAMENTO/APLICAÇÃO/ADENSAMENTO DE CONCRETO EM ESTRUTURA - (O.C.)</t>
  </si>
  <si>
    <t>TAXA DE BOMBEAMENTO CONCRETO-MÍNIMO  10 M3 - (O.C.)</t>
  </si>
  <si>
    <t>ESCORAMENTO, MONTAGEM E DESFORMA DA LAJE "TRELIÇADA" - U=1 VEZ</t>
  </si>
  <si>
    <t>ESCORAMENTO, MONTAGEM E DESFORMA DA LAJE "TRELIÇADA" - U=2 VEZES</t>
  </si>
  <si>
    <t>ESCORAMENTO, MONTAGEM E DESFORMA DA LAJE "TRELIÇADA" - U=3 VEZES</t>
  </si>
  <si>
    <t>RECUPERAÇÃO E TRATAMENTO EM ESTRUTURAS DE CONCRETO:</t>
  </si>
  <si>
    <t>DEFINIÇÃO E DEMARCAÇÃO DA ÁREA DE REPARO DE ESTRUTURAS UTILIZANDO DISCO DE CORTE</t>
  </si>
  <si>
    <t>PREPARAÇÃO DO SUBSTRATO PARA REPARO EM ESTRUTURA DE CONCRETO POR APICOAMENTO MANUAL DA SUPERFÍCIE</t>
  </si>
  <si>
    <t>ESCARIFICAÇÃO MANUAL, CORTE DE CONCRETO ATÉ 3CM DE PROFUNDIDADE</t>
  </si>
  <si>
    <t>LIMPEZA DE ARMADURA OU CHAPA METÁLICA COM FURADEIRA E BROCA</t>
  </si>
  <si>
    <t>ESCOVAMENTO MANUAL DE ARMADURA OU CHAPA METÁLICA</t>
  </si>
  <si>
    <t>ESCOVAMENTO MANUAL DE SUBSTRATO</t>
  </si>
  <si>
    <t>LIMPEZA DO SUBSTRATO COM APLICAÇÃO DE JATO DE ÁGUA FRIA</t>
  </si>
  <si>
    <t>PROTEÇÃO DE ARMADURA CONTRA CORROSÃO A BASE DE ZINCO - 2 DEMÃOS</t>
  </si>
  <si>
    <t>PINTURA A BASE DE SILANO SILOXANO PARA PROTEÇÃO DE SUPERFÍCIES INTERNAS/EXTERNAS DE ESTRUTURA DE CONCRETO - 2 DEMÃOS</t>
  </si>
  <si>
    <t>REPARO PROFUNDO EM ESTRUTURA COM ARGAMASSA SECA TIPO "DRY PACK" ISENTA DE RETRAÇÃO - ESPESSURA DE 3 A 10CM E FCK &gt; 25 MPA</t>
  </si>
  <si>
    <t>CURA QUÍMICA PARA SUBSTRATO CIMENTÍCIO</t>
  </si>
  <si>
    <t>TRATAMENTO DE CONCRETO APARENTE 2 DEMÃOS (COM PINTURA DE CIMENTO CP32/CIMENTO BRANCO/POLÍMEROS ACRÍLICOS/ÁGUA - TRAÇO: 1 POLÍM.:6,6667 CP32: 3,3333 CIBRANCO - EM VOLUME) - INCLUSA A LAVAGEM COM JATO D'ÁGUA</t>
  </si>
  <si>
    <t>INST. ELÉT./TELEFÔNICA/CABEAMENTO ESTRUTURADO</t>
  </si>
  <si>
    <t>INST. ELET./TELEFONICA/CABEAMENTO ESTRUTURADO</t>
  </si>
  <si>
    <t>ANILHA PLÁSTICA 2,5 CM</t>
  </si>
  <si>
    <t>ARAME GALVANIZADO 12 BWG</t>
  </si>
  <si>
    <t>ARMACAO SECUNDARIA LEVE 1 ELEMENTO</t>
  </si>
  <si>
    <t>ARMACAO SECUNDARIA LEVE 2 ELEMENTOS</t>
  </si>
  <si>
    <t>ARMACAO SECUNDARIA LEVE 3 ELEMENTOS</t>
  </si>
  <si>
    <t>ARMACAO SECUNDARIA LEVE 4 ELEMENTOS</t>
  </si>
  <si>
    <t>ARMACAO SECUNDARIA PESADA 1 ELEMENTO</t>
  </si>
  <si>
    <t>ARMACAO SECUNDARIA PESADA 2 ELEMENTOS</t>
  </si>
  <si>
    <t>ARMACAO SECUNDARIA PESADA 3 ELEMENTOS</t>
  </si>
  <si>
    <t>ARMACAO SECUNDARIA PESADA 4 ELEMENTOS</t>
  </si>
  <si>
    <t>ARRUELA QUADRADA EM ACO GALVANIZADO 3X38X38MM FURO 18MM</t>
  </si>
  <si>
    <t>ARRUELA LISA D=1/4"</t>
  </si>
  <si>
    <t>ARRUELA LISA D=5/16"</t>
  </si>
  <si>
    <t>ATERRAMENTO - SOLDA EXOTÉRMICA - CARTUCHO 32 G</t>
  </si>
  <si>
    <t>ATERRAMENTO - SOLDA EXOTÉRMICA - CARTUCHO 45 G</t>
  </si>
  <si>
    <t>ATERRAMENTO - SOLDA EXOTÉRMICA - CARTUCHO 90 G</t>
  </si>
  <si>
    <t>ATERRAMENTO - SOLDA EXOTÉRMICA - CARTUCHO 115 G</t>
  </si>
  <si>
    <t>ATERRAMENTO - SOLDA EXOTÉRMICA - CARTUCHO 150 G</t>
  </si>
  <si>
    <t>BARRA DE COBRE 1" X 1/8" (0,8052 KG/M)</t>
  </si>
  <si>
    <t>BARRA DE COBRE 1" X 3/16" (1,0432 KG/M)</t>
  </si>
  <si>
    <t>BARRA DE COBRE 1.1/2" X 1/8" (1,0483 KG/M)</t>
  </si>
  <si>
    <t>BARRA DE COBRE 1.1/2" X 3/16" (1,5648 KG/M)</t>
  </si>
  <si>
    <t>BARRA DE COBRE 1.1/4" X 3/16" (1,3040 KG/M)</t>
  </si>
  <si>
    <t>BARRA DE COBRE 1/2" X 3/16" (0,5216 KG/M)</t>
  </si>
  <si>
    <t>BARRA DE COBRE 2" X 1/8" (1,3905 KG/M)</t>
  </si>
  <si>
    <t>BARRA DE COBRE 2" X 3/16"  (2,0865 KG/M)</t>
  </si>
  <si>
    <t>BARRA DE COBRE 3/4" X 3/16" (0,7823 KG/M)</t>
  </si>
  <si>
    <t>BARRA DE COBRE 3/4"X1/8" (0,5214 KG/M)</t>
  </si>
  <si>
    <t>BARRA DE COBRE  2" X 1/4" ( 2,870 KG/M)</t>
  </si>
  <si>
    <t>BASE METÁLICA PARA MASTRO 1.1/2"</t>
  </si>
  <si>
    <t>BLOCO BER-10 (BLOCO DE ENGATE RAPIDO)</t>
  </si>
  <si>
    <t>BORNE TERMINAL SAK 2,5 MM2</t>
  </si>
  <si>
    <t>BORNE TERMINAL SAK 4 MM2</t>
  </si>
  <si>
    <t>BORNE TERMINAL SAK 6 MM2</t>
  </si>
  <si>
    <t>BORNE TERMINAL SAK 10 MM2</t>
  </si>
  <si>
    <t>BORNE TERMINAL SAK 16 MM2</t>
  </si>
  <si>
    <t>BORNE TERMINAL SAK 25 MM2</t>
  </si>
  <si>
    <t>BORNE TERMINAL SAK 35 MM2</t>
  </si>
  <si>
    <t>BORNE TERMINAL SAK 50 MM2</t>
  </si>
  <si>
    <t>BORNE TERMINAL SAK 70 MM2</t>
  </si>
  <si>
    <t>BORNE TERMINAL SAK 95 MM2</t>
  </si>
  <si>
    <t>BORNE TERMINAL SAK 120 MM2</t>
  </si>
  <si>
    <t>BORNE TERMINAL SAK 150 MM2</t>
  </si>
  <si>
    <t>BOX CURVO DIAMETRO 1/2"</t>
  </si>
  <si>
    <t>BOX CURVO DIAMETRO 3/4"</t>
  </si>
  <si>
    <t>BOX CURVO DIAMETRO 1"</t>
  </si>
  <si>
    <t>BOX RETO DIAMETRO 1/2"</t>
  </si>
  <si>
    <t>BOX RETO DIAMETRO 3/4"</t>
  </si>
  <si>
    <t>BOX RETO DIAMETRO 1"</t>
  </si>
  <si>
    <t>BRACADEIRA METALICA TIPO "U" DIAM.1/2"</t>
  </si>
  <si>
    <t>BRACADEIRA METALICA TIPO "U" DIAM. 3/4"</t>
  </si>
  <si>
    <t>BRACADEIRA METALICA TIPO "U" DIAM. 1"</t>
  </si>
  <si>
    <t>BRACADEIRA METALICA TIPO "U" DIAM. 1.1/4"</t>
  </si>
  <si>
    <t>BRACADEIRA METALICA TIPO "U" DIAM. 1.1/2"</t>
  </si>
  <si>
    <t>BRACADEIRA METALICA TIPO "U" DIAM. 2"</t>
  </si>
  <si>
    <t>BRACADEIRA METALICA TIPO "U" DIAM. 2.1/2"</t>
  </si>
  <si>
    <t>BRACADEIRA METALICA TIPO "U" DIAM. 3"</t>
  </si>
  <si>
    <t>BRACADEIRA METALICA TIPO "U" DIAM. 4"</t>
  </si>
  <si>
    <t>BRACADEIRA METALICA TIPO "D" DIAM. 1/2"</t>
  </si>
  <si>
    <t>BRACADEIRA METALICA TIPO "D" DIAM. 3/4"</t>
  </si>
  <si>
    <t>BRACADEIRA METALICA TIPO "D" DIAM. 1"</t>
  </si>
  <si>
    <t>BRACADEIRA METALICA TIPO "D" DIAM. 1.1/4"</t>
  </si>
  <si>
    <t>BRACADEIRA METALICA TIPO "D" DIAM. 1.1/2"</t>
  </si>
  <si>
    <t>BRACADEIRA METALICA TIPO "D" DIAM. 2"</t>
  </si>
  <si>
    <t>BRACADEIRA METALICA TIPO "D" DIAM. 2.1/2"</t>
  </si>
  <si>
    <t>BRACADEIRA METALICA TIPO "D" DIAM. 3"</t>
  </si>
  <si>
    <t>BRACADEIRA METALICA TIPO "D" DIAM. 4"</t>
  </si>
  <si>
    <t>BRAÇADEIRA PARA 3 ESTAIS 1.1/2"</t>
  </si>
  <si>
    <t>BRAÇO C AÇO GALVANIZADO , CONFORME NTD-17</t>
  </si>
  <si>
    <t>BUCHA DE NYLON S-5</t>
  </si>
  <si>
    <t>BUCHA DE NYLON S-6</t>
  </si>
  <si>
    <t>BUCHA DE NYLON S-8</t>
  </si>
  <si>
    <t>BUCHA DE NYLON S-10</t>
  </si>
  <si>
    <t>BUCHA DE NYLON S-12</t>
  </si>
  <si>
    <t>BUCHA E ARRUELA METALICA DIAM. 1/2"</t>
  </si>
  <si>
    <t xml:space="preserve">PR    </t>
  </si>
  <si>
    <t>BUCHA E ARRUELA METALICA DIAM. 3/4"</t>
  </si>
  <si>
    <t>BUCHA E ARRUELA METALICA DIAM. 1"</t>
  </si>
  <si>
    <t>BUCHA E ARRUELA METALICA DIAM. 1.1/4"</t>
  </si>
  <si>
    <t>BUCHA E ARRUELA METALICA DIAM. 1.1/2"</t>
  </si>
  <si>
    <t>BUCHA E ARRUELA METALICA DIAM. 2"</t>
  </si>
  <si>
    <t>BUCHA E ARRUELA METALICA DIAM. 2.1/2"</t>
  </si>
  <si>
    <t>BUCHA E ARRUELA METALICA DIAM. 3"</t>
  </si>
  <si>
    <t>BUCHA E ARRUELA METALICA DIAM. 4"</t>
  </si>
  <si>
    <t>CABECOTE DE LIGA DE ALUMINIO DIAM. 3/4"</t>
  </si>
  <si>
    <t>CABECOTE DE LIGA DE ALUMINIO DIAM. 1"</t>
  </si>
  <si>
    <t>CABECOTE DE LIGA DE ALUMINIO DIAM. 1.1/4"</t>
  </si>
  <si>
    <t>CABECOTE DE LIGA DE ALUMINIO DIAM. 1.1/2"</t>
  </si>
  <si>
    <t>CABECOTE DE LIGA DE ALUMINIO DIAM. 2"</t>
  </si>
  <si>
    <t>CABECOTE DE LIGA DE ALUMINIO DIAM. 2.1/2"</t>
  </si>
  <si>
    <t>CABECOTE DE LIGA DE ALUMINIO DIAM. 3"</t>
  </si>
  <si>
    <t>CABECOTE DE LIGA DE ALUMINIO DIAM. 4"</t>
  </si>
  <si>
    <t>CABO EPR/XLPE (90°C) 1KV - 10MM2</t>
  </si>
  <si>
    <t>CABO EPR/XLPE (90°C) 1 KV - 35 MM2</t>
  </si>
  <si>
    <t>CABO EPR/XLPE (90°C) 1 KV - 70 MM2</t>
  </si>
  <si>
    <t>CABO EPR/XLPE (90°C) 1 KV - 185 MM2</t>
  </si>
  <si>
    <t>CABO DE COBRE XLPE (90°C) 15 KV - 50 MM2</t>
  </si>
  <si>
    <t>CABO DE AÇO ALMA DE FIBRA 1/4"</t>
  </si>
  <si>
    <t>CABO AGRUPADO PVC (70ºC) 1KV 4 X 2,5 MM2</t>
  </si>
  <si>
    <t>CABO AGRUPADO PVC (70ºC) 1KV 4 X 4 MM2</t>
  </si>
  <si>
    <t>CABO AGRUPADO PVC (70ºC) 1KV 4 X 6 MM2</t>
  </si>
  <si>
    <t>CABO AGRUPADO PVC (70ºC) 1KV 4 X 10 MM2</t>
  </si>
  <si>
    <t>CABO AGRUPADO PVC (70ºC) 1KV 4 X 16 MM2</t>
  </si>
  <si>
    <t>CABO AGRUPADO PVC (70ºC) 1KV 4 X 25 MM2</t>
  </si>
  <si>
    <t>CABO FLEXIVEL PARALELO 2 X 1,5 MM2</t>
  </si>
  <si>
    <t>CABO FLEXIVEL PARALELO 2 X 2,5 MM2</t>
  </si>
  <si>
    <t>CABO ISOLADO PP 3 X 4,0 MM2</t>
  </si>
  <si>
    <t>CABO ISOLADO PP 3 X 2,5 MM2</t>
  </si>
  <si>
    <t>CABO TELEFONICO CCI-50 1 PAR</t>
  </si>
  <si>
    <t>CABO TELEFONICO CCI-50 2 PARES</t>
  </si>
  <si>
    <t>CABO TELEFONICO CCI-50 3 PARES</t>
  </si>
  <si>
    <t>CABO TELEFONICO CCE-50 2 PARES</t>
  </si>
  <si>
    <t>CABO TELEFONICO CCE-50 3 PARES</t>
  </si>
  <si>
    <t>CABO TELEFONICO CI-50,10 PARES (USO INTERNO)</t>
  </si>
  <si>
    <t>CABO TELEFONICO CI-50,20 PARES (USO INTERNO)</t>
  </si>
  <si>
    <t>CABO TELEFONICO CI-50,30 PARES (USO INTERNO)</t>
  </si>
  <si>
    <t>CABO TELEFONICO CI-50,50 PARES (USO INTERNO)</t>
  </si>
  <si>
    <t>CABO TELEFON. CTP-APL-50 DE 20 PARES (USO EXTERNO)</t>
  </si>
  <si>
    <t>CABO UTP-4P, CAT. 6 , 24 AWG</t>
  </si>
  <si>
    <t>CAIXA "ARSTOP" C/ 1 TOMADA HEXAGONAL 2P+T E 1 DISJUNTOR MONOPOLAR 20A</t>
  </si>
  <si>
    <t>CAIXA 75X75X31 MM (LINHA X OU EQUIVALENTE)</t>
  </si>
  <si>
    <t xml:space="preserve">CAIXA DE PASSAGEM - ESCAVAÇÃO MANUAL / REATERRO/ APILOAMENTO DO FUNDO </t>
  </si>
  <si>
    <t>CAIXA DE PASSAGEM -  TAMPA EM CONCRETO ARMADO 25 MPA E=5CM</t>
  </si>
  <si>
    <t xml:space="preserve">CAIXA DE PASSAGEM -  ALVENARIA DE 1/2 VEZ COM REVESTIMENTO INTERNO EM REBOCO PAULISTA A-14 </t>
  </si>
  <si>
    <t>CAIXA DE PASSAGEM - ALVENARIA DE 1 VEZ COM REVESTIMENTO INTERNO EM REBOCO PAULISTA A-14</t>
  </si>
  <si>
    <t>CAIXA DE PASSAGEM - LASTRO DE BRITA PARA O FUNDO</t>
  </si>
  <si>
    <t>CAIXA DE PASSAGEM - LASTRO DE CONCRETO 20 MPA E=5CM PARA O FUNDO</t>
  </si>
  <si>
    <t>CAIXA DE PASSAGEM METÁLICA DE EMBUTIR 15X15X8 CM</t>
  </si>
  <si>
    <t>CAIXA DE PASSAGEM METÁLICA DE EMBUTIR 20X20X10 CM</t>
  </si>
  <si>
    <t>CAIXA DE PASSAGEM METÁLICA DE EMBUTIR 30X30X12 CM</t>
  </si>
  <si>
    <t>CAIXA DE PASSAGEM METÁLICA DE EMBUTIR  40X40X15 CM</t>
  </si>
  <si>
    <t>CAIXA DE PASSAGEM METÁLICA DE EMBUTIR 50X50X15 CM</t>
  </si>
  <si>
    <t>CAIXA DISTRIBUIÇÃO TELEFÔNICA DE EMBUTIR 40X40X12 CM</t>
  </si>
  <si>
    <t>CAIXA DISTRIBUIÇÃO TELEFÔNICA DE EMBUTIR 60X60X12 CM</t>
  </si>
  <si>
    <t>CAIXA DISTRIBUIÇÃO TELEFÔNICA DE EMBUTIR  80X80X12 CM</t>
  </si>
  <si>
    <t>CAIXA DISTRIBUIÇÃO TELEFÔNICA DE EMBUTIR 120X120X12 CM</t>
  </si>
  <si>
    <t>CAIXA METALICA RETANGULAR 4" X 2" X 2"</t>
  </si>
  <si>
    <t>CAIXA METALICA QUADRADA 4"X4"X2"</t>
  </si>
  <si>
    <t>CAIXA METÁLICA PARA PROTEÇÃO GERAL 580X500X216MM ATÉ 175A</t>
  </si>
  <si>
    <t>CAIXA METÁLICA PARA PROTEÇÃO GERAL 820X750X266MM DE 250A A 350A</t>
  </si>
  <si>
    <t>CAIXA METÁLICA PARA PROTEÇÃO GERAL 1200X1000X310MM DE 500A A 800A</t>
  </si>
  <si>
    <t>CAIXA PARA QUADRO DE COMANDO METÁLICA DE SOBREPOR 40X30X20 CM</t>
  </si>
  <si>
    <t>CAIXA PARA QUADRO DE COMANDO METÁLICA DE SOBREPOR 20X20X12 CM</t>
  </si>
  <si>
    <t xml:space="preserve">CAIXA PARA QUADRO DE COMANDO METÁLICA DE SOBREPOR 30X30X20 CM </t>
  </si>
  <si>
    <t>CAIXA PARA QUADRO DE COMANDO METÁLICA DE SOBREPOR 40X40X20 CM</t>
  </si>
  <si>
    <t xml:space="preserve">CAIXA PARA QUADRO DE COMANDO METÁLICA DE SOBREPOR 60X60X20 CM </t>
  </si>
  <si>
    <t xml:space="preserve">CAIXA PARA QUADRO DE COMANDO METÁLICA DE SOBREPOR 80X60X25 CM </t>
  </si>
  <si>
    <t>CAIXA METÁLICA PARA PROTEÇÃO GERAL 500X380X166MM ATÉ 175A ( GRUPO B )</t>
  </si>
  <si>
    <t>CAIXA METÁLICA PARA MEDIDOR MONOFÁSICO PADRÃO ENEL 300X220X151MM</t>
  </si>
  <si>
    <t>CAIXA METÁLICA PARA MEDIDOR POLIFÁSICO PADRÃO ENEL 500X380X166MM</t>
  </si>
  <si>
    <t>CANALETA COM TAMPA (LINHA X OU EQUIVALENTE) 20X12X2000 MM</t>
  </si>
  <si>
    <t>CANALETA COM TAMPA (LINHA X OU EQUIVALENTE) 32X16X2000 MM</t>
  </si>
  <si>
    <t>CANALETA COM TAMPA (LINHA X OU EQUIVALENTE) 40X16X2000 MM</t>
  </si>
  <si>
    <t>CANALETA COM TAMPA (LINHA X OU EQUIVALENTE) 50X20X2000 MM</t>
  </si>
  <si>
    <t>CANALETA COM TAMPA (LINHA X OU EQUIVALENTE) 110X20X2000 MM</t>
  </si>
  <si>
    <t>CANTONEIRA METALICA 38 X 38 MM ( ZZ ALTA)</t>
  </si>
  <si>
    <t>CANTONEIRA AUXILIAR PARA BRAÇO TIPO C</t>
  </si>
  <si>
    <t>CHAVE DE PARTIDA DE MOTOR TRIFÁSICO C/RELE FALTA DE FASE 5CV</t>
  </si>
  <si>
    <t>CHAVE DE PARTIDA DE MOTOR TRIFÁSICO C/RELE DE FALTA DE FASE 10CV</t>
  </si>
  <si>
    <t>CHAVE DE PARTIDA DE MOTOR TRIFÁSICO C/RELE DE FALTA DE FASE 2CV</t>
  </si>
  <si>
    <t>CHAVE DE PARTIDA DE MOTOR TRIFÁSICO C/RELE FALTA DE FASE 7 1/2CV</t>
  </si>
  <si>
    <t>CHAVE FUSIVEL 15 KV, 50A (CHAVE MATHEUS)</t>
  </si>
  <si>
    <t>CHAVE FUSIVEL,15 KV,100A, (CHAVE MATHEUS)</t>
  </si>
  <si>
    <t>CHAVE MAGNETICA C/RELE REGULAGEM 5-10A</t>
  </si>
  <si>
    <t>CHAVE MAGNETICA C/RELE REGULAGEM 7-11A</t>
  </si>
  <si>
    <t>CHAVE MAGNETICA C/RELE REGULAGEM 10,5-16,5A</t>
  </si>
  <si>
    <t>CHAVE MAGNETICA C/RELE REGULAGEM 25 - 45A</t>
  </si>
  <si>
    <t>CHAVE DE PARTIDA DE MOTOR TRIFÁSICO C/ RELE FALTA DE FASE 1/2CV</t>
  </si>
  <si>
    <t>CHAVE DE PARTIDA DE MOTOR TRIFÁSICO C/ RELE FALTA DE FASE 3/4CV</t>
  </si>
  <si>
    <t>CHAVE DE PARTIDA DE MOTOR TRIFÁSICO C/RELE FALTA DE FASE 1 CV</t>
  </si>
  <si>
    <t>CHAVE DE PARTIDA DE MOTOR TRIFÁSICO C/ RELE FALTA DE FASE 1 1/2CV</t>
  </si>
  <si>
    <t>CHAVE REVERSORA ROTATIVA (COMUTAD.) TRIPOLAR 10A</t>
  </si>
  <si>
    <t>CHAVE REVERSORA ROTATIVA (COMUTAD.) TRIPOLAR 16A</t>
  </si>
  <si>
    <t>CHAVE REVERSORA ROTATIVA (COMUTAD.) TRIPOLAR 20A</t>
  </si>
  <si>
    <t>CHAVE REVERSORA ROTATIVA (COMUTAD.) TRIPOLAR 32A</t>
  </si>
  <si>
    <t>CHAVE REVERSORA ROTATIVA (COMUTAD.) TRIPOLAR 40A</t>
  </si>
  <si>
    <t>CHAVE REVERSORA ROTATIVA (COMUTAD.) TRIPOLAR 63A</t>
  </si>
  <si>
    <t>CHAVE TRIPOLAR TIPO PACCO 16-A</t>
  </si>
  <si>
    <t>CHAVE TRIPOLAR TIPO PACCO 20-A</t>
  </si>
  <si>
    <t>CHAVE TRIPOLAR TIPO PACCO 32A</t>
  </si>
  <si>
    <t>CHAVE TRIPOLAR TIPO PACCO 40A</t>
  </si>
  <si>
    <t>CHAVE TRIPOLAR TIPO PACCO 63-A</t>
  </si>
  <si>
    <t>CINTA DE ACO GALVANIZADO DIAM.190 MM</t>
  </si>
  <si>
    <t>CINTA DE ACO GALVANIZADO DIAM.220 MM</t>
  </si>
  <si>
    <t>CINTA DE ACO GALVANIZADO DIAM.230MM</t>
  </si>
  <si>
    <t xml:space="preserve">CONDULETE DE PVC - CAIXA COM 5 ENTRADAS </t>
  </si>
  <si>
    <t xml:space="preserve">CONDULETE DE PVC - ADAPTADOR DE SAÍDA 3/4"  </t>
  </si>
  <si>
    <t xml:space="preserve">CONDULETE DE PVC - ADAPTADOR DE SAÍDA 1" </t>
  </si>
  <si>
    <t xml:space="preserve">CONDULETE DE PVC - TAMPÃO DE 3/4"  </t>
  </si>
  <si>
    <t xml:space="preserve">CONDULETE DE PVC - TAMPÃO DE 1"  </t>
  </si>
  <si>
    <t xml:space="preserve">CONDULETE METÁLICO - CAIXA COM 5 ENTRADAS </t>
  </si>
  <si>
    <t xml:space="preserve">CONDULETE METÁLICO - ADAPTADOR DE SAÍDA 3/4" </t>
  </si>
  <si>
    <t>CONDULETE METÁLICO - ADAPTADOR DE SAÍDA 1"</t>
  </si>
  <si>
    <t xml:space="preserve">CONDULETE METÁLICO - TAMPÃO DE 3/4" </t>
  </si>
  <si>
    <t xml:space="preserve">CONDULETE METÁLICO - TAMPÃO DE 1" </t>
  </si>
  <si>
    <t>CONECTOR DE COMPRESSÃO FORMATO H PARA CABO 25 A 70 MM2</t>
  </si>
  <si>
    <t>CONECTOR TIPO PARAFUSO FENDIDO 4 MM2</t>
  </si>
  <si>
    <t>CONECTOR TIPO PARAFUSO FENDIDO 6 MM2</t>
  </si>
  <si>
    <t>CONECTOR TIPO PARAFUSO FENDIDO 10 MM2</t>
  </si>
  <si>
    <t>CONECTOR TIPO PARAFUSO FENDIDO 16 MM2</t>
  </si>
  <si>
    <t>CONECTOR TIPO PARAFUSO FENDIDO 25 MM2</t>
  </si>
  <si>
    <t>CONECTOR TIPO PARAFUSO FENDIDO 35 MM2</t>
  </si>
  <si>
    <t>CONECTOR TIPO PARAFUSO FENDIDO 50 MM2</t>
  </si>
  <si>
    <t>CONECTOR TIPO PARAFUSO FENDIDO 70 MM2</t>
  </si>
  <si>
    <t>CONECTOR TIPO PARAFUSO FENDIDO 95 MM2</t>
  </si>
  <si>
    <t>CONECTOR TIPO PARAFUSO FENDIDO 120 MM2</t>
  </si>
  <si>
    <t>CONECTOR TIPO PARAFUSO FENDIDO 150 MM2</t>
  </si>
  <si>
    <t>CONECTOR TIPO PARAFUSO FENDIDO 185 MM2</t>
  </si>
  <si>
    <t>CONECTOR TRIPOLAR EM PORCELANA PARA FIOS DE ATÉ 10MM2 (BORNES) 50A-250V (CHUVEIRO)</t>
  </si>
  <si>
    <t>COTOVELO EXTERNO PARA CANALETA (LINHA X OU EQUIVALENTE) 20X12 MM</t>
  </si>
  <si>
    <t>COTOVELO EXTERNO PARA CANALETA (LINHA X OU EQUIVALENTE) 32X16 MM</t>
  </si>
  <si>
    <t>COTOVELO EXTERNO PARA CANALETA (LINHA X OU EQUIVALENTE) 40X16 MM</t>
  </si>
  <si>
    <t>COTOVELO EXTERNO PARA CANALETA (LINHA X OU EQUIVALENTE) 50X20 MM</t>
  </si>
  <si>
    <t>COTOVELO EXTERNO PARA CANALETA (LINHA X OU EQUIVALENTE) 110X20 MM</t>
  </si>
  <si>
    <t>COTOVELO INTERNO PARA CANALETA (LINHA X OU EQUIVALENTE) 20X12 MM</t>
  </si>
  <si>
    <t>COTOVELO INTERNO PARA CANALETA (LINHA X OU EQUIVALENTE) 32X16 MM</t>
  </si>
  <si>
    <t>COTOVELO INTERNO PARA CANALETA (LINHA X OU EQUIVALENTE) 40X16 MM</t>
  </si>
  <si>
    <t>COTOVELO INTERNO PARA CANALETA (LINHA X OU EQUIVALENTE) 50X20 MM</t>
  </si>
  <si>
    <t>COTOVELO INTERNO PARA CANALETA (LINHA X OU EQUIVALENTE) 110X20 MM</t>
  </si>
  <si>
    <t>CRUZETA POLIMÉRICA 90X112X2400 MM</t>
  </si>
  <si>
    <t>CURVA DE INVERSAO PARA ELETROCALHA 50 X 50 MM</t>
  </si>
  <si>
    <t>CURVA 90 GRAUS AÇO ZINCADO DIÂMETRO 1/2"</t>
  </si>
  <si>
    <t>CURVA 90 GRAUS AÇO ZINCADO DIÂMETRO 1"</t>
  </si>
  <si>
    <t>CURVA 90 GRAUS AÇO ZINCADO DIÂMETRO 1.1/4"</t>
  </si>
  <si>
    <t>CURVA 90 GRAUS AÇO ZINCADO DIÂMETRO 1.1/2"</t>
  </si>
  <si>
    <t>CURVA 90 GRAUS AÇO ZINCADO DIÂMETRO 2"</t>
  </si>
  <si>
    <t>CURVA 90 GRAUS AÇO ZINCADO DIÂMETRO 2.1/2"</t>
  </si>
  <si>
    <t>CURVA 90 GRAUS AÇO ZINCADO DIÂMETRO 3"</t>
  </si>
  <si>
    <t>CURVA 90 GRAUS AÇO ZINCADO DIÂMETRO 4"</t>
  </si>
  <si>
    <t>CURVA DE 90 GRAUS DE PVC RIGIDO DIAM.1/2"</t>
  </si>
  <si>
    <t>CURVA DE 90 GRAUS DE PVC RIGIDO DIAM. 3/4"</t>
  </si>
  <si>
    <t>CURVA DE 90 GRAUS DE PVC RIGIDO DIAM. 1"</t>
  </si>
  <si>
    <t>CURVA DE 90 GRAUS DE PVC RIGIDO DIAM. 1.1/4"</t>
  </si>
  <si>
    <t>CURVA DE 90 GRAUS DE PVC RIGIDO DIAM. 1.1/2"</t>
  </si>
  <si>
    <t>CURVA DE 90 GRAUS DE PVC RIGIDO DIAM. 2"</t>
  </si>
  <si>
    <t>CURVA DE 90 GRAUS DE PVC RIGIDO DIAM. 2.1/2"</t>
  </si>
  <si>
    <t>CURVA DE 90 GRAUS DE PVC RIGIDO DIAM. 3"</t>
  </si>
  <si>
    <t>CURVA DE 90 GRAUS DE PVC RIGIDO DIAM. 4"</t>
  </si>
  <si>
    <t>CURVA DE 90 GRAUS AÇO GALVANIZADO DIAM.1/2"</t>
  </si>
  <si>
    <t>CURVA DE 90 GRAUS AÇO GALVANIZADO DIAM.3/4"</t>
  </si>
  <si>
    <t>CURVA DE 90 GRAUS AÇO GALVANIZADO DIAM.1"</t>
  </si>
  <si>
    <t>CURVA DE 90 GRAUS AÇO GALVANIZADO DIAM.1.1/4"</t>
  </si>
  <si>
    <t>CURVA DE 90 GRAUS AÇO GALVANIZADO DIAM. 1.1/2"</t>
  </si>
  <si>
    <t>CURVA DE 90 GRAUS AÇO GALVANIZADO DIAM. 2"</t>
  </si>
  <si>
    <t>CURVA DE 90 GRAUS AÇO GALVANIZADO DIAM. 2.1/2"</t>
  </si>
  <si>
    <t>CURVA DE 90 GRAUS AÇO GALVANIZADO DIAM. 3"</t>
  </si>
  <si>
    <t>CURVA DE 90 GRAUS AÇO GALVANIZADO DIÂMETRO 4"</t>
  </si>
  <si>
    <t>DESVIO A DIREITA PARA ELETROCALHA 50 X 50 MM</t>
  </si>
  <si>
    <t>DISJUNTOR MONOPOLAR DE 35 A 50-A</t>
  </si>
  <si>
    <t>DISJUNTOR TRIPOLAR DE 10 A 35-A</t>
  </si>
  <si>
    <t>DISJUNTOR TRIPOLAR 40 A 50A</t>
  </si>
  <si>
    <t>DISJUNTOR TRIPOLAR DE 60 A 100-A</t>
  </si>
  <si>
    <t>DISJUNTOR TRIPOLAR DE 125-A</t>
  </si>
  <si>
    <t>DISJUNTOR TRIPOLAR DE 150 A 175-A</t>
  </si>
  <si>
    <t>DISJUNTOR TRIPOLAR DE 200-A</t>
  </si>
  <si>
    <t>DISJUNTOR TRIPOLAR DE 225-A</t>
  </si>
  <si>
    <t>DISJUNTOR TRIPOLAR DE 250-A</t>
  </si>
  <si>
    <t>DISJUNTOR TRIPOLAR DE 300 A 350-A</t>
  </si>
  <si>
    <t>DISPOSITIVO DE PROTEÇÃO CONTRA SURTOS (D.P.S.) 275V DE 8 A 40KA</t>
  </si>
  <si>
    <t>DISPOSITIVO DE PROTEÇÃO CONTRA SURTOS (D.P.S.) 275V DE 90KA</t>
  </si>
  <si>
    <t>ELETRODUTO PVC FLEXÍVEL - MANGUEIRA CORRUGADA LEVE - DIAM. 25MM</t>
  </si>
  <si>
    <t>ELETRODUTO PVC FLEXÍVEL - MANGUEIRA CORRUGADA LEVE - DIAM. 32MM</t>
  </si>
  <si>
    <t>ELETRODUTO PVC FLEXÍVEL - MANGUEIRA CORRUGADA REFORÇADA - DIAM. 40MM</t>
  </si>
  <si>
    <t>ELETRODUTO PVC FLEXÍVEL - MANGUEIRA CORRUGADA REFORÇADA - DIAM. 50MM</t>
  </si>
  <si>
    <t>ELETRODUTO PVC FLEXÍVEL - MANGUEIRA CORRUGADA REFORÇADA - DIAM. 60MM</t>
  </si>
  <si>
    <t>ELETRODUTO PVC FLEXÍVEL - MANGUEIRA CORRUGADA REFORÇADA - DIAM. 75MM</t>
  </si>
  <si>
    <t>ELETRODUTO DE PVC RIGIDO DIAMETRO 1/2"</t>
  </si>
  <si>
    <t>ELETRODUTO DE PVC RIGIDO DIAMETRO 3/4"</t>
  </si>
  <si>
    <t>ELETRODUTO DE PVC RIGIDO DIAMETRO 1"</t>
  </si>
  <si>
    <t>ELETRODUTO DE PVC RIGIDO DIAMETRO 1.1/2"</t>
  </si>
  <si>
    <t>ELETRODUTO DE PVC RIGIDO DIAMETRO 1.1/4"</t>
  </si>
  <si>
    <t>ELETRODUTO DE PVC RIGIDO DIAMETRO 2"</t>
  </si>
  <si>
    <t>ELETRODUTO DE PVC RIGIDO DIAMETRO 2.1/2"</t>
  </si>
  <si>
    <t>ELETRODUTO DE PVC RIGIDO DIAMETRO 3"</t>
  </si>
  <si>
    <t>ELETRODUTO DE PVC RIGIDO DIAMETRO 4"</t>
  </si>
  <si>
    <t xml:space="preserve">ELETRODUTO EM AÇO GALVANIZADO A FOGO DIÂMETRO 1/2" - PESADO </t>
  </si>
  <si>
    <t xml:space="preserve">ELETRODUTO EM AÇO GALVANIZADO A FOGO DIÂMETRO 3/4" - PESADO </t>
  </si>
  <si>
    <t xml:space="preserve">ELETRODUTO EM AÇO GALVANIZADO A FOGO DIÂMETRO 1" - PESADO </t>
  </si>
  <si>
    <t xml:space="preserve">ELETRODUTO EM AÇO GALVANIZADO A FOGO DIÂMETRO 1 1/4" - PESADO </t>
  </si>
  <si>
    <t xml:space="preserve">ELETRODUTO EM AÇO GALVANIZADO A FOGO DIÂMETRO 1 1/2" - PESADO </t>
  </si>
  <si>
    <t xml:space="preserve">ELETRODUTO EM AÇO GALVANIZADO A FOGO DIÂMETRO 2" - PESADO </t>
  </si>
  <si>
    <t xml:space="preserve">ELETRODUTO EM AÇO GALVANIZADO A FOGO DIÂMETRO 2 1/2" - PESADO </t>
  </si>
  <si>
    <t xml:space="preserve">ELETRODUTO EM AÇO GALVANIZADO A FOGO DIÂMETRO 3" - PESADO </t>
  </si>
  <si>
    <t xml:space="preserve">ELETRODUTO EM AÇO GALVANIZADO A FOGO DIÂMETRO 4" - PESADO </t>
  </si>
  <si>
    <t>ELETRODUTO METALICO FLEXIVEL DIAMETRO DIAM.1/2"</t>
  </si>
  <si>
    <t>ELETRODUTO METALICO FLEXIVEL DIAMETRO DIAM.3/4"</t>
  </si>
  <si>
    <t>ELETRODUTO METALICO FLEXIVEL DIAMETRO DIAM. 1"</t>
  </si>
  <si>
    <t>ELETRODUTO EM AÇO ZINCADO DIÂMETRO 1/2"</t>
  </si>
  <si>
    <t>ELETRODUTO EM AÇO ZINCADO DIÂMETRO 3/4"</t>
  </si>
  <si>
    <t>ELETRODUTO EM AÇO ZINCADO DIÂMETRO 1"</t>
  </si>
  <si>
    <t>ELETRODUTO EM AÇO ZINCADO DIÂMETRO 1.1/4"</t>
  </si>
  <si>
    <t>ELETRODUTO EM AÇO ZINCADO DIÂMETRO 1.1/2"</t>
  </si>
  <si>
    <t>ELETRODUTO EM AÇO ZINCADO DIÂMETRO 2"</t>
  </si>
  <si>
    <t>ELETRODUTO EM AÇO ZINCADO DIÂMETRO 2.1/2"</t>
  </si>
  <si>
    <t>ELETRODUTO EM AÇO ZINCADO DIÂMETRO 3"</t>
  </si>
  <si>
    <t>ELETRODUTO EM AÇO ZINCADO DIÂMETRO 4"</t>
  </si>
  <si>
    <t>ELO FUSÍVEL 5 H</t>
  </si>
  <si>
    <t>ELO FUSÍVEL 6 K</t>
  </si>
  <si>
    <t>ELO FUSIVEL 8 K - 15 KV</t>
  </si>
  <si>
    <t>ELO FUSIVEL 10 K - 15 KV</t>
  </si>
  <si>
    <t>ESPELHO BAQUELITE 4" X 2" 1 FURO RJ-45</t>
  </si>
  <si>
    <t>ESPELHO BAQUELITE 4" X 2" 2 FUROS RJ-45</t>
  </si>
  <si>
    <t>FITA DE AUTO FUSAO, ROLO DE 2,00 M</t>
  </si>
  <si>
    <t>FITA DE AUTO FUSAO, ROLO E 10,00 MM</t>
  </si>
  <si>
    <t>FITA ISOLANTE, ROLO DE 5,00 M</t>
  </si>
  <si>
    <t>FITA ISOLANTE, ROLO DE 10,00 M</t>
  </si>
  <si>
    <t>FITA ISOLANTE, ROLO DE 20,00 M</t>
  </si>
  <si>
    <t>GRAMPO DE ANCORAGEM POLIMÉRICO</t>
  </si>
  <si>
    <t>HASTE REV.COBRE(COPPERWELD)  3/4" X 2,40 M C/CONECTOR</t>
  </si>
  <si>
    <t>HASTE REV.COBRE(COPPERWELD)  5/8" X 3,00 M C/CONECTOR</t>
  </si>
  <si>
    <t>HASTE CANTONEIRA 2,00 M  C/CONECTOR</t>
  </si>
  <si>
    <t>HASTE CANTONEIRA 2,40 M C/CONECTOR</t>
  </si>
  <si>
    <t>INTERRUPTOR 1 SEÇÃO (LINHA X OU EQUIVALENTE)</t>
  </si>
  <si>
    <t>INTERRUPTOR 2 SEÇÕES (LINHA X OU EQUIVALENTE)</t>
  </si>
  <si>
    <t>INTERRUPTOR INTERMEDIARIO (FOUR-WAY)</t>
  </si>
  <si>
    <t>INTERRUPTOR PARALELO SIMPLES (1 SECAO)</t>
  </si>
  <si>
    <t>INTERRUPTOR PARALELO DUPLO (2 SECOES)</t>
  </si>
  <si>
    <t>INTERRUPTOR SIMPLES (3 SECOES)</t>
  </si>
  <si>
    <t>INTERRUPTOR DIFERENCIAL RESIDUAL (D.R.) BIPOLAR DE 25A-30mA</t>
  </si>
  <si>
    <t>INTERRUPTOR DIFERENCIAL RESIDUAL (D.R.) BIPOLAR DE 40A-30mA</t>
  </si>
  <si>
    <t>INTERRUPTOR DIFERENCIAL RESIDUAL (D.R.) BIPOLAR DE 63A-30mA</t>
  </si>
  <si>
    <t>INTERRUPTOR DIFERENCIAL RESIDUAL (D.R.) TETRAPOLAR DE 25A-30mA</t>
  </si>
  <si>
    <t>INTERRUPTOR DIFERENCIAL RESIDUAL (D.R.) TETRAPOLAR DE 40A-30mA</t>
  </si>
  <si>
    <t>INTERRUPTOR DIFERENCIAL RESIDUAL (D.R.) TETRAPOLAR DE 63A-30mA</t>
  </si>
  <si>
    <t>ISOLADOR EPOXI 25X30 (BUJAO)</t>
  </si>
  <si>
    <t>ISOLADOR EPOXI 30X30 (BUJAO)</t>
  </si>
  <si>
    <t>ISOLADOR EPOXI 40X30 (BUJAO)</t>
  </si>
  <si>
    <t>ISOLADOR EPOXI 50X40 (BUJAO)</t>
  </si>
  <si>
    <t>ISOLADOR EPOXI 60X30 (BUJAO)</t>
  </si>
  <si>
    <t>ISOLADOR EPOXI 60 X 50 (BUJAO)</t>
  </si>
  <si>
    <t>ISOLADOR DE BAQUELITA COM CHAPA DE ENCOSTO</t>
  </si>
  <si>
    <t>ISOLADOR DE ANCORAGEM POLIMÉRICO 15KV</t>
  </si>
  <si>
    <t>ISOLADOR ROLDANA PVC PEQUENO (101)</t>
  </si>
  <si>
    <t>ISOLADOR ROLDANA PVC MEDIO (102)</t>
  </si>
  <si>
    <t>ISOLADOR ROLDANA PVC GRANDE (103)</t>
  </si>
  <si>
    <t>ISOLADOR, PINO 15 KV ROSCA 25 MM</t>
  </si>
  <si>
    <t>LAMPADA A VAPOR DE MERCURIO 125 W</t>
  </si>
  <si>
    <t>LAMPADA A VAPOR MERCURIO 250 W</t>
  </si>
  <si>
    <t>LAMPADA A VAPOR MERCURIO 400 W</t>
  </si>
  <si>
    <t>LAMPADA A VAPOR METALICO 2000 W</t>
  </si>
  <si>
    <t>LAMPADA VAPOR METALICO OVOIDE 70 W</t>
  </si>
  <si>
    <t>LAMPADA VAPOR METALICO OVOIDE 150 W</t>
  </si>
  <si>
    <t>LAMPADA VAPOR METALICO OVOIDE 250W</t>
  </si>
  <si>
    <t>LAMPADA VAPOR METALICO OVOIDE 400 W</t>
  </si>
  <si>
    <t>LAMPADA VAPOR METALICO TUBULAR 1000 W</t>
  </si>
  <si>
    <t>LAMPADA MISTA DE 160 W</t>
  </si>
  <si>
    <t>LAMPADA MISTA 250 W</t>
  </si>
  <si>
    <t>LAMPADA MISTA 500 W</t>
  </si>
  <si>
    <t>LAMPADA VAPOR DE SODIO OVOIDE 150 W</t>
  </si>
  <si>
    <t>LAMPADA VAPOR DE SODIO (OVOIDE) 250 W</t>
  </si>
  <si>
    <t>LAMPADA VAPOR DE SODIO (OVOIDE) 400W</t>
  </si>
  <si>
    <t>LUMINÁRIA DE EMERGÊNCIA 30 LEDS</t>
  </si>
  <si>
    <t>LUMINÁRIA BLINDADA PARA TETO COM GRADE ( MÉDIA ) - BASE E-27</t>
  </si>
  <si>
    <t>LUMINÁRIA TIPO ARANDELA DE USO EXTERNO BLINDADA COM GRADE ( PEQUENA ) - BASE E-27</t>
  </si>
  <si>
    <t>LUMINÁRIA TIPO ARANDELA DE USO EXTERNO BLINDADA COM GRADE ( MÉDIA ) - BASE E-27</t>
  </si>
  <si>
    <t>LUMINÁRIA TIPO ARANDELA DE USO EXTERNO BLINDADA COM GRADE ( GRANDE ) - BASE E-27</t>
  </si>
  <si>
    <t>LUMINÁRIA TIPO ARANDELA DE USO INTERNO - BASE E-27</t>
  </si>
  <si>
    <t>LUMINÁRIA TIPO ARANDELA DE USO EXTERNO - BASE E-27</t>
  </si>
  <si>
    <t>LUMINÁRIA PARA JARDIM COM POSTE 2,50 M COM 01 GLOBO - INCLUSO BASE DE CONCRETO PADRÃO GOINFRA E FIXAÇÃO</t>
  </si>
  <si>
    <t>LUMINÁRIA PARA JARDIM COM POSTE 2,50 M COM 02 GLOBOS - INCLUSO BASE DE CONCRETO PADRÃO GOINFRA E FIXAÇÃO</t>
  </si>
  <si>
    <t>LUMINÁRIA DE EMBUTIR REGULÁVEL  ("OLHO DE BOI") - BASE E-27 - INCLUSO CORTE NO FORRO</t>
  </si>
  <si>
    <t>LUMINÁRIA TIPO SINALIZADOR PARA 01 LÂMPADA</t>
  </si>
  <si>
    <t>LUMINÁRIA TIPO SINALIZADOR PARA 02 LÂMPADAS</t>
  </si>
  <si>
    <t>LUMINÁRIA CIRCULAR SEM VIDRO PARA QUADRA ATE 400 W - BASE E-40</t>
  </si>
  <si>
    <t>LUMINÁRIA CIRCULAR COM VIDRO PARA QUADRA ATÉ 400 W - BASE E-40</t>
  </si>
  <si>
    <t>LUMINÁRIA DE SOBREPOR USO AO TEMPO (TARTARUGA) - BASE E-27</t>
  </si>
  <si>
    <t xml:space="preserve">LUMINÁRIA TIPO PROJETOR CIRCULAR ATÉ 200 W - BASE E-27 </t>
  </si>
  <si>
    <t>LUMINÁRIA TIPO PROJETOR CIRCULAR ATÉ 400 W - BASE E-40</t>
  </si>
  <si>
    <t>LUMINÁRIA TIPO PROJETOR RETANGULAR ATÉ 400 W - BASE E-40</t>
  </si>
  <si>
    <t>LUMINÁRIA TIPO PROJETOR RETANGULAR COM PORTA REATOR ATÉ 400 W - BASE E-40</t>
  </si>
  <si>
    <t>LUMINÁRIA TIPO PROJETOR RETANGULAR ATÉ 1000 W - BASE E-40</t>
  </si>
  <si>
    <t>LUMINÁRIA TIPO PROJETOR RETANGULAR ATÉ 2000 W - BASE E-40</t>
  </si>
  <si>
    <t>LUMINÁRIA TIPO SPOT DE SOBREPOR PARA 01 LÂMPADA</t>
  </si>
  <si>
    <t>LUMINÁRIA TIPO SPOT DE SOBREPOR PARA 02 LÂMPADAS</t>
  </si>
  <si>
    <t>LUVA EM AÇO GALVANIZADO DIÂMETRO 1/2"</t>
  </si>
  <si>
    <t>LUVA EM AÇO GALVANIZADO DIÂMETRO 3/4"</t>
  </si>
  <si>
    <t>LUVA  EM AÇO GALVANIZADO DIÂMETRO 1"</t>
  </si>
  <si>
    <t>LUVA EM AÇO GALVANIZADO DIÂMETRO 1.1/4"</t>
  </si>
  <si>
    <t>LUVA EM AÇO GALVANIZADO DIÂMETRO 1.1/2"</t>
  </si>
  <si>
    <t>LUVA EM AÇO GALVANIZADO DIÂMETRO 2"</t>
  </si>
  <si>
    <t>LUVA  EM AÇO GALVANIZADO DIÂMETRO 2.1/2"</t>
  </si>
  <si>
    <t>LUVA EM AÇO GALVANIZADO DIÂMETRO 3"</t>
  </si>
  <si>
    <t>LUVA EM AÇO GALVANIZADO DIÂMETRO 4"</t>
  </si>
  <si>
    <t>LUVA DE REDUÇÃO EM AÇO GALVANIZADO 1.1/2" X 3/4"</t>
  </si>
  <si>
    <t>LUVA EM AÇO ZINCADO DIÂMETRO 1/2"</t>
  </si>
  <si>
    <t>LUVA EM AÇO ZINCADO DIÂMETRO 1"</t>
  </si>
  <si>
    <t>LUVA EM AÇO ZINCADO DIÂMETRO 3/4"</t>
  </si>
  <si>
    <t>LUVA EM AÇO ZINCADO DIÂMETRO 1.1/4"</t>
  </si>
  <si>
    <t>LUVA EM AÇO ZINCADO DIÂMETRO 1.1/2"</t>
  </si>
  <si>
    <t>LUVA EM AÇO ZINCADO DIÂMETRO 2"</t>
  </si>
  <si>
    <t>LUVA EM AÇO ZINCADO DIÂMETRO 2.1/2"</t>
  </si>
  <si>
    <t>LUVA EM AÇO ZINCADO DIÂMETRO 3"</t>
  </si>
  <si>
    <t>LUVA EM AÇO ZINCADO DIÂMETRO 4"</t>
  </si>
  <si>
    <t>LUVA PVC ROSQUEAVEL DIAMETRO 1/2"</t>
  </si>
  <si>
    <t>LUVA PVC ROSQUEAVEL DIAMETRO 3/4"</t>
  </si>
  <si>
    <t>LUVA PVC ROSQUEAVEL DIAMETRO 1"</t>
  </si>
  <si>
    <t>LUVA PVC ROSQUEAVEL DIAMETRO 1.1/4"</t>
  </si>
  <si>
    <t>LUVA PVC ROSQUEAVEL DIAMETRO 1.1/2"</t>
  </si>
  <si>
    <t>LUVA PVC ROSQUEAVEL DIAMETRO 2"</t>
  </si>
  <si>
    <t>LUVA PVC ROSQUEAVEL DIAMETRO 2.1/2"</t>
  </si>
  <si>
    <t>LUVA PVC ROSQUEAVEL DIAMETRO 3"</t>
  </si>
  <si>
    <t>LUVA PVC ROSQUEAVEL DIAMETRO 4"</t>
  </si>
  <si>
    <t>MANILHA-SAPATILHA EM AÇO GALVANIZADO</t>
  </si>
  <si>
    <t>MÃO FRANCESA SIMPLES LARGURA DE 50 MM</t>
  </si>
  <si>
    <t>MAO FRANCESA PLANA DE ACO GALVANIZADO 726 MM</t>
  </si>
  <si>
    <t>MASSA EPOXI CAIXA DE 250 G</t>
  </si>
  <si>
    <t>NIPLE METALICO Fo.Zo. DIAMETRO 1"</t>
  </si>
  <si>
    <t>NIPLE METALICO Fo.Zo. DIAMETRO 1 1/4"</t>
  </si>
  <si>
    <t>NIPLE METALICO Fo.Zo. DIAMETRO 2.1/2"</t>
  </si>
  <si>
    <t>NIPLE METALICO Fo.Zo. DIAMETRO 3"</t>
  </si>
  <si>
    <t>NIPLE METALICO Fo.Zo. DIAMETRO 4"</t>
  </si>
  <si>
    <t>NIPLE DUPLO FERRO GALVANIZADO 2"</t>
  </si>
  <si>
    <t>OLHAL PARA PARAFUSO</t>
  </si>
  <si>
    <t>PADRAO MONOFASICO 10 MM2 H=5 METROS</t>
  </si>
  <si>
    <t>PADRAO MONOFASICO, 10 MM2 H=7 METROS</t>
  </si>
  <si>
    <t>PADRAO TRIFASICO 16 MM2 H=7 METROS</t>
  </si>
  <si>
    <t>PADRAO TRIFASICO 10 MM2  H=5 METROS</t>
  </si>
  <si>
    <t>PADRAO TRIFASICO, 10 MM2 H=7 METROS</t>
  </si>
  <si>
    <t>PADRAO TRIFASICO 16 MM2 H=5 METROS</t>
  </si>
  <si>
    <t>PADRÃO TRIFASICO 35 MM H=7 METROS</t>
  </si>
  <si>
    <t>PADRÃO TRIFASICO 35 MM H=5 METROS</t>
  </si>
  <si>
    <t>PADRÃO TRIFASICO 25 MM H=7 METROS</t>
  </si>
  <si>
    <t>PADRÃO TRIFASICO 25 MM H=5 METROS</t>
  </si>
  <si>
    <t>PARA RAIOS FRANKLIM 4 PONTAS</t>
  </si>
  <si>
    <t>PARA RAIOS DISTRIBUIDOR POLIMÉRICO ÓXIDO DE ZINCO S/CENTELHADOR C/ DESLIGAMENTO AUTOMÁTICO 15KV,10KA</t>
  </si>
  <si>
    <t>PARAFUSO CABEÇA ABAULADA (FRANCES) M16 X 45 MM</t>
  </si>
  <si>
    <t>PARAFUSO CABEÇA ABAULADA (FRANCES) M16 X 70 MM</t>
  </si>
  <si>
    <t>PARAFUSO COM PORCA GAIOLA PARA RACK COM 12MM E ROSCA M5</t>
  </si>
  <si>
    <t>PARAFUSO MAQUINA  16  X 125 MM</t>
  </si>
  <si>
    <t>PARAFUSO CABEÇA ABAULADA (FRANCES) M16 X 150 MM</t>
  </si>
  <si>
    <t>PARAFUSO DE AJUSTE TIPO DZ ATE 25A</t>
  </si>
  <si>
    <t>PARAFUSO DE AJUSTE TIPO DZ ATE 63A</t>
  </si>
  <si>
    <t>PARAFUSO P/BUCHA S-5</t>
  </si>
  <si>
    <t>PARAFUSO P/BUCHA S-6</t>
  </si>
  <si>
    <t>PARAFUSO P/BUCHA S-8</t>
  </si>
  <si>
    <t>PARAFUSO P/BUCHA S-10</t>
  </si>
  <si>
    <t>PARAFUSO P/BUCHA S-12</t>
  </si>
  <si>
    <t>PARAFUSO SEXTAVADO D = 1/4" X 5/8"</t>
  </si>
  <si>
    <t>PARAFUSO SEXTAVADO D = 3/8" X 3/4"</t>
  </si>
  <si>
    <t>PARAFUSO SEXTAVADO  CABEÇA LENTILHA D = 1/4" X 5/8"</t>
  </si>
  <si>
    <t xml:space="preserve">PATCH CORD COMPRIMENTO DE 1,50 M - CAT.6 </t>
  </si>
  <si>
    <t xml:space="preserve">PATCH CORD COMPRIMENTO DE 2,50 M - CAT.6 </t>
  </si>
  <si>
    <t>PATCH PANEL PADRÃO 19" CAT. 6, COM 24 PORTAS</t>
  </si>
  <si>
    <t>PINO ISOLADOR PARA CRUZETA POLIMÉRICA 15 KV, ROSCA 25 MM</t>
  </si>
  <si>
    <t>PORCA QUADRADA DE ACO GALVANIZADO 16 X 2</t>
  </si>
  <si>
    <t>PORCA SEXTAVADA DIAMETRO 1/4"</t>
  </si>
  <si>
    <t>PORCA SEXTAVADA DIAMETRO 5/16"</t>
  </si>
  <si>
    <t>PORCA LOSANGULAR D=1/4"</t>
  </si>
  <si>
    <t>POSTE SIMPLES CÔNICO CONTÍNUO, CIRCULAR, RETO, COM DIÂMETRO NOMINAL DE 60MM NA EXTREMIDADE, GALVANIZADO A FOGO, Hútil= 7 M - ENGASTADO EM CONCRETO COM FCK = 13,5 MPA</t>
  </si>
  <si>
    <t>POSTE SIMPLES CÔNICO CONTÍNUO, CIRCULAR, RETO, COM DIÂMETRO NOMINAL DE 60MM NA EXTREMIDADE, GALVANIZADO A FOGO, Hútil=10 M - ENGASTADO EM CONCRETO COM FCK = 13,5 MPA</t>
  </si>
  <si>
    <t>POSTE SIMPLES,CÔNICO CONTÍNUO, CIRCULAR, RETO, COM DIÂMETRO NOMINAL DE 60MM NA EXTREMIDADE, GALVANIZADO A FOGO, Hútil= 12 M - ENGASTADO EM CONCRETO COM FCK = 13,5 MPA</t>
  </si>
  <si>
    <t>POSTE - ENGASTAMENTO SIMPLES PARA POSTE DE CONCRETO SEÇÃO DUPLO "T"</t>
  </si>
  <si>
    <t>POSTE - FUNDAÇÃO EM CONCRETO SIMPLES DA BASE DOS POSTES 10/600 PARA TRAFO ( DIAM. 1000MM)</t>
  </si>
  <si>
    <t>POSTE - FUNDAÇÃO EM CONCRETO SIMPLES DA BASE DOS POSTES 11/600 PARA TRAFO ( DIAM. 1000MM)</t>
  </si>
  <si>
    <t>POSTE - FUNDAÇÃO EM CONCRETO SIMPLES DA BASE DOS POSTES 13/600 PARA REDE ( DIAM. 1000MM)</t>
  </si>
  <si>
    <t>POSTE - FUNDAÇÃO EM CONCRETO ARMADO DA BASE DOS POSTES PARA REDE ( DIAM. 1200MM)</t>
  </si>
  <si>
    <t>POSTE - ENGASTAMENTO SIMPLES PARA POSTE DE CONCRETO SEÇÃO CIRCULAR</t>
  </si>
  <si>
    <t>POSTE DE CONCRETO DT 10/300 - SEM FUNDAÇÃO/CONCRETO</t>
  </si>
  <si>
    <t>POSTE DE CONCRETO DT 20/1300 - SEM FUNDAÇÃO/CONCRETO</t>
  </si>
  <si>
    <t>POSTE DE CONCRETO DT 20/1500 - SEM FUNDAÇÃO/CONCRETO</t>
  </si>
  <si>
    <t>POSTE DE CONCRETO DT 21/1500 - SEM FUNDAÇÃO/CONCRETO</t>
  </si>
  <si>
    <t>POSTE DE CONCRETO DT 22/1500 - SEM FUNDAÇÃO/CONCRETO</t>
  </si>
  <si>
    <t>POSTE DE CONCRETO DT 23/1300 - SEM FUNDAÇÃO/CONCRETO</t>
  </si>
  <si>
    <t>POSTE DE CONCRETO DT 23/1500 - SEM FUNDAÇÃO/CONCRETO</t>
  </si>
  <si>
    <t>POSTE DE CONCRETO DT 24/1500 - SEM FUNDAÇÃO/CONCRETO</t>
  </si>
  <si>
    <t>POSTE DE CONCRETO DT 25/1500 - SEM FUNDAÇÃO/CONCRETO</t>
  </si>
  <si>
    <t>POSTE DE CONCRETO SC 10/600 - SEM FUNDAÇÃO/CONCRETO</t>
  </si>
  <si>
    <t>POSTE DE CONCRETO SC 11/400 - SEM FUNDAÇÃO/CONCRETO</t>
  </si>
  <si>
    <t>POSTE DE CONCRETO SC 11/600 - SEM FUNDAÇÃO/CONCRETO</t>
  </si>
  <si>
    <t>POSTE DE CONCRETO SC 16/200 - SEM FUNDAÇÃO/CONCRETO</t>
  </si>
  <si>
    <t>POSTE/TRAFO - CAMINHÃO MUNCK 12 TON. (MÍNIMO 4H/DIA)</t>
  </si>
  <si>
    <t>POSTE/TRAFO - GUINDASTE 30 TON.(MÍNIMO 10H/DIA)</t>
  </si>
  <si>
    <t>PROTETOR PARA PARA-RAIO POLIMÉRICO</t>
  </si>
  <si>
    <t>PULSADOR CAMPAINHA</t>
  </si>
  <si>
    <t>QUADRO DE DISTRIBUIÇÃO DE EMBUTIR EM PVC CB 12E - 80A</t>
  </si>
  <si>
    <t>QUADRO DE DISTRIBUIÇÃO DE EMBUTIR EM PVC CB 24E - 80A</t>
  </si>
  <si>
    <t>QUADRO DE DISTRIBUIÇÃO DE EMBUTIR EM PVC CB 36E - 80A</t>
  </si>
  <si>
    <t>QUADRO DE DISTRIBUIÇÃO DE EMBUTIR EM PVC CB 48E - 80A</t>
  </si>
  <si>
    <t>QUADRO DE DISTRIBUIÇÃO DE EMBUTIR METÁLICO CB-24E - 150A</t>
  </si>
  <si>
    <t>QUADRO DE DISTRIBUIÇÃO DE EMBUTIR METÁLICO CB-34E - 150A</t>
  </si>
  <si>
    <t>QUADRO DE DISTRIBUIÇÃO DE EMBUTIR METÁLICO CB-44E - 150A</t>
  </si>
  <si>
    <t>QUADRO DE DISTRIBUIÇÃO DE EMBUTIR METÁLICO CB-56E - 225A</t>
  </si>
  <si>
    <t>QUADRO DE DISTRIBUIÇÃO DE EMBUTIR METÁLICO CB-70E - 225A</t>
  </si>
  <si>
    <t xml:space="preserve">RACK FECHADO DE PAREDE COM PORTA EM ACRÍLICO - 12 U´S </t>
  </si>
  <si>
    <t>RACK FECHADO DE PISO COM PORTA EM ACRÍLICO - 24 U´S</t>
  </si>
  <si>
    <t>RACK FECHADO DE PISO COM PORTA EM ACRÍLICO -  36 U´S</t>
  </si>
  <si>
    <t>REATOR AFP USO EXTERNO V.METALICO 70 W</t>
  </si>
  <si>
    <t>REATOR AFP USO EXTERNO V.METALICO 150 W</t>
  </si>
  <si>
    <t>REATOR AFP USO EXTERNO V.METALICO 250 W</t>
  </si>
  <si>
    <t>REATOR AFP USO EXTERNO V.METALICO 400 W</t>
  </si>
  <si>
    <t>REATOR AFP USO EXTERNO V.METÁLICO 1000 W.</t>
  </si>
  <si>
    <t>REATOR AFP USO EXTERNO V.METALICO 2000 W</t>
  </si>
  <si>
    <t>REATOR INTERNO V. MERCÚRIO AFP 1 X 125 W</t>
  </si>
  <si>
    <t>REATOR INTERNO V. MERCÚRIO  AFP 1 X 250 W</t>
  </si>
  <si>
    <t>REATOR INTERNO V. MERCÚRIO AFP 1 X 400 W</t>
  </si>
  <si>
    <t>REATOR EXTERNO V. MERCÚRIO AFP 1 X 125 W</t>
  </si>
  <si>
    <t>REATOR EXTERNO V. MERCÚRIO  AFP 1 X 250 W</t>
  </si>
  <si>
    <t>REATOR EXTERNO V. MERCÚRIO  AFP 1 X 400 W</t>
  </si>
  <si>
    <t xml:space="preserve">REDUÇÃO A ESQUERDA 100 X 50MM PARA ELETROCALHA </t>
  </si>
  <si>
    <t>REDUÇÃO A DIREITA 100 X 50 MM PARA ELETROCALHA</t>
  </si>
  <si>
    <t>REDUÇÃO CONCÊNTRICA 100 X 50 MM PARA ELETROCALHA</t>
  </si>
  <si>
    <t>REGUA COM 8 TOMADAS</t>
  </si>
  <si>
    <t>RELE BIMETALICO REGULAGEM 0,63 - 1,00A</t>
  </si>
  <si>
    <t>RELE BIMETALICO REGULAGEM 1,0 - 1,60A</t>
  </si>
  <si>
    <t>RELE BIMETALICO REGULAGEM 1,6 - 2,5A</t>
  </si>
  <si>
    <t>RELE BIMETALICO REGULAGEM 10 - 16A</t>
  </si>
  <si>
    <t>RELE BIMETALICO REGULAGEM 16 - 25A</t>
  </si>
  <si>
    <t>RELE BIMETALICO REGULAGEM 2,5 - 4A</t>
  </si>
  <si>
    <t>RELE BIMETALICO REGULAGEM 20 - 32A</t>
  </si>
  <si>
    <t>RELE BIMETALICO REGULAGEM 25 - 30A</t>
  </si>
  <si>
    <t>RELE BIMETALICO REGULAGEM 32 - 50A</t>
  </si>
  <si>
    <t>RELE BIMETALICO REGULAGEM 4 - 6,3A</t>
  </si>
  <si>
    <t>RELE BIMETALICO REGULAGEM 50 - 63A</t>
  </si>
  <si>
    <t>RELE BIMETALICO REGULAGEM 6,3 - 10A</t>
  </si>
  <si>
    <t>RELE BIMETALICO REGULAGEM 8 - 12,5A</t>
  </si>
  <si>
    <t>RELE FOTO ELETRICO COM BASE</t>
  </si>
  <si>
    <t>SAIDA HORIZONTAL PARA ELETRODUTO D=3/4"</t>
  </si>
  <si>
    <t>SAIDA HORIZONTAL PARA ELETRODUTO D=1"</t>
  </si>
  <si>
    <t>SAIDA VERTICAL PARA ELETRODUTO D=3/4"</t>
  </si>
  <si>
    <t>SAIDA VERTICAL PARA ELETRODUTO D=1"</t>
  </si>
  <si>
    <t>SAPATILHA DE AÇO GALVANIZADO PARA POSTE COM TRANSFORMADOR</t>
  </si>
  <si>
    <t>SELA DE AÇO GALVANIZADA PARA CRUZETA POLIMÉRICA 15 KV</t>
  </si>
  <si>
    <t>SELA AÇO GALVANIZADO PARA CRUZETA POLIMÉRICA 34,5KV</t>
  </si>
  <si>
    <t>SIRENE METALICA ALCANCE 500 M</t>
  </si>
  <si>
    <t>SUPORTE PARA 1 PÉTALA PARA LUMINÁRIA DE ILUMINAÇÃO PÚBLICA</t>
  </si>
  <si>
    <t>SUPORTE PARA 2 PÉTALAS PARA LUMINÁRIA DE ILUMINAÇÃO PÚBLICA</t>
  </si>
  <si>
    <t>SUPORTE PARA 3 PÉTALAS PARA LUMINÁRIA DE ILUMINAÇÃO PÚBLICA</t>
  </si>
  <si>
    <t>SUPORTE PARA 4 PÉTALAS PARA LUMINÁRIA DE ILUMINAÇÃO PÚBLICA</t>
  </si>
  <si>
    <t>SUPORTE DE AÇO GALVANIZADO PARA FIXAÇÃO DO PÁRA-RAIO POLIMÉRICO</t>
  </si>
  <si>
    <t>SUPORTE Z COMPLETO</t>
  </si>
  <si>
    <t>TAMPA DE ENCAIXE PARA ELETROCALHA DE 50 X 50 MM</t>
  </si>
  <si>
    <t>TAMPA CEGA PARA CONDULETE DE PVC</t>
  </si>
  <si>
    <t>TAMPA CEGA PARA CONDULETE METÁLICO</t>
  </si>
  <si>
    <t>TAMPA CEGA PLÁSTICA 4"X2" COM FURO CENTRAL (PARA TV/SOM...)</t>
  </si>
  <si>
    <t>TAMPA CEGA PLASTICA QUADRADA 4"X4"</t>
  </si>
  <si>
    <t>TAMPA CEGA PLASTICA REDONDA 4"X4"</t>
  </si>
  <si>
    <t>TAMPA CEGA PLASTICA RETANGULAR 4"X2"</t>
  </si>
  <si>
    <t xml:space="preserve">TAMPA PARA CONDULETE DE PVC PARA 1 INTERRUPTOR </t>
  </si>
  <si>
    <t>TAMPA PARA CONDULETE DE PVC PARA 2 INTERRUPTORES</t>
  </si>
  <si>
    <t>TAMPA PARA CONDULETE DE PVC PARA 1 TOMADA</t>
  </si>
  <si>
    <t>TAMPA PARA CONDULETE DE PVC PARA 1 INTERRUPTOR E 1 TOMADA</t>
  </si>
  <si>
    <t xml:space="preserve">TAMPA DE Fo.Fo. R1 COM BASE </t>
  </si>
  <si>
    <t>TAMPA DE Fo.Fo. R2 COM BASE</t>
  </si>
  <si>
    <t>TAMPA PARA CONDULETE METÁLICO PARA 1 INTERRUPTOR E 1 TOMADA</t>
  </si>
  <si>
    <t>TAMPA PARA CONDULETE METÁLICO PARA 2 INTERRUPTORES</t>
  </si>
  <si>
    <t>TAMPA PARA CONDULETE METÁLICO PARA 1 INTERRUPTOR</t>
  </si>
  <si>
    <t>TAMPA PARA CONDULETE METÁLICO PARA 1 TOMADA</t>
  </si>
  <si>
    <t>TERMINAL DE PRESSAO 1,5 MM2</t>
  </si>
  <si>
    <t>TERMINAL DE PRESSAO 2,5 MM2</t>
  </si>
  <si>
    <t>TERMINAL DE PRESSAO 4 MM2</t>
  </si>
  <si>
    <t>TERMINAL DE PRESSAO 6 MM2</t>
  </si>
  <si>
    <t>TERMINAL DE PRESSAO 10 MM2</t>
  </si>
  <si>
    <t>TERMINAL DE PRESSAO 16 MM2</t>
  </si>
  <si>
    <t>TERMINAL DE PRESSAO 25 MM2</t>
  </si>
  <si>
    <t>TERMINAL DE PRESSAO 35 MM2</t>
  </si>
  <si>
    <t>TERMINAL DE PRESSAO 50 MM2</t>
  </si>
  <si>
    <t>TERMINAL DE PRESSAO 70 MMM2</t>
  </si>
  <si>
    <t>TERMINAL DE PRESSAO 95 MM2</t>
  </si>
  <si>
    <t>TERMINAL DE PRESSAO 120 MM2</t>
  </si>
  <si>
    <t>TERMINAL DE PRESSAO 150 MM2</t>
  </si>
  <si>
    <t>TOMADA LOGICA RJ-45 TIPO KEYSTONE JACK, CAT. 6</t>
  </si>
  <si>
    <t>TERMINAL PARA ELETROCALHA 50 X 50 MM</t>
  </si>
  <si>
    <t>TOMADA HEXAGONAL 2P + T - 10A - 250V (LINHA X OU EQUIVALENTE)</t>
  </si>
  <si>
    <t>TOMADA HEXAGONAL 2P + T - 20A - 250V (LINHA X OU EQUIVALENTE)</t>
  </si>
  <si>
    <t>TOMADA HEXAGONAL DUPLA 2P + T - 10A - 250V</t>
  </si>
  <si>
    <t>TOMADA HEXAGONAL 2P + T - 20A - 250V</t>
  </si>
  <si>
    <t>TOMADA TELEFÔNICA RJ-11</t>
  </si>
  <si>
    <t>TOMADA LÓGICA RJ-45 CAT. 6 (LINHA X OU EQUIVALENTE)</t>
  </si>
  <si>
    <t xml:space="preserve">TRANSFORMADOR TRIFASICO 75 KVA 13,8KV - A ÓLEO </t>
  </si>
  <si>
    <t xml:space="preserve">TRANSFORMADOR TRIFASICO 150 KVA 13,8KV - A ÓLEO </t>
  </si>
  <si>
    <t xml:space="preserve">TRANSFORMADOR TRIFASICO 112,5 KVA 13,8KV - A ÓLEO </t>
  </si>
  <si>
    <t xml:space="preserve">TRANSFORMADOR TRIFASICO 225 KVA, 13,8 KV - A ÓLEO </t>
  </si>
  <si>
    <t>TRANSFORMADOR TRIFASICO 300 KVA,13,8 KV - SECO</t>
  </si>
  <si>
    <t>TRANSFORMADOR TRIFASICO 500 KVA, 13,8 KV - SECO</t>
  </si>
  <si>
    <t>TRANSFORMADOR DE CORRENTE RELAÇÃO 200:5 A</t>
  </si>
  <si>
    <t>TRANSFORMADOR DE CORRENTE RELAÇÃO 400:5 A</t>
  </si>
  <si>
    <t>TRANSFORMADOR DE CORRENTE RELAÇÃO 600:5 A</t>
  </si>
  <si>
    <t>TRANSFORMADOR DE CORRENTE RELAÇÃO 800:5 A</t>
  </si>
  <si>
    <t>TUBO FERRO GALVANIZADO DIAM. 1.1/2"</t>
  </si>
  <si>
    <t>VERGALHAO ROSCA TOTAL D=1/4"</t>
  </si>
  <si>
    <t>VERGALHAO ROSCA TOTAL D=5/16"</t>
  </si>
  <si>
    <t>INSTALAÇÕES HIDROSSANITÁRIAS</t>
  </si>
  <si>
    <t>L O U C A S  E  M E T A I S</t>
  </si>
  <si>
    <t>V A S O  S A N I T A R I O / A C E S S O R I O S</t>
  </si>
  <si>
    <t>BACIA TURCA COM TUBO DE LIGAÇÃO</t>
  </si>
  <si>
    <t>CAIXA DE DESCARGA EXTERNA</t>
  </si>
  <si>
    <t>TUBO DE DESCIDA PARA CAIXA DE DESCARGA ( LONGO 1 1/4" )</t>
  </si>
  <si>
    <t>TUBO PARA VÁLVULA DE DESCARGA ( CURTO 1.1/4" )</t>
  </si>
  <si>
    <t>TUBO DE LIGACAO PVC CROMADO 1.1/2" / ESPUDE  - (ENTRADA)</t>
  </si>
  <si>
    <t xml:space="preserve">VÁLVULA DE DESCARGA DUPLO ACIONAMENTO COM ACABAMENTO CROMADO </t>
  </si>
  <si>
    <t>VÁLVULA DE DESCARGA DUPLO ACIONAMENTO COM ACABAMENTO CROMADO ANTIVANDALISMO</t>
  </si>
  <si>
    <t>VÁLVULA DE DESCARGA COM SISTEMA PASSANTE EM POLÍMERO - OPÇÃO ECONÔMICA ( ALTA SEGURANÇA)</t>
  </si>
  <si>
    <t>PORTA PAPEL HIGIÊNICO EM LOUÇA - EMBUTIR</t>
  </si>
  <si>
    <t>L A V A T O R I O / A C E S S O R I O S</t>
  </si>
  <si>
    <t>LAVATÓRIO MÉDIO COM COLUNA</t>
  </si>
  <si>
    <t>LAVATÓRIO MÉDIO SEM COLUNA</t>
  </si>
  <si>
    <t xml:space="preserve">LAVATÓRIO DE CANTO SEM COLUNA </t>
  </si>
  <si>
    <t>FIXACAO P/LAVATORIO (PAR)</t>
  </si>
  <si>
    <t xml:space="preserve">PAR   </t>
  </si>
  <si>
    <t>LIGAÇÃO FLEXÍVEL PVC DIAM.1/2" (ENGATE)</t>
  </si>
  <si>
    <t>TORNEIRA DE MESA PARA LAVATÓRIO DIÂMETRO DE 1/2"</t>
  </si>
  <si>
    <t xml:space="preserve">CUBA DE LOUÇA DE EMBUTIR REDONDA </t>
  </si>
  <si>
    <t xml:space="preserve">CUBA DE LOUCA DE EMBUTIR OVAL MÉDIA </t>
  </si>
  <si>
    <t>M I C T O R I O/A C E S S O R I O S</t>
  </si>
  <si>
    <t>MICTORIO DE LOUCA C/SIFAO INTEGRADO</t>
  </si>
  <si>
    <t>SIFÃO METÁLICO 1 1/2" X 2" P/MICTÓRIO</t>
  </si>
  <si>
    <t>VÁLVULA PVC DE 1" P/MICTÓRIO TIPO COCHO</t>
  </si>
  <si>
    <t>VÁLVULA DE DESCARGA PARA MICTÓRIO DIÂMETRO 1/2" FECHAMENTO AUTOMÁTICO TEMPORIZADO</t>
  </si>
  <si>
    <t>P I A / A C E S S O R I O S</t>
  </si>
  <si>
    <t>PIA MÁRMORE/GRANITO SINTÉTICO 1,20X0,54 M</t>
  </si>
  <si>
    <t>PIA MÁRMORE/GRANITO SINTÉTICO 2,00 X 0,54 M</t>
  </si>
  <si>
    <t>TORNEIRA DE MESA PARA PIA DIÂMETRO DE 1/2" - BICA MÓVEL</t>
  </si>
  <si>
    <t xml:space="preserve">TORNEIRA DE PAREDE PARA PIA OU BEBEDOURO DIÂMETRO DE 1/2" E 3/4" </t>
  </si>
  <si>
    <t>CUBA INOX 56X34X17CM E=0,6MM-AÇO 304 (CUBA Nº2)</t>
  </si>
  <si>
    <t>CUBA INOX 35X40X15CM E=0,6MM-AÇO 304 (CUBA Nº 3)</t>
  </si>
  <si>
    <t>CUBA INOX 46X30X15CM E=0,6MM-AÇO 304 (CUBA Nº 1)</t>
  </si>
  <si>
    <t>CUBA INOX 50X40X20CM E=0,7MM-AÇO 304</t>
  </si>
  <si>
    <t>TANQUE (PANELAO) INOX 60 X 70 X 40 CM CH.18</t>
  </si>
  <si>
    <t>F I L T R O / C H U V E I R O</t>
  </si>
  <si>
    <t>CHUVEIRO ELÉTRICO EM PVC COM BRAÇO METÁLICO</t>
  </si>
  <si>
    <t>CHUVEIRO PVC COM BRACO DE PVC (DUCHA FRIA)</t>
  </si>
  <si>
    <t>CABIDE TIPO GANCHO EM LOUÇA</t>
  </si>
  <si>
    <t>PORTA TOALHA HASTE LONGA EM METAL/ACABAMENTO CROMADO</t>
  </si>
  <si>
    <t>PORTA TOALHA HASTE CURTA EM METAL/ACABAMENTO CROMADO</t>
  </si>
  <si>
    <t>MEIA SABONETEIRA EM LOUÇA DE EMBUTIR</t>
  </si>
  <si>
    <t>SABONETEIRA EM METAL / ACABAMENTO CROMADO</t>
  </si>
  <si>
    <t>T A N Q U E S / T O R N E I R A S  J A R D I M S</t>
  </si>
  <si>
    <t>TANQUE MARMORE/GRANITO SINTÉTICO C/UMA CUBA E 1 BATEDOR</t>
  </si>
  <si>
    <t>TANQUE MARMORE/GRANITO SINTÉTICO C/DUAS CUBAS E 1 BATEDOR</t>
  </si>
  <si>
    <t>TANQUE MARMORE/GRANITO SINTÉTICO  / 1 BATEDOR</t>
  </si>
  <si>
    <t>TANQUE DE LOUÇA COM COLUNA TAMANHO MÉDIO</t>
  </si>
  <si>
    <t>TORNEIRA DE JARDIM COM BICO PARA MANGUEIRA DIÂMETRO DE 1/2" E 3/4"</t>
  </si>
  <si>
    <t>SIFÃO METÁLICO PARA TANQUE DE 1 1/4" X 1 1/2"</t>
  </si>
  <si>
    <t>TUBO DE DESPEJO P/ VÁLVULA (PIA/TANQUE)</t>
  </si>
  <si>
    <t>TAMPA T-5 ARTICULADA 20X20</t>
  </si>
  <si>
    <t>R E G I S T R O S</t>
  </si>
  <si>
    <t>REGISTRO GAVETA BRUTO DIAMETRO 1/2"</t>
  </si>
  <si>
    <t>REGISTRO DE GAVETA BRUTO DIAMETRO 3/4"</t>
  </si>
  <si>
    <t>REGISTRO DE GAVETA BRUTO DIAMETRO 1"</t>
  </si>
  <si>
    <t>REGISTRO DE GAVETA BRUTO DIAMETRO 1.1/4"</t>
  </si>
  <si>
    <t>REGISTRO DE GAVETA BRUTO DIAMETRO 1.1/2"</t>
  </si>
  <si>
    <t>REGISTRO DE GAVETA BRUTO DIAMETRO 2"</t>
  </si>
  <si>
    <t>REGISTRO DE GAVETA BRUTO DIAMETRO 2.1/2"</t>
  </si>
  <si>
    <t>REGISTRO DE GAVETA C/CANOPLA DIAMETRO 1/2"</t>
  </si>
  <si>
    <t>REGISTRO DE GAVETA C/CANOPLA DIAMETRO 1.1/4"</t>
  </si>
  <si>
    <t>REGISTRO DE GAVETA C/CANOPLA DIAMETRO 1.1/2"</t>
  </si>
  <si>
    <t>REGISTRO DE PRESSAO C/CANOPLA CROMADO DIAM.1/2"</t>
  </si>
  <si>
    <t>REGISTRO DE PRESSAO C/CANOPLA CROMADA DIAM.3/4"</t>
  </si>
  <si>
    <t>REGISTRO DE ESFERA DIAM.1/2"</t>
  </si>
  <si>
    <t>REGISTRO DE ESFERA DIAMETRO 3/4"</t>
  </si>
  <si>
    <t>REGISTRO DE ESFERA DIAMETRO 1.1/4"</t>
  </si>
  <si>
    <t>REGISTRO DE ESFERA DIAMETRO 1.1/2"</t>
  </si>
  <si>
    <t>REGISTRO DE ESFERA DIAMETRO 2"</t>
  </si>
  <si>
    <t>REGISTRO DE ESFERA DIAMETRO 2.1/2"</t>
  </si>
  <si>
    <t>REGISTRO DE ESFERA DIAM.3"</t>
  </si>
  <si>
    <t>REGISTRO DE ESFERA DIAMETRO 4"</t>
  </si>
  <si>
    <t>AGUA FRIA</t>
  </si>
  <si>
    <t>T U B O S   DE  P V C   S O L D A V E L</t>
  </si>
  <si>
    <t>A D A P T A D O R E S  DE   P V C    S O L D A V E</t>
  </si>
  <si>
    <t>ADAPTADOR SOLDÁVEL CURTO C/ BOLSA E ROSCA PARA REGISTRO 25X3/4"</t>
  </si>
  <si>
    <t>ADAPTADOR SOLDÁVEL CURTO C/ BOLSA E ROSCA PARA REGISTRO 32X1"</t>
  </si>
  <si>
    <t>ADAPTADOR SOLDÁVEL CURTO C/ BOLSA E ROSCA PARA REGISTRO 40X1 1/4"</t>
  </si>
  <si>
    <t>ADAPTADOR SOLDÁVEL CURTO C/ BOLSA E ROSCA PARA REGISTRO 60X2"</t>
  </si>
  <si>
    <t>ADAPTADOR SOLDAVEL CURTO COM BOLSA E ROSCA PARA REGISTRO 75X2.1/2"</t>
  </si>
  <si>
    <t>ADAPTADOR PVC PARA SIFÃO PVC 40 MM X 1.1/4"</t>
  </si>
  <si>
    <t>L U V A S  DE  P V C</t>
  </si>
  <si>
    <t>LUVA SOLDAVEL DIAMETRO 20 mm</t>
  </si>
  <si>
    <t>LUVA SOLDAVEL DIAMETRO 25 mm</t>
  </si>
  <si>
    <t>LUVA SOLDAVEL DIAMETRO 32 mm</t>
  </si>
  <si>
    <t>LUVA SOLDAVEL DIAMETRO 40 mm</t>
  </si>
  <si>
    <t>LUVA SOLDAVEL DIAMETRO 50 mm</t>
  </si>
  <si>
    <t>LUVA SOLDAVEL DIAMETRO 60 mm</t>
  </si>
  <si>
    <t>LUVA SOLDAVEL DIAMETRO 75 mm</t>
  </si>
  <si>
    <t>LUVA SOLDAVEL DIAMETRO 85 mm</t>
  </si>
  <si>
    <t>LUVA SOLDAVEL DIAMETRO 110 mm</t>
  </si>
  <si>
    <t>LUVA DE REDUCAO SOLDAVEL DIAMETRO 25 X 20 mm</t>
  </si>
  <si>
    <t>LUVA DE REDUCAO SOLDAVEL DIAMETRO 32 X 25 mm</t>
  </si>
  <si>
    <t>LUVA SOLDAVEL C/ROSCA DIAMETRO 20 X 1/2"</t>
  </si>
  <si>
    <t>LUVA SOLDAVEL C/ROSCA DIAMETRO 25 X 3/4"</t>
  </si>
  <si>
    <t>LUVA SOLDAVEL C/ROSCA DIAMETRO 32 X 1"</t>
  </si>
  <si>
    <t>LUVA SOLDAVEL C/ROSCA DIAMETRO 40 X 1.1/4"</t>
  </si>
  <si>
    <t>LUVA SOLDAVEL C/ROSCA DIAMETRO 50 X 1.1/2"</t>
  </si>
  <si>
    <t>B U C H A S</t>
  </si>
  <si>
    <t>BUCHA DE REDUCAO SOLDÁVEL CURTA 32 X 25 MM</t>
  </si>
  <si>
    <t>BUCHA DE REDUCAO SOLDAVEL CURTO 50 X 40 mm</t>
  </si>
  <si>
    <t>BUCHA DE REDUCAO SOLDÁVEL CURTA 60 X 50 mm</t>
  </si>
  <si>
    <t>BUCHA DE REDUCAO SOLDAVEL CURTA 75 X 60 mm</t>
  </si>
  <si>
    <t>BUCHA DE REDUCAO SOLDAVEL CURTA 85 X 75 mm</t>
  </si>
  <si>
    <t>BUCHA DE REDUCAO SOLDAVEL CURTA 110 X 85 mm</t>
  </si>
  <si>
    <t>BUCHA DE REDUCAO SOLDÁVEL LONGA 50 X 20 mm</t>
  </si>
  <si>
    <t>BUCHA DE REDUCAO SOLDAVEL LONGA 50 X 25 mm</t>
  </si>
  <si>
    <t>BUCHA DE REDUCAO SOLDAVEL LONGA 50 X 32 mm</t>
  </si>
  <si>
    <t>BUCHA DE REDUCAO SOLDAVEL LONGA 60 X 25 mm</t>
  </si>
  <si>
    <t>BUCHA DE REDUCAO SOLDAVEL LONGA 60 X 32 mm</t>
  </si>
  <si>
    <t>BUCHA DE REDUCAO SOLDAVEL LONGA 60 X 40 mm</t>
  </si>
  <si>
    <t>BUCHA DE REDUCAO SOLDAVEL LONGA 60 X 50 mm</t>
  </si>
  <si>
    <t>BUCHA DE REDUÇÃO SOLDÁVEL LONGA 75 X 50 MM</t>
  </si>
  <si>
    <t>BUCHA DE REDUÇÃO SOLDÁVEL LONGA 110 X 60 MMM</t>
  </si>
  <si>
    <t>N I P E L S</t>
  </si>
  <si>
    <t>NIPLE COM ROSCA DIAMETRO 1/2"</t>
  </si>
  <si>
    <t>NIPLE COM ROSCA DIAMETRO 3/4"</t>
  </si>
  <si>
    <t>NIPLE COM ROSCA DIAMETRO 1"</t>
  </si>
  <si>
    <t>NIPLE COM ROSCA DIAMETRO 1.1/4"</t>
  </si>
  <si>
    <t>NIPLE COM ROSCA DIAMETRO 1.1/2"</t>
  </si>
  <si>
    <t>NIPLE COM ROSCA DIAMETRO 2"</t>
  </si>
  <si>
    <t>NIPLE COM ROSCA DIAMETRO 2.1/2"</t>
  </si>
  <si>
    <t>NIPLE COM ROSCA DIAMETRO 3"</t>
  </si>
  <si>
    <t>NIPLE COM ROSCA DIAMETRO 4"</t>
  </si>
  <si>
    <t>C A P</t>
  </si>
  <si>
    <t>CAP PVC ROSCAVEL DIAMETRO 1/2" (20 mm)</t>
  </si>
  <si>
    <t>CAP PVC ROSCAVEL DIAMETRO 3/4" (25 mm)</t>
  </si>
  <si>
    <t>CAP PVC ROSCAVEL DIAMETRO 1" (32 mm)</t>
  </si>
  <si>
    <t>CAP PVC ROSCAVEL DIAMETRO 1.1/4" (40 mm)</t>
  </si>
  <si>
    <t>CAP PVC ROSCAVEL DIAMETRO 1.1/2"</t>
  </si>
  <si>
    <t>CAP PVC ROSCAVEL DIAMETRO 2"</t>
  </si>
  <si>
    <t>CAP PVC SOLDAVEL 20 mm</t>
  </si>
  <si>
    <t>CAP SOLD. DIAMETRO 25 mm</t>
  </si>
  <si>
    <t>CAP PVC SOLDAVEL 32 mm</t>
  </si>
  <si>
    <t>CAP PVC SOLDAVEL DIAMETRO 40 mm</t>
  </si>
  <si>
    <t>CAP PVC SOLDAVEL DIAMETRO 50 mm</t>
  </si>
  <si>
    <t>CAP PVC SOLDAVEL DIAMETRO 60 mm</t>
  </si>
  <si>
    <t>CAP PVC SOLDAVEL DIAMETRO 75 mm</t>
  </si>
  <si>
    <t>CAP PVC SOLDAVEL DIAMETRO 85 mm</t>
  </si>
  <si>
    <t>CAP PVC SOLDAVEL DIAMETRO 110 mm</t>
  </si>
  <si>
    <t>J O E L H O S</t>
  </si>
  <si>
    <t>JOELHO 90 GRAUS SOLDAVEL DIAMETRO 20 MM</t>
  </si>
  <si>
    <t>JOELHO 90 GRAUS SOLDAVEL DIAMETRO 40 mm (1.1/4")</t>
  </si>
  <si>
    <t>JOELHO 90 GRAUS SOLDAVEL 50 mm (MARROM)</t>
  </si>
  <si>
    <t>JOELHO 90 GRAUS SOLDAVEL DIAMETRO 60 mm</t>
  </si>
  <si>
    <t>JOELHO 90 GRAUS SOLDAVEL DIAMETRO 75 mm</t>
  </si>
  <si>
    <t>JOELHO 90 GRAUS SOLDAVEL DIAMETRO 85 mm</t>
  </si>
  <si>
    <t>JOELHO 90 GRAUS SOLDAVEL DIAMETRO 110 mm (MARROM)</t>
  </si>
  <si>
    <t>JOELHO 90 GRAUS ROSCAVEL 1/2" (MARROM)</t>
  </si>
  <si>
    <t>JOELHO 90 GRAUS ROSCAVEL DIAMETRO 3/4"</t>
  </si>
  <si>
    <t>JOELHO 90 GRAUS ROSCAVEL DIAMETRO 1"</t>
  </si>
  <si>
    <t>JOELHO 90 GRAUS C/ROSCA E BUCHA LATAO DIAM.1/2"</t>
  </si>
  <si>
    <t>JOELHO 90 GRAUS C/ROSCA E BUCHA LATAO DIAM. 3/4</t>
  </si>
  <si>
    <t>T E</t>
  </si>
  <si>
    <t>TE DE REDUCAO 90 GRAUS SOLDAVEL 25 X 20 mm</t>
  </si>
  <si>
    <t>TE REDUCAO 90 GRAUS SOLDAVEL 40 X 32 mm</t>
  </si>
  <si>
    <t>TE REDUCAO 90 GRAUS SOLDAVEL 50 X 25 mm</t>
  </si>
  <si>
    <t>TE REDUCAO 90 GRAUS SOLDAVEL 50 X 32 mm</t>
  </si>
  <si>
    <t>TE REDUCAO 90 GRAUS SOLDAVEL 50 X 40 mm</t>
  </si>
  <si>
    <t>TE DE REDUCAO 90 GRAUS SOLDAVEL 75 X 50 MM</t>
  </si>
  <si>
    <t>TE DE REDUCAO 90 GRAUS SOLDAVEL 85 X 60 MM</t>
  </si>
  <si>
    <t>TE DE REDUCAO 90 GRAUS SOLDAVEL 110 X 60 MM</t>
  </si>
  <si>
    <t>TE 90 GR.SOLD.C/ROSCA NA BOLSA CENT.20X20X1/2"</t>
  </si>
  <si>
    <t>U N I A O</t>
  </si>
  <si>
    <t>UNIAO SOLDAVEL DIAMETRO 20 mm</t>
  </si>
  <si>
    <t>UNIAO SOLDAVEL DIAMETRO 25 mm</t>
  </si>
  <si>
    <t>UNIAO SOLDAVEL DIAMETRO 32 mm</t>
  </si>
  <si>
    <t>UNIAO SOLDAVEL DIAMETRO 40 mm</t>
  </si>
  <si>
    <t>UNIAO SOLDAVEL DIAMETRO 50 mm</t>
  </si>
  <si>
    <t>UNIAO SOLDAVEL DIAMETRO 60 mm</t>
  </si>
  <si>
    <t>UNIAO SOLDAVEL DIAMETRO 75 mm</t>
  </si>
  <si>
    <t>A D E S I V O S:</t>
  </si>
  <si>
    <t>ADESIVO PLASTICO - FRASCO 850 G</t>
  </si>
  <si>
    <t>ADESIVO PLASTICO - BISNAGA 75 G</t>
  </si>
  <si>
    <t>SOLUCAO LIMPADORA 200 CM3</t>
  </si>
  <si>
    <t>SOLUCAO LIMPADORA 1000 CM3</t>
  </si>
  <si>
    <t>C U R V A S</t>
  </si>
  <si>
    <t>CURVA 45 GRAUS SOLDAVEL DIAMETRO 75 MM</t>
  </si>
  <si>
    <t>C R U Z E T A S</t>
  </si>
  <si>
    <t>CRUZETA SOLDAVEL DIAMETRO 25 mm</t>
  </si>
  <si>
    <t>CRUZETA SOLDAVEL DIAMETRO 50 mm</t>
  </si>
  <si>
    <t>PLUG</t>
  </si>
  <si>
    <t>PLUG PVC COM ROSCA 1/2"</t>
  </si>
  <si>
    <t>E S G O T O   S A N I T A R I O</t>
  </si>
  <si>
    <t>CAP DIAMETRO 50 MM ESGOTO PRIMARIO</t>
  </si>
  <si>
    <t>CAP DIAMETRO 75 MM ESGOTO PRIMARIO</t>
  </si>
  <si>
    <t>CAP DIAMETRO 100 MM ESGOTO PRIMARIO</t>
  </si>
  <si>
    <t>C O R P O  DE C A I X A  S I F O N A D A/R A L O</t>
  </si>
  <si>
    <t>CORPO RALO SIFONADO CONICO DIAM. 100 X 40</t>
  </si>
  <si>
    <t>CORPO RALO SECO CONICO DIAM. 100 X 40 MM</t>
  </si>
  <si>
    <t>CORPO RALO SECO CILINDRICO 100 X 40</t>
  </si>
  <si>
    <t>CORPO RALO SIFONADO CILINDRICO 100 X 40</t>
  </si>
  <si>
    <t>CORPO RALO SIFONADO QUADRADO 100 X 53 X 40</t>
  </si>
  <si>
    <t>PROLONGAMENTO PARA CAIXA SIFONADA 100 MM</t>
  </si>
  <si>
    <t>PROLONGAMENTO PARA CAIXA SIFONADA 150 MM</t>
  </si>
  <si>
    <t>PROLONGAMENTO PARA CAIXA SIFONADA 250 MM</t>
  </si>
  <si>
    <t>G R E L H A S</t>
  </si>
  <si>
    <t>GRELHA QUADRADA ACO INOX ROTATIVO DIAM.100 MM</t>
  </si>
  <si>
    <t>GRELHA QUADRADA ACO INOX ROTATIVO DIAM.150 MM</t>
  </si>
  <si>
    <t>GRELHA QUADRADA ACO INOX SIMP. DIAM. 100 MM</t>
  </si>
  <si>
    <t>GRELHA QUADRADA ACO INOX SIMPLES DIAM.150 MM</t>
  </si>
  <si>
    <t>GRELHA QUADRADA BRANCA DIAM. 100 MM</t>
  </si>
  <si>
    <t>GRELHA QUADRADA BRANCA DIAM. 150 MM</t>
  </si>
  <si>
    <t>GRELHA QUADRADA CROMADA DIAM. 150 MM</t>
  </si>
  <si>
    <t>GRELHA QUADRADA CROMADA DIAMETRO 100 MM</t>
  </si>
  <si>
    <t>GRELHA REDONDA ACO INOX ROTATIVA DIAM. 100 MM</t>
  </si>
  <si>
    <t>GRELHA REDONDA ACO INOX SIMPLES DIAM. 100 MM</t>
  </si>
  <si>
    <t>GRELHA REDONDA ACO INOX SIMPLES DIAM. 150 MM</t>
  </si>
  <si>
    <t>GRELHA REDONDA BRANCA DIAM. 100 MM</t>
  </si>
  <si>
    <t>GRELHA REDONDA BRANCA DIAM. 150 MM</t>
  </si>
  <si>
    <t>GRELHA REDONDA CROMADA DIAM.100 MM</t>
  </si>
  <si>
    <t>GRELHA REDONDA CROMADA DIAM.150 MM</t>
  </si>
  <si>
    <t>D I V E R S O S</t>
  </si>
  <si>
    <t>HIDROMETRO DIAM.RAMAL = 25 MM VAZAO =1,5  A 3 M3</t>
  </si>
  <si>
    <t>KIT CAVALETE D=25MM P/HIDRÔMETRO 1,5-3,0-5,0 M3/MURETA/CAIXA</t>
  </si>
  <si>
    <t>BOMBA SUBMERSA VIBRATÓRIA</t>
  </si>
  <si>
    <t>TAMPA PARA CAIXA PASSAGEM FERRO FUNDIDO T-33 - TRÁFEGO PESADO</t>
  </si>
  <si>
    <t>TAMPA EM CONCRETO ARMADO 25 MPA E=5CM PARA A CAIXA DE PASSAGEM 60X60CM</t>
  </si>
  <si>
    <t xml:space="preserve">CAIXA DE INSPEÇÃO - TAMPA EM CONCRETO ARMADO 25 MPA E=5CM </t>
  </si>
  <si>
    <t>CAIXA DE INSPEÇÃO - LASTRO DE CONCRETO (COM ADIÇÃO DE IMPERMEABILIZANTE) 20 MPA E=5CM PARA O FUNDO</t>
  </si>
  <si>
    <t>CAIXA DE INSPEÇÃO - ALVENARIA DE 1/2 VEZ COM REVESTIMENTO INTERNO EM REBOCO PAULISTA A-14 (COM ADIÇÃO DE IMPERMEABILIZANTE)</t>
  </si>
  <si>
    <t>CAIXA DE INSPEÇÃO - ALVENARIA DE 1 VEZ COM REVESTIMENTO INTERNO EM REBOCO PAULISTA A-14 (COM ADIÇÃO DE IMPERMEABILIZANTE)</t>
  </si>
  <si>
    <t xml:space="preserve">CAIXA DE INSPEÇÃO - ESCAVAÇÃO MANUAL / REATERRO/ APILOAMENTO DO FUNDO </t>
  </si>
  <si>
    <t>CAIXA DE AREIA - LASTRO DE BRITA PARA O FUNDO</t>
  </si>
  <si>
    <t>CAIXA DE AREIA - TAMPA EM GRELHA DE CONCRETO ARMADO 25MPA E=5CM</t>
  </si>
  <si>
    <t>TAMPA  PARA CAIXA PASSAGEM FERRO FUNDIDO T-33 - TRÁFEGO LEVE</t>
  </si>
  <si>
    <t xml:space="preserve">TAMPÃO DE FERRO FUNDIDO PARA POÇO DE VISITA T-60 SIMPLES PARA TRÁFEGO LEVE  </t>
  </si>
  <si>
    <t xml:space="preserve">TAMPÃO DE FERRO FUNDIDO PARA POÇO DE VISITA T-60 SIMPLES PARA TRÁFEGO PESADO </t>
  </si>
  <si>
    <t>CAIXA DE GORDURA E INSPEÇÃO EM PVC/ABS 19 LITROS COM TAMPA E PORTA TAMPA E CESTO DE LIMPEZA REMOVÍVEL</t>
  </si>
  <si>
    <t>CAIXA DE GORDURA 50 l. CONCRETO PADRÃO GOINFRA IMPERMEABILIZADA</t>
  </si>
  <si>
    <t>CAIXA DE GORDURA 100 L CONCRETO PADRÃO GOINFRA IMPERMEABILIZADA</t>
  </si>
  <si>
    <t>CAIXA DE GORDURA 120 L. CONCRETO PADRÃO GOINFRA IMPERMEABILIZADA</t>
  </si>
  <si>
    <t>CAIXA DE GORDURA 600 L. CONCRETO PADRÃO GOINFRA IMPERMEABILIZADA</t>
  </si>
  <si>
    <t>CAIXA D'AGUA POLIETILENO 500 LTS. COM TAMPA</t>
  </si>
  <si>
    <t>CAIXA D'AGUA POLIETILENO 1000 LTS. COM TAMPA</t>
  </si>
  <si>
    <t xml:space="preserve">FOSSA SEPTICA 1500 LITROS COM IMPERMEABILIZAÇÃO </t>
  </si>
  <si>
    <t>FOSSA SEPTICA 2500 LITROS COM IMPERMEABILIZAÇÃO</t>
  </si>
  <si>
    <t>FOSSA SEPTICA 3000 LITROS COM IMPERMEABILIZAÇÃO</t>
  </si>
  <si>
    <t>FOSSA SEPTICA 4500 LITROS COM IMPERMEABILIZAÇÃO</t>
  </si>
  <si>
    <t>FOSSA SEPTICA 8700 LITROS COM IMPERMEABILIZAÇÃO</t>
  </si>
  <si>
    <t>SUMIDOURO COM DIÂMETRO=1,60M E  PROFUNDIDADE=4,50 M</t>
  </si>
  <si>
    <t>TORNEIRA BOIA DIAMETRO (3/4") 20 MM</t>
  </si>
  <si>
    <t>TORNEIRA BOIA DIAMETRO 1" (25 MM )</t>
  </si>
  <si>
    <t>TORNEIRA BOIA DIAMETRO 1.1/4" - 32 MM</t>
  </si>
  <si>
    <t>TORNEIRA BOIA DIAMETRO 1.1/2" (40 MM)</t>
  </si>
  <si>
    <t>TORNEIRA BOIA DIAMETRO 2" (50 MM)</t>
  </si>
  <si>
    <t xml:space="preserve">CHAVE DE BOIA AUTOMÁTICA - 15A/250V </t>
  </si>
  <si>
    <t>JOELHO 90 GRAUS C/ANEL 50 MM</t>
  </si>
  <si>
    <t>JOELHO 90 GRAUS C/VISITA DIAM.100 X 50 MM</t>
  </si>
  <si>
    <t>J U N C O E S</t>
  </si>
  <si>
    <t>JUNÇÃO DUPLA DIAMETRO 75 MM</t>
  </si>
  <si>
    <t>L U V A S</t>
  </si>
  <si>
    <t>P O R T A / G R E L H A</t>
  </si>
  <si>
    <t>PORTA GRELHA QUADRADA BRANCO DIAM. 150 MM</t>
  </si>
  <si>
    <t>PORTA GRELHA REDONDO BRANCO DIAM. 100 MM</t>
  </si>
  <si>
    <t>PORTA GRELHA REDONDO BRANCO DIAM. 150 MM</t>
  </si>
  <si>
    <t>PORTA GRELHA REDONDO CROMADO DIAMETRO 150 MM</t>
  </si>
  <si>
    <t>R E D U C O E S</t>
  </si>
  <si>
    <t>T A M P A S</t>
  </si>
  <si>
    <t>TAMPA CEGA QUADRADA BRANCA DIAM. 150 MM</t>
  </si>
  <si>
    <t>TAMPA CEGA REDONDA BRANCA DIAM. 100 MM</t>
  </si>
  <si>
    <t>TAMPA CEGA REDONDA BRANCA  250 MM</t>
  </si>
  <si>
    <t>TAMPA CEGA REDONDA ALUMINIO 250 MM</t>
  </si>
  <si>
    <t>TE 90 GRAUS DIAMETRO 40 MM - ESGOTO</t>
  </si>
  <si>
    <t>T U B O S</t>
  </si>
  <si>
    <t>TUBO LEVE PVC RIGIDO DIAMETRO 150 MM</t>
  </si>
  <si>
    <t>TUBO LEVE PVC RIGIDO DIAMETRO 200 MM</t>
  </si>
  <si>
    <t>TUBO LEVE PVC RIGIDO DIAMETRO 300 MM</t>
  </si>
  <si>
    <t>TUBO LEVE PVC RIGIDO DIAMETRO 250 MM</t>
  </si>
  <si>
    <t>TUBO DE CONCRETO SIMPLES DIAMETRO 400 MM - PS1=16 KN/M ( ÁGUAS PLUVIAIS) - CAVA 65X100CM</t>
  </si>
  <si>
    <t>TUBO DE CONCRETO SIMPLES DIAMETRO 600 MM - PS1=24 KN/M ( ÁGUAS PLUVIAIS) - CAVA 95X120CM</t>
  </si>
  <si>
    <t>TUBO DE CONCRETO SIMPLES DIAMETRO 500 MM - PS1=20 KN/M ( ÁGUAS PLUVIAIS) - CAVA 80X110CM</t>
  </si>
  <si>
    <t>TUBO RÍGIDO CORRUGADO PARA DRENAGEM DIAMETRO 150 MM</t>
  </si>
  <si>
    <t>TUBO RÍGIDO CORRUGADO PARA DRENAGEM DIAMETRO 100 MM</t>
  </si>
  <si>
    <t>ADAPTADOR PARA VÁLVULA DE PIA, LAVATÓRIO E TANQUE 40 MM</t>
  </si>
  <si>
    <t>INCENDIOS</t>
  </si>
  <si>
    <t>EXTINTOR CO2 (6 KG) - CAPACIDADE EXTINTORA 5 BC</t>
  </si>
  <si>
    <t>EXTINTOR PO QUIMICO SECO (6 KG) - CAPACIDADE EXTINTORA 20 BC</t>
  </si>
  <si>
    <t>EXTINTOR AGUA PRESSURIZADA (10 LITROS) - CAPACIDADE EXTINTORA 2A</t>
  </si>
  <si>
    <t>EXTINTOR MULTI USO EM PO A B C (6 KG) - CAPACIDADE EXTINTORA 3A 20BC</t>
  </si>
  <si>
    <t>CAIXA DE INCÊNDIO METÁLICA COM SUPORTE PARA MANGUEIRA, TAMPA E MURETA 17X45X75 CM COM PINTURA</t>
  </si>
  <si>
    <t>CAIXA DE INCÊNDIO METÁLICA COM SUPORTE PARA MANGUEIRA, TAMPA E MURETA 17X60X90 CM C/PINTURA</t>
  </si>
  <si>
    <t>CAIXA DE PASSEIO C/TAMPA DE FERRO FUNDIDO 40X60 CM P/INCÊNDIO</t>
  </si>
  <si>
    <t>MANGUEIRA DE INCENDIO DI=38 mm TIPO 2 COMP. 20M</t>
  </si>
  <si>
    <t>MANGUEIRA DE INCENDIO DI=38 mm TIPO 2 COMP. 30 M</t>
  </si>
  <si>
    <t>ESGUICHO REGULÁVEL 1.1/2"</t>
  </si>
  <si>
    <t>ADAPTADOR PARA ENGATE STORZ 2.1/2" X 1.1/2"</t>
  </si>
  <si>
    <t>REGISTRO GLOBO ANGULAR 2.1/2"</t>
  </si>
  <si>
    <t>TAMPÃO CEGO COM CORRENTE 2.1/2"</t>
  </si>
  <si>
    <t>TANQUE DE PRESSÃO DE 10 L</t>
  </si>
  <si>
    <t>PRESSOSTATO 50 A 80 PSI</t>
  </si>
  <si>
    <t>MANOMETRO - 0 A 10 KG/CM2</t>
  </si>
  <si>
    <t>SPRINKLER PENDENTE 60º C ,COR LIQUIDO VERMELHO</t>
  </si>
  <si>
    <t>NIPLE DUPLO FERRO GALVANIZADO 1"</t>
  </si>
  <si>
    <t>NIPLE DUPLO FERRO GALVANIZADO 2.1/2"</t>
  </si>
  <si>
    <t>NIPLE DUPLO FERRO GALVANIZADO 3"</t>
  </si>
  <si>
    <t>NIPLE DUPLO FERRO GALVANIZADO 3" X 2 1/2"</t>
  </si>
  <si>
    <t>TE DE FERRO GALVANIZADO 90º X 1"</t>
  </si>
  <si>
    <t>TE DE FERRO GALVANIZADO 90º X 1 1/2" X 1"</t>
  </si>
  <si>
    <t>TÊ DE FERRO GALVANIZADO 90º X 2 1/2"</t>
  </si>
  <si>
    <t>TE DE FERRO GALVANIZADO 90º X 3" X 3"</t>
  </si>
  <si>
    <t>TE DE FERRO GALVANIZADO 4" X 3"</t>
  </si>
  <si>
    <t>COTOVELO FERRO GALVANIZADO 90º X 1"</t>
  </si>
  <si>
    <t>COTOVELO DE FERRO GALVANIZADO 90º X 2 1/2"</t>
  </si>
  <si>
    <t>COTOVELO FERRO GALVANIZADO 90º X 3"</t>
  </si>
  <si>
    <t>COTOVELO FERRO GALVANIZADO 45º X 2.1/2"</t>
  </si>
  <si>
    <t>COTOVELO FERRO GALVANIZADO 45º X 3"</t>
  </si>
  <si>
    <t>BUCHA DE FERRO GALVANIZADO 1.1/2" X 1"</t>
  </si>
  <si>
    <t>BUCHA FERRO GALVANIZADO 3" X 2.1/2"</t>
  </si>
  <si>
    <t>UNIÃO COM ASSENTO CÔNICO DE BRONZE 3"</t>
  </si>
  <si>
    <t>LUVA DE FERRO GALVANIZADO 3" X 2.1/2"</t>
  </si>
  <si>
    <t>VALVULA DE RETENÇÃO HORIZONTAL 1"</t>
  </si>
  <si>
    <t>VÁLVULA DE RETENÇÃO HORIZONTAL 2.1/2"</t>
  </si>
  <si>
    <t>VÁLVULA DE RETENÇÃO HORIZONTAL 3"</t>
  </si>
  <si>
    <t>VÁLVULA DE RETENÇÃO VERTICAL 2.1/2"</t>
  </si>
  <si>
    <t>VALVULA DE RETENÇÃO VERTICAL 1"</t>
  </si>
  <si>
    <t>VÁLVULA DE RETENÇÃO VERTICAL 3"</t>
  </si>
  <si>
    <t>CHAVE DE FLUXO 3/4"</t>
  </si>
  <si>
    <t>CHAVE DE FLUXO 1"</t>
  </si>
  <si>
    <t>INSTALAÇÕES ESPECIAIS</t>
  </si>
  <si>
    <t>INSTALACOES ESPECIAIS</t>
  </si>
  <si>
    <t>G Á S</t>
  </si>
  <si>
    <t>CENTRAL DE GÁS PADRÃO GOINFRA/2019 COMPLETA, EXCLUSO AS INSTALAÇÕES MECÂNICAS (1+1 CILINDRO P-45)</t>
  </si>
  <si>
    <t>CENTRAL DE GÁS PADRÃO GOINFRA/2019 COMPLETA, EXCLUSO AS INSTALAÇÕES MECÂNICAS (2+2 CILINDRO P-45)</t>
  </si>
  <si>
    <t>LIMITADOR DE PRESSÃO PRIMEIRO ESTÁGIO,COM MANÔMETRO,PRESSÃO DE ENTRADA 2 A 18 BAR E PRESSÃO DE SAÍDA 1,5 BAR, CONEXÕES DE ENTRADA E SAÍDA 1/2" NPT</t>
  </si>
  <si>
    <t>REGULADOR DE PRESSÃO PRIMEIRO ESTÁGIO, 8 KG/H, REGULÁVEL COM MANÔMETRO,PRESSÃO DE ENTRADA 2 A 18 BAR E PRESSÃO DE SAÍDA 0,5 A 2 BAR, CONEXÕES DE ENTRADA E SAÍDA 1/4" NPT</t>
  </si>
  <si>
    <t>TUBO DE AÇO GALVANIZADO 3/4" SCHEDULE 40, ROSCA NPT - NBR 5590</t>
  </si>
  <si>
    <t>COTOVELO 90º FERRO MALEÁVEL GALVANIZADO 3/4" CLASSE 150 ROSCA NPT NBR 6925</t>
  </si>
  <si>
    <t xml:space="preserve">TE DE FERRO MALEÁVEL GALVANIZADO 3/4" CLASSE 150 ROSCA NPT NBR 6925 </t>
  </si>
  <si>
    <t>LUVA REDUÇÃO DE FERRO MALEÁVEL GALVANIZADO 3/4" X 1/2", CLASSE 150, ROSCA NPT - NBR 6925</t>
  </si>
  <si>
    <t>LUVA DE FERRO MALEÁVEL GALVANIZADO 3/4", CLASSE 150, ROSCA NPT - NBR 6925</t>
  </si>
  <si>
    <t>UNIÃO DE FERRO MALEÁVEL GALVANIZADO 3/4", ASSENTO BRONZE , CLASSE 150, ROSCA NPT - NBR 6925</t>
  </si>
  <si>
    <t>VÁLVULA DE ESFERA TRIPARTIDA 3/4", PASSAGEM PLENA, ROSCA NPT, CLASSE 300 - NORMA ASME B16.34</t>
  </si>
  <si>
    <t>REGISTRO ESFERA EM LATÃO PARA GÁS ROSCA 1/2" NPT MACHO MONOBLOCO ANGULAR</t>
  </si>
  <si>
    <t>VÁLVULA DE RETENÇÃO EM LATÃO 7/16" NS (I) X 1/2" NPT (E)</t>
  </si>
  <si>
    <t>NIPLE DUPLO DE FERRO MALEÁVEL GALVANIZADO 3/4" CLASSE 300 ROSCA NPT - NBR 6925</t>
  </si>
  <si>
    <t xml:space="preserve">NIPLE DE REDUÇÃO DE LATÃO MACHO/MACHO ROSCA NPT DE 1/2" X 1/4" </t>
  </si>
  <si>
    <t>TAMPÃO DE FERRO MALEÁVEL GALVANIZADO 3/4", CLASSE 150 ROSCA NPT NBR 6925</t>
  </si>
  <si>
    <t>CHICOTE "PIGTAIL" FLEXÍVEL PARA P-45 DE MANGUEIRA NITRÍLICA COM COMPRIMENTO DE 500 MM E ROSCA DAS CONEXÕES DE 7/8" R.E. X 7/16"NS OU M20 X 7/16" NS - NBR 13419</t>
  </si>
  <si>
    <t>SUPORTE "L" , EM FERRO CHATO 1/8" X 1" PINTADO (42CM) PARA TUBO DE AÇO GALVANIZADO 3/4" -  INCLUSO ABRAÇADEIRA TIPO "U" 3/4"/PARAFUSOS/PORCAS/ARRUELAS, BEM COMO A FIXAÇÃO NA PAREDE COM BUCHAS/PARAFUSOS.</t>
  </si>
  <si>
    <t>PLACA DE SINALIZAÇÃO EM ALUMÍNIO 35 X 25 CM - "PERIGO - GÁS INFLAMÁVEL - PROIBIDO FUMAR"</t>
  </si>
  <si>
    <t>ALVENARIAS E DIVISORIAS</t>
  </si>
  <si>
    <t>ALVENARIA DE TIJOLO COMUM 1/4 VEZ - ARGAMASSA (1CI : 2CH : 8ARML)</t>
  </si>
  <si>
    <t>ALVENARIA DE TIJOLO COMUM 1/2 VEZ - ARGAMASSA (1CI : 2CH : 8ARML)</t>
  </si>
  <si>
    <t>ALVENARIA DE TIJOLO COMUM 1/2 VEZ EM CRIVO - ARGAMASSA (1CI : 2CH : 8ARML)</t>
  </si>
  <si>
    <t>ALVENARIA DE TIJOLO FURADO 1/2 VEZ 11,5 X 19 X 19 - ARG. ( 1 CALH:4ARML + 100 KG DE CI/M3)</t>
  </si>
  <si>
    <t>ALVENARIA DE TIJOLO FURADO 1/2 VEZ 14X29X9 - 6 FUROS -  ARG. (1CALH:4ARML+100KG DE CI/M3)</t>
  </si>
  <si>
    <t>ALVENARIA DE TIJOLO FURADO 1/2 VEZ - 9 x 19 x 19 - ARG. (1CALH:4ARML+100KG DE CI/M3)</t>
  </si>
  <si>
    <t>ALVENARIA DE TIJOLO FURADO 1 VEZ -  ARG. (1CALH:4ARML+100KG DE CI/M3)</t>
  </si>
  <si>
    <t>ALVENARIA DE TIJOLO COMUM 1 VEZ - ARGAMASSA (1CI : 2CH : 8ARML)</t>
  </si>
  <si>
    <t>CUNHAMENTO/ALVENARIAS COM TIJOLO COMUM</t>
  </si>
  <si>
    <t>CUNHAMENTO EM ALVENARIA COM CUNHA DE CONCRETO</t>
  </si>
  <si>
    <t>DIVISORIA DE MARMORE</t>
  </si>
  <si>
    <t>DIVISORIA DE GRANITINA</t>
  </si>
  <si>
    <t>DIVISORIA DE ARDOSIA POLIDA 3 CM</t>
  </si>
  <si>
    <t>ELEMENTO VAZADO DE CONCRETO (MODELO TACO CHINÊS)</t>
  </si>
  <si>
    <t>ELEMENTO VAZADO DE CONCRETO (MODELO COPINHO)</t>
  </si>
  <si>
    <t>ELEMENTO VAZADO CERAMICO (6 x 18 x 18)</t>
  </si>
  <si>
    <t>ALVENARIA DE TIJOLO DE VIDRO (20 X 20 X 10) ARMADA - PAINEL PLANO EXTERNO, OU CURVO INTERNO E EXTERNO, OU COM ÁREA &gt; 13,00 M2 - ARG. (1CI : 3ARML)</t>
  </si>
  <si>
    <t>ALVENARIA DE TIJOLO DE VIDRO (20 x 20 x10) - PAINEL PLANO, INTERNO E COM ÁREA &lt;= 13,00 M2 - ARG. (1CI : 3ARML)</t>
  </si>
  <si>
    <t>ALVENARIA DE TIJOLO LAMINADO 1/2 VEZ  - ARG. (1CI : 1CH : 5ARML)</t>
  </si>
  <si>
    <t>ALVENARIA DE TIJOLO LAMINADO 1 VEZ - ARG. (1CI : 1CH : 6ARML)</t>
  </si>
  <si>
    <t>ALVENARIA DE TIJOLO LAMINADO 1/4 VEZ - ARG. (1CI : 1CH : 5ARML)</t>
  </si>
  <si>
    <t>ALVENARIA DE TIJOLO LAMINADO 1/2 VEZ EM CRIVO - ARG. (1CI : 1CH : 5ARML)</t>
  </si>
  <si>
    <t>ALVENARIA DE TIJOLO LAMINADO 1/2 VEZ COM DETALHES - ARG. (1CI : 1CH : 5ARML)</t>
  </si>
  <si>
    <t>ALVENARIA AUTO-PORTANTE</t>
  </si>
  <si>
    <t>CORTINA CANALETA CONCRETO 9X19X19 PARA SER CHEIA CONCRETO ARMADO (0,0302M3/M2) - EXCLUSO O CONCRETO</t>
  </si>
  <si>
    <t>CORTINA CANALETA CONCRETO 14X19X19 PARA SER CHEIA CONCRETO ARMADO (0,0568M3/M2) - EXCLUSO O CONCRETO</t>
  </si>
  <si>
    <t>CORTINA CANALETA CONCRETO 19X19X19 PARA SER CHEIA CONCRETO ARMADO (0,0947M3/M2) - EXCLUSO O CONCRETO</t>
  </si>
  <si>
    <t>IMPERMEABILIZACAO</t>
  </si>
  <si>
    <t>REGULARIZAÇÃO (1:3) E=2 CM</t>
  </si>
  <si>
    <t>MANTA AUTOPROTEGIDA  ARDOSIADA  TIPO III - B</t>
  </si>
  <si>
    <t>MANTA AUTOPROTEGIDA ALUMINIO TIPO III - B</t>
  </si>
  <si>
    <t>MANTA ASFÁLTICA TIPO III - B ( 3 MM)</t>
  </si>
  <si>
    <t>MANTA ASFALTICA TIPO III - B (4MM)</t>
  </si>
  <si>
    <t>PROTECAO MECANICA C/TELA GALVANIZADA</t>
  </si>
  <si>
    <t>PROTECAO MECANICA (1:3) E=2 CM</t>
  </si>
  <si>
    <t>MASTIQUE A BASE DE POLIURETANO COM PRÉVIO PREPARO E TRATAMENTO DA SUPERFÍCIE</t>
  </si>
  <si>
    <t xml:space="preserve">CM3   </t>
  </si>
  <si>
    <t>IMPERMEABILIZACAO-JARDINEIRA C/MANTA ANTI-RAIZ (COMPLETA)</t>
  </si>
  <si>
    <t>IMPERMEABILIZAÇÃO-REBAIXO BANHEIRO COM 4 DEMÃOS DE EMULSÃO ASFÁLTICA</t>
  </si>
  <si>
    <t xml:space="preserve">IMPERMEABILIZAÇÃO  MURO DE ARRIMO COM 4 DEMÃOS DE EMULSÃO ASFÁLTICA </t>
  </si>
  <si>
    <t>IMPERMEABILIZAÇÃO DE ALICERCE / "PÉ" DE PAREDE / PEITORIL E ALVENARIA DE UM MODO GERAL COM CIMENTO CRISTALIZANTE SEMI FLEXÍVEL - 2 DEMÃOS ( ESPECÍFICO PARA OBRAS DE REFORMA)</t>
  </si>
  <si>
    <t>ISOLAMENTO TÉRMICO E ACÚSTICO</t>
  </si>
  <si>
    <t>ISOLAMENTO TERMICO E ACUSTICO</t>
  </si>
  <si>
    <t>ISOLAMENTO TÉRMICO E ACÚSTICO DE LAJE DE COBERTURA COM VERMICULITA (1CI : 11,1111VERM) - ESP.=3CM</t>
  </si>
  <si>
    <t>PROTEÇÃO MECÂNICA, TÉRMICA E ACÚSTICA DE IMPERMEABILIZAÇÃO PARA LAJE COM VERMICULITA (1CI:2ARM:3VERM) ESP.=3CM</t>
  </si>
  <si>
    <t>EMBOÇO (ISOLANTE TÉRMICO E ACÚSTICO) COM VERMICULITA (1CI:2CH:1ARM:8,3333VERM) ESP.=3CM</t>
  </si>
  <si>
    <t>REBOCO (1CALH:4ARFC+100KG CI/M3) ESP.= 1CM</t>
  </si>
  <si>
    <t>REGULARIZAÇÃO E/OU NIVELAMENTO DE LAJE COM VERMICULITA ( 1CI:1ARM:5,5556VERM)</t>
  </si>
  <si>
    <t>ESTRUTURA DE MADEIRA</t>
  </si>
  <si>
    <t>MÃO DE OBRA ESTR.MAD.TELHA CERÂMICA V=3 A 7 M</t>
  </si>
  <si>
    <t>MÃO DE OBRA ESTR.MAD.TELHA CERÂMICA V=7 A 10 M</t>
  </si>
  <si>
    <t>MÃO DE OBRA ESTR.MAD.TELHA CERÂMICA V=10 A 13 M</t>
  </si>
  <si>
    <t>MÃO DE OBRA P/ESTR.MAD.EM TESOURA TELHA FIBROCIMENTO</t>
  </si>
  <si>
    <t>MAO DE OBRA P/ESTR.MADEIRA EM TERÇA TELHA FIBROCIMENTO</t>
  </si>
  <si>
    <t>GRADEADO CAIBROS/RIPAS</t>
  </si>
  <si>
    <t>UTILIZAÇÃO DO CAIBRO NO LUGAR DO RIPAMENTO</t>
  </si>
  <si>
    <t>RIPAMENTO DE MADEIRA</t>
  </si>
  <si>
    <t>ESTRUTURAS METÁLICAS</t>
  </si>
  <si>
    <t>ESTRUTURAS METALICAS</t>
  </si>
  <si>
    <t>ESTRUTURA METÁLICA CONVENCIONAL EM AÇO DO TIPO USI SAC-300 COM FUNDO ANTICORROSIVO</t>
  </si>
  <si>
    <t>ESTRUTURA METÁLICA CONVENCIONAL EM AÇO DO TIPO MR-250 / ASTM A36 COM FUNDO ANTICORROSIVO</t>
  </si>
  <si>
    <t>COBERTURAS</t>
  </si>
  <si>
    <t>COBERTURA COM TELHA AMERICANA  RESINADA COR VERMELHA</t>
  </si>
  <si>
    <t>CUMEEIRA PARA TELHA AMERICANA RESINADA COR VERMELHA</t>
  </si>
  <si>
    <t>COBERTURA COM TELHA COLONIAL RESINADA COR VERMELHA</t>
  </si>
  <si>
    <t>CUMEEIRA P/TELHA COLONIAL RESINADA COR VERMELHA</t>
  </si>
  <si>
    <t>COBERTURA COM TELHA PLAN RESINADA COR VERMELHA</t>
  </si>
  <si>
    <t>CUMEEIRA  P/ TELHA PLAN RESINADA COR VERMELHA</t>
  </si>
  <si>
    <t>EMBOCAMENTO LATERAL  (OITOES)</t>
  </si>
  <si>
    <t>EMBOCAMENTO DE BEIRAL</t>
  </si>
  <si>
    <t>CALHA DE CHAPA GALVANIZADA</t>
  </si>
  <si>
    <t>COBERTURA COM TELHA CANALETE 49 OU EQUIV. COM ACESSÓRIOS</t>
  </si>
  <si>
    <t>COBERTURA COM TELHA CANALETE 90 OU EQUIV. COM ACESSÓRIOS</t>
  </si>
  <si>
    <t>COBERTURA COM TELHA DE ALUMÍNIO 0.5 MM</t>
  </si>
  <si>
    <t>COBERTURA COM TELHA FIBERGLASS COM VÉU PROTEÇÃO 1MM COM ACESSÓRIOS</t>
  </si>
  <si>
    <t>RIPAMENTO DE ARGAMASSA</t>
  </si>
  <si>
    <t>FECHAMENTO LATERAL COM TELHA METÁLICA COM PINTURA ELETROSTÁTICA 0,65 MM COM ACESSÓRIOS</t>
  </si>
  <si>
    <t>FECHAMENTO LATERAL COM TELHA METÁLICA COM PINTURA ELETROSTÁTICA 0,50 MM COM ACESSÓRIOS</t>
  </si>
  <si>
    <t>COBERTURA COM TELHA FIBERGLASS COM VÉU PROTEÇÃO 1,5 MM COM ACESSÓRIOS</t>
  </si>
  <si>
    <t>CUMEEIRA PARA TELHA GALVANIZADA TRAPEZOIDAL 0,43MM</t>
  </si>
  <si>
    <t>CUMEEIRA PARA TELHA GALVANIZADA TRAPEZOIDAL 0,5 MM</t>
  </si>
  <si>
    <t>CUMEEIRA PARA TELHA GALVANIZADA ONDULADA 0,5 MM</t>
  </si>
  <si>
    <t>COBERTURA COM TELHA GALVANIZADA ONDULADA 0,5 MM COM ACESSÓRIOS</t>
  </si>
  <si>
    <t>COBERTURA COM TELHA CHAPA GALVANIZADA  TRAPEZOIDAL 0,5 MM COM ACESSÓRIOS</t>
  </si>
  <si>
    <t>COBERTURA COM TELHA CHAPA GALVANIZADA TRAPEZOIDAL 0,43 MM COM ACESSÓRIOS</t>
  </si>
  <si>
    <t>FECHAMENTO LATERAL COM TELHA GALVANIZADA TRAPEZOIDAL 0,43 MM COM ACESSÓRIOS</t>
  </si>
  <si>
    <t>ESQUADRIAS DE MADEIRA</t>
  </si>
  <si>
    <t>ALIZAR</t>
  </si>
  <si>
    <t xml:space="preserve">Jg    </t>
  </si>
  <si>
    <t>PORTA LISA 70x210 C/PORTAL E ALISAR S/FERRAGENS</t>
  </si>
  <si>
    <t>PORTA DE SANITARIO 60x 160v200CM C/PORTAL /ALISAR S/FERRAGENS</t>
  </si>
  <si>
    <t>PORTA REVESTIDA COM MATERIAL MELAMÍNICO PARA BOX (60X 160v200CM) COM PORTAL E ALISAR SEM FERRAGENS</t>
  </si>
  <si>
    <t>FOLHA DE PORTA LISA 60/70/80X210</t>
  </si>
  <si>
    <t>FOLHA DE PORTA COM REVESTIMENTO MELAMÍNICO 70X210</t>
  </si>
  <si>
    <t>FOLHA DE PORTA COM REVESTIMENTO MELAMÍNICO 60X210</t>
  </si>
  <si>
    <t>PORTA LISA 90X210 COM PORTAL E ALISAR SEM FERRAGENS</t>
  </si>
  <si>
    <t>PORTA LISA 100X210 COM PORTAL E ALISAR SEM FERRAGENS</t>
  </si>
  <si>
    <t>FOLHA DE PORTA LISA 90 X 210</t>
  </si>
  <si>
    <t>FOLHA DE PORTA LISA 100 X 210</t>
  </si>
  <si>
    <t>FOLHA DE PORTA COM REVESTIMENTO MELAMÍNICO 60X180</t>
  </si>
  <si>
    <t>FOLHA DE PORTA COM REVESTIMENTO MELAMÍNICO 80X210</t>
  </si>
  <si>
    <t>FOLHA DE PORTA COM REVESTIMENTO MELAMÍNICO 90X210</t>
  </si>
  <si>
    <t>FOLHA DE PORTA COM REVESTIMENTO MELAMÍNICO 100X210</t>
  </si>
  <si>
    <t>ESQUADRIAS METÁLICAS - ( OBS.: 1- OS VIDROS NÃO ESTÃO INCLUSOS NAS ESQUADRIAS; 2- JÁ ESTÁ CONSIDERADO NO CUSTO DAS ESQUADRIAS DE ALUMÍNIO O CONTRAMARCO )</t>
  </si>
  <si>
    <t>PORTA CORTA FOGO COMPLETA - P90</t>
  </si>
  <si>
    <t>GRADE PROTECAO TIPO TIJOLINHO GP-1/GP-2</t>
  </si>
  <si>
    <t>PORTA DE ENROLAR C/FERRAGENS</t>
  </si>
  <si>
    <t>GRADE DE PROTECAO EM CANTONEIRA/FERRO QUADRADO GP3-GP4</t>
  </si>
  <si>
    <t>GRADE DE PROTECAO/TUBO INDUSTRIAL/FERRO REDONDO-GP5</t>
  </si>
  <si>
    <t>GRADE DE FRENTE/FERRO REDONDO COM ESTACA D=25CM ARMADA - GF-1</t>
  </si>
  <si>
    <t>GRADE DE FRENTE/TUBO DE AÇO COM ESTACA D=25CM ARMADA - GF-2</t>
  </si>
  <si>
    <t xml:space="preserve">GUARDA CORPO COM CORRIMÃO/TUBO INDUSTRIAL  GC-1 </t>
  </si>
  <si>
    <t>GUARDA CORPO COM CORRIMÃO/TUBO IND. E TELA ARTÍSTICA GC-2</t>
  </si>
  <si>
    <t>CORRIMÃO/TUBO INDUSTRIAL C-1</t>
  </si>
  <si>
    <t xml:space="preserve">GRADE PADRÃO PARA CELA </t>
  </si>
  <si>
    <t>GUARDA BICICLETAS</t>
  </si>
  <si>
    <t>GRADE GINASIO - TELA PORTUG.3X3CM FIO12/TB.INDUST.1.1/2"</t>
  </si>
  <si>
    <t>GRADE GINÁSIO (PARAFUSADA) TELA PORT.3X3CM FIO12/TUB.IND.1.1/2"</t>
  </si>
  <si>
    <t>GRELHA PADRÃO GOINFRA DE FERRO CHATO COM BERÇO (ESPAÇAMENTO ENTRE FACES = 1,5CM - NBR 9050 ACESSIBILIDADE)</t>
  </si>
  <si>
    <t>GRELHA PADRÃO GOINFRA DE FERRO CHATO COM BERÇO ( ESPAÇAMENTO ENTRE EIXOS = 2 CM)</t>
  </si>
  <si>
    <t>VEDAÇÃO DE JUNTA DE DILATAÇÃO COM CHAPA 18 VINCADA E PARAFUSADA A CADA 30 CM - PINTADA</t>
  </si>
  <si>
    <t>GUARDA CORPO COM CORRIMÃOS/TUBO INDUSTRIAL GCR</t>
  </si>
  <si>
    <t>GUARDA CORPO / TUBO INDUSTRIAL GCS-1</t>
  </si>
  <si>
    <t>GUARDA CORPO/TUBO INDUSTRIAL E TELA ARTÍSTICA GCS-2</t>
  </si>
  <si>
    <t>PORTA CH./VENEZIANA PRE-MOLD.PPM-1/PPM-2 C/FERRAGEM</t>
  </si>
  <si>
    <t>PORTA CHAPA / GRADE - PRE-MOLD.PPM-3 C/FERRAGEM</t>
  </si>
  <si>
    <t>PORTA EM CHAPA P/WC - PRE-MOLD.PPM-4 C/FERRAGEM</t>
  </si>
  <si>
    <t>ESCADA TIPO MARINHEIRO COM GUARDA CORPO PADRÃO GOINFRA ( H &gt; 3M )</t>
  </si>
  <si>
    <t>ESCADA TIPO MARINHEIRO SEM GUARDA CORPO PADRÃO GOINFRA ( H &lt;= 3M)</t>
  </si>
  <si>
    <t>GAIOLA PADRÃO EM AÇO CA-50 8.0 MM PARA PROTEÇÃO DAS LUMINÁRIAS</t>
  </si>
  <si>
    <t>ALÇAPÃO FORMATO COIFA EM CHAPA VINCADA Nº. 18 H=(10+2)CM, C/ALÇAS E PORTA CADEADOS (INCLUSIVE CADEADOS Nº. 30)</t>
  </si>
  <si>
    <t>VIDROS</t>
  </si>
  <si>
    <t>VIDRO LISO 3 MM - COLOCADO</t>
  </si>
  <si>
    <t>VIDRO LISO 4 MM - COLOCADO</t>
  </si>
  <si>
    <t>VIDRO LISO 5 MM - COLOCADO</t>
  </si>
  <si>
    <t>VIDRO LISO 6 MM - COLOCADO</t>
  </si>
  <si>
    <t>VIDRO MINI-BOREAL - COLOCADO</t>
  </si>
  <si>
    <t>VIDRO PONTILHADO - COLOCADO</t>
  </si>
  <si>
    <t>VIDRO MARTELADO - COLOCADO</t>
  </si>
  <si>
    <t>VIDRO CANELADO - COLOCADO</t>
  </si>
  <si>
    <t>VIDRO TEMPERADO 10 MM  - COLOCADO</t>
  </si>
  <si>
    <t>VIDRO TEMPERADO 10 MM FUME - COLOCADO</t>
  </si>
  <si>
    <t>VIDRO FUME COMUM 4MM - COLOCADO</t>
  </si>
  <si>
    <t>VIDRO ARAMADO - COLOCADO</t>
  </si>
  <si>
    <t>COSTURA DE TRINCA EM ALVENARIA  DE TIJOLO</t>
  </si>
  <si>
    <t>RASGO E ENCHIMENTO DE ALVENARIA</t>
  </si>
  <si>
    <t>CHAPISCO FINO USADO SOBRE EMBOCO C/PENEIRA</t>
  </si>
  <si>
    <t>CHAPISCO COM PEDRISCO</t>
  </si>
  <si>
    <t>CHAPISCO COMUM EM FACHADA</t>
  </si>
  <si>
    <t>CHAPISCO COMUM EM BALANCIM</t>
  </si>
  <si>
    <t>CHAPISCO ROLADO - (1COLA:10CI:30 ARML)</t>
  </si>
  <si>
    <t>EMBOÇO PARA REBOCO FINO (1CALH:4ARML+100kgCI/M3)</t>
  </si>
  <si>
    <t>REBOCO (1 CALH:4 ARFC+100kgCI/M3)</t>
  </si>
  <si>
    <t>REBOCO PAULISTA A-7 (1 CALH,4 ARMLC)</t>
  </si>
  <si>
    <t>REBOCO - 1CI:3 ARML - (BASE P/TINTA EPOXI / OUTROS)</t>
  </si>
  <si>
    <t>REVESTIMENTO C/LITOCERAMICA</t>
  </si>
  <si>
    <t>REBOCO PAULISTA A13 (1 CALH:3 ARMLC+100kgCI/M3)</t>
  </si>
  <si>
    <t>CHAPISCO GROSSO</t>
  </si>
  <si>
    <t>PASTILHA DE PORCELANA COM PASTA COLANTE</t>
  </si>
  <si>
    <t>PASTILHA PORCELANA C/ARGAMASSA FLEXIVEL</t>
  </si>
  <si>
    <t>REVESTIMENTO COM PEDRA SAO THOME</t>
  </si>
  <si>
    <t>REVESTIMENTO DE MARMORE PADRONIZADO</t>
  </si>
  <si>
    <t>REVESTIMENTO COM LAMINADO MELAMÍNICO SOBRE EMBOÇO 1:3</t>
  </si>
  <si>
    <t>REJUNTAMENTO C/CIMENTO-COLA PRE-MOL</t>
  </si>
  <si>
    <t>REJUNTAMENTO C/MASSA PLÁSTICA - PRE MOL.</t>
  </si>
  <si>
    <t>REVESTIMENTO COM BARITA - RX GABINETE MÉDICO</t>
  </si>
  <si>
    <t>BARRA LISA (1CI:4ARMLC+5%IMP.X CI) C/OXIDO FERRO</t>
  </si>
  <si>
    <t>REVESTIMENTO COM BARITA - RX GABINETE ODONTOLÓGICO</t>
  </si>
  <si>
    <t>MOLDURA TIPO "U" INVERTIDO EM ARGAMASSA COM 2CM DE ESPESSURA TIPO PINGADEIRA EM MURO/PLATIBANDA ( A PARTE VERTICAL DESCE 2,5CM)</t>
  </si>
  <si>
    <t>FORROS</t>
  </si>
  <si>
    <t>CHAPISCO EM FORRO (1CI: 3 ARG)</t>
  </si>
  <si>
    <t>EMBOCO EM FORRO (1 CALH:4 ARML+150 KG CI/M3)</t>
  </si>
  <si>
    <t>REBOCO FINO EM FORRO (1 CALH:4 ARFC+100 KG CI/M3)</t>
  </si>
  <si>
    <t>REBOCO PAULISTA EM FORRO(1CALH:4ARML+150KG CI/M3)</t>
  </si>
  <si>
    <t>FORRO DE PVC COM ESTRUTURA EM METALON PINTADA COM TINTA ALQUÍDICA D.F.</t>
  </si>
  <si>
    <t>FORRO DE PVC SEM ESTRUTURA DE METALON (COM REPINTURA DA ESTRUTURA COM TINTA ALQUÍDICA D.F.)</t>
  </si>
  <si>
    <t>FORRO DE GESSO ACARTONADO PARA ÁREAS SECAS ESPESSURA DE 12,5MM</t>
  </si>
  <si>
    <t>FORRO DE GESSO COMUM</t>
  </si>
  <si>
    <t>MOLDURA PARA FORRO DE GESSO COMUM 5 CM</t>
  </si>
  <si>
    <t>TABICA PARA FORRO DE GESSO COMUM</t>
  </si>
  <si>
    <t>GESSO CORRIDO EM TETO</t>
  </si>
  <si>
    <t>FORRO PAULISTA DE CEDRINHO (1ª QUALIDADE)</t>
  </si>
  <si>
    <t>FITA ANTIDERRAPANTE PARA ÁREAS INTERNAS E EXTERNAS - ALTO TRÁFEGO - USO GERAL</t>
  </si>
  <si>
    <t xml:space="preserve">REGULARIZAÇAO DE PISO/LAJE/ BASE PARA TINTA EPÓXI (1:3) e=2 CM </t>
  </si>
  <si>
    <t>PISO LAMINADO COM CONCRETO 20MPA E=5CM</t>
  </si>
  <si>
    <t>PISO LAMINADO COM CONCRETO USINADO 20MPA E=5CM</t>
  </si>
  <si>
    <t xml:space="preserve">PISO LAMINADO COM CONCRETO 20MPA E=7CM </t>
  </si>
  <si>
    <t xml:space="preserve">PISO LAMINADO COM CONCRETO USINADO 20MPA E=7 CM  </t>
  </si>
  <si>
    <t>LASTRO DE CONCRETO REGULARIZADO IMPERMEABILIZADO 1:3:6 ESP=5CM (BASE)</t>
  </si>
  <si>
    <t>PISO CONCRETO DESEMPENADO ESPESSURA = 5 CM  1:2,5:3,5</t>
  </si>
  <si>
    <t>PISO EM CONCRETO DESEMPENADO ESPESSURA = 7 CM  1:2,5:3,5</t>
  </si>
  <si>
    <t>LASTRO DE BRITA PARA PISO - (OBRAS CIVIS)</t>
  </si>
  <si>
    <t>PISO CONCRETO SEMI POLIDO COM LASTRO (BASE) E=7,0 CM</t>
  </si>
  <si>
    <t>CONCRETO DESEMPENADO PARA QUADRA COM LASTRO E=7,0 CM</t>
  </si>
  <si>
    <t>RODAPE DE CONCRETO POLIDO 7 CM CANTO VIVO</t>
  </si>
  <si>
    <t>PISO CIMENTADO C/RESINA SINTÉTICA E=1CM (1 CI:3 ARMG))</t>
  </si>
  <si>
    <t>CHAPISCO ADESIVO S/PISO C/RESINA SINTÉTICA E=5 MM ( 1CI:1,5 ARMG)</t>
  </si>
  <si>
    <t>PISO CIMENTADO RUSTICO ESP=2 CM SEM JUNTA (1CI:3ARMG)</t>
  </si>
  <si>
    <t>RODAPÉ DE CERÂMICA  COM ARGAMASSA COLANTE</t>
  </si>
  <si>
    <t>CERÂMICA ANTIDERRAPANTE PEI MAIOR OU IGUAL A 4 COM CONTRA PISO (1CI:3ARML) E ARGAMASSA COLANTE</t>
  </si>
  <si>
    <t>RODAPÉ DE CERÂMICA ANTIDERRAPANTE COM ARGAMASSA COLANTE</t>
  </si>
  <si>
    <t>RODAPE DE ARDOSIA</t>
  </si>
  <si>
    <t>PISO ARENITO SERRADO (PEDRA DE PIRENÓPOLIS ASSENTADA EM BARRO E REJUNTE COM ARGAMASSA)</t>
  </si>
  <si>
    <t>RODAPE DE MADEIRA</t>
  </si>
  <si>
    <t>RODAPE DE MASSA (ICI:3 ARMG)</t>
  </si>
  <si>
    <t>PISO FUNDIDO DE ALTA RESISTÊNCIA 8MM COM CONTRAPISO E=2CM (1CI:3ARML) E JUNTA PLASTICA 27MM</t>
  </si>
  <si>
    <t>RODAPÉ FUNDIDO DE ALTA RESISTÊNCIA 7 CM CANTO VIVO</t>
  </si>
  <si>
    <t>PISO EM PEDRA PORTUGUESA</t>
  </si>
  <si>
    <t>PISO EM MARMORE COM CONTRAPISO (1CI:3ARML)</t>
  </si>
  <si>
    <t>JUNTA/DILATACAO C/SEIXO ROLADO</t>
  </si>
  <si>
    <t>ASSOALHO EM MADEIRA DE LEI COM CONTRAPISO (1CI:3ARML)</t>
  </si>
  <si>
    <t>PISO EM GRANITO IMPERMEABILIZADO E COM CONTRAPISO (1CI:3ARML)</t>
  </si>
  <si>
    <t>RODAPE DE GRANITO</t>
  </si>
  <si>
    <t>SOLEIRA EM GRANITO IMPERMEABILIZADA COM CONTRAPISO (1CI:3ARML)</t>
  </si>
  <si>
    <t>BORRACHA ANTIDERRAPANTE  C/ CONTRAPISO (1CI:3ARML) E=2CM E NATA DE CIMENTO</t>
  </si>
  <si>
    <t>PISO VINILICO COM CONTRAPISO (1CI:3ARML) E=2CM E NATA DE CIMENTO</t>
  </si>
  <si>
    <t>PISO VINÍLICO TRÁFEGO INTENSO COM CONTRAPISO (1CI:3ARML) E=2CM E NATA DE CIMENTO</t>
  </si>
  <si>
    <t>GRANITINA 8MM FUNDIDA COM CONTRAPISO (1CI:3ARML) E=2CM E JUNTA PLASTICA 27MM</t>
  </si>
  <si>
    <t>RODAPÉ FUNDIDO DE GRANITINA 7CM</t>
  </si>
  <si>
    <t>RASPAGEM E APLICAÇÃO RESINA ACRÍLICA DUAS DEMÃOS</t>
  </si>
  <si>
    <t>GRANITINA 8MM FUNDIDA COM CONTRAPISO (1CI:3ARML) E=2CM E JUNTA PLASTICA 27MM (COM ÓXIDO DE FERRO)</t>
  </si>
  <si>
    <t>DEGRAUS FUNDIDOS DE GRANITINA COM CONTRAPISO</t>
  </si>
  <si>
    <t>DEMARCACAO DE QUADRA C/PISO VINILICO</t>
  </si>
  <si>
    <t>PISO DE BORRACHA COLORIDO MODELO TÁTIL ( ALERTA OU DIRECIONAL) INCLUSO CONTRAPISO (1CI:3ARML) C/ E=2CM E NATA DE CIMENTO</t>
  </si>
  <si>
    <t>PISO DE BORRACHA COR PRETA MODELO TÁTIL ( ALERTA OU DIRECIONAL) INCLUSO CONTRAPISO (1CI:3ARML) C/ E=2CM E NATA DE CIMENTO</t>
  </si>
  <si>
    <t>PISO DE LADRILHO HIDRÁULICO COR NATURAL MODELO TÁTIL ( ALERTA OU DIRECIONAL) SEM LASTRO</t>
  </si>
  <si>
    <t>PISO DE LADRILHO HIDRÁULICO COLORIDO MODELO TÁTIL ( ALERTA OU DIRECIONAL) SEM LASTRO</t>
  </si>
  <si>
    <t>TARGETA NIQUELADA No. 03</t>
  </si>
  <si>
    <t>FECHO FIO REDONDO 4" ZINCADO PARAFUSADO</t>
  </si>
  <si>
    <t xml:space="preserve">BARRA DE APOIO EM AÇO INOX - 80 CM </t>
  </si>
  <si>
    <t>DOBRADICA 3" x 3 1/2" FERRO POLIDO</t>
  </si>
  <si>
    <t>CANTONEIRA PEQUENA PARA DIVISORIAS DE MÁRMORE/GRANITO</t>
  </si>
  <si>
    <t>CANTONEIRA GRANDE PARA DIVISORIAS DE MÁRMORE/GRANITO</t>
  </si>
  <si>
    <t>CADEADO 20 MM</t>
  </si>
  <si>
    <t>CADEADO 30 MM</t>
  </si>
  <si>
    <t>CADEADO 50 MM</t>
  </si>
  <si>
    <t>MARCENARIA</t>
  </si>
  <si>
    <t>TÁBUA APARELHADA PARA  GUICHÊ</t>
  </si>
  <si>
    <t>PORTA GIZ TIPO 1 - PADRÃO GOINFRA</t>
  </si>
  <si>
    <t>BATE CARTEIRA ENVERNIZADO E ASSENT. 2,5 X 12 CM</t>
  </si>
  <si>
    <t>PALCO MOVEL EM ASSOALHO EM IPE ENCERADO</t>
  </si>
  <si>
    <t>QUADRO  AVISO-MADEIRA DE LEI/COMPENS. 10MM/CORTIÇA/FELTRO ( SIMILAR AO TIPO 1)</t>
  </si>
  <si>
    <t>QUADRO AVISO TP-1 (1,20 X 1,20 M)</t>
  </si>
  <si>
    <t>PORTINHOLA EM COMPENSADO 18MM / REVESTIDA COM LAMINADO MELAMÍNICO</t>
  </si>
  <si>
    <t>PRATELEIRA MONTANTES EM ALVEN. APARENTE C/PINTURA</t>
  </si>
  <si>
    <t>BATE MACA 2,5 X 12 CM, ENVERNIZADO E ASSENTADO</t>
  </si>
  <si>
    <t>PRATELEIRA EST.CAIBRO 4+1 TABUAS APARELHADAS E ENVERNIZADAS</t>
  </si>
  <si>
    <t xml:space="preserve">SUBSTITUIÇÃO DA MADEIRA DE LEI DA TABELA DE BASQUETE - INCLUSO PINTURA </t>
  </si>
  <si>
    <t>ENGENHEIRO - (OBRAS CIVIS)</t>
  </si>
  <si>
    <t>MESTRE DE OBRA - (OBRAS CIVIS)</t>
  </si>
  <si>
    <t>ENCARREGADO - (OBRAS CIVIS)</t>
  </si>
  <si>
    <t>VIGIA DE OBRAS (DIURNO)  - (OBRAS CIVIS)</t>
  </si>
  <si>
    <t>ALMOXARIFE - (OBRAS CIVIS)</t>
  </si>
  <si>
    <t>APONTADOR - (OBRAS CIVIS)</t>
  </si>
  <si>
    <t>VIGIA DE OBRAS - (NOTURNO  E NO SÁBADO/DOMINGO DIURNO) - O.C.</t>
  </si>
  <si>
    <t>VIGIA DE OBRAS - (NOTURNO) - OBRAS CIVIS</t>
  </si>
  <si>
    <t>ADMINISTRATIVO DE OBRAS - ( OBRAS CIVIS )</t>
  </si>
  <si>
    <t>TÉCNICO EM SEGURANÇA DO TRABALHO (O. CIVIS)</t>
  </si>
  <si>
    <t xml:space="preserve">h     </t>
  </si>
  <si>
    <t>APONTARIFE - (OBRAS CIVIS)</t>
  </si>
  <si>
    <t>REMOCAO DE PINTURA ANTIGA A CAL</t>
  </si>
  <si>
    <t>REMOCAO DE PINTURA A TEMPERA</t>
  </si>
  <si>
    <t>REMOCAO DE PINTURA ANTIGA A LATEX</t>
  </si>
  <si>
    <t>REMOCAO DE PINTURA ANTIGA A OLEO OU ESMALTE</t>
  </si>
  <si>
    <t>CAIAÇAO 2 DEMAOS EM POSTE/ VIGAS E MEIO FIO(OC)</t>
  </si>
  <si>
    <t>PINTURA TEXTURIZADA C/SELADOR ACRILICO</t>
  </si>
  <si>
    <t>PINTURA A BASE DE SILICONE 1 DEMAO</t>
  </si>
  <si>
    <t>PINTURA C/VERNIZ ACRILICO-02 DEMAOS</t>
  </si>
  <si>
    <t>PINTURA LATEX ACRILICA 3 DEMAOS C/SELADOR</t>
  </si>
  <si>
    <t>PINTURA LATEX ACRILICO 2 DEMAOS</t>
  </si>
  <si>
    <t>PINTURA EPOXI 3 DEMÃOS</t>
  </si>
  <si>
    <t>EMASSAMENTO EPOXI 2 DEMÃOS</t>
  </si>
  <si>
    <t>PINTURA COM SELADOR ACRILICO</t>
  </si>
  <si>
    <t>PINTURA LATEX UMA DEMAO COM SELADOR</t>
  </si>
  <si>
    <t>FUNDO ANTICORROSIVO PARA ESQUADRIAS METÁLICAS</t>
  </si>
  <si>
    <t>FUNDO ADERENTE PARA SUPERFÍCIES GALVANIZADAS - 1 DEMAO</t>
  </si>
  <si>
    <t>EMASSAMENTO COM MASSA PVA DUAS DEMAOS</t>
  </si>
  <si>
    <t>EMASSAMENTO COM MASSA PVA UMA DEMAO</t>
  </si>
  <si>
    <t>PINTURA LATEX DUAS DEMAOS COM SELADOR</t>
  </si>
  <si>
    <t>PINTURA LATEX TRES DEMAOS COM SELADOR</t>
  </si>
  <si>
    <t>EMASSAMENTO ACRÍLICO 1 DEMÃO EM PAREDE</t>
  </si>
  <si>
    <t>PINTURA PVA LATEX 1 DEMAO SEM SELADOR</t>
  </si>
  <si>
    <t>PINTURA PVA LATEX 2 DEMAOS SEM SELADOR</t>
  </si>
  <si>
    <t>PINTURA PVA LATEX 3 DEMAOS SEM SELADOR</t>
  </si>
  <si>
    <t>EMASSAMENTO A OLEO EM PAREDES 2 DEMAOS</t>
  </si>
  <si>
    <t>EMASSAMENTO/OLEO/ESQUADRIAS MADEIRA</t>
  </si>
  <si>
    <t>PINTURA ESMALTE 1 DEMÃO EM PAREDE SEM SELADOR</t>
  </si>
  <si>
    <t>PINTURA ESMALTE SINTETICO 2 DEMÃOS EM ESQ. MADEIRA</t>
  </si>
  <si>
    <t>PINTURA DE QUADRO NEGRO COM EMASSAMENTO (INCLUSIVE MOLDURA/PORTA GIZ) - 5,00X1,20M</t>
  </si>
  <si>
    <t xml:space="preserve">PINTURA DE QUADRO NEGRO COM EMASSAMENTO (INCLUSIVE MOLDURA/PORTA GIZ) </t>
  </si>
  <si>
    <t>PINTURA CERAMICA P/BEIRAL</t>
  </si>
  <si>
    <t>PINTURA  ALQUÍDICA BRILHANTE DUPLA FUNÇÃO 2 DEMÃOS = 50 MÍCRONS</t>
  </si>
  <si>
    <t>LETREIRO MÉDIO A GRANDE PORTE EM PAREDE FEITO A PINCEL</t>
  </si>
  <si>
    <t>PLANTIO GRAMA BATATAIS PLACA C/ M.O. IRRIG.P/CAMPO FUTEBOL (ADUBO/ROLO/ETC) (OC) A&lt;11.000M2</t>
  </si>
  <si>
    <t>PLANTIO GRAMA BATATAIS MUDA C/ M.O. IRRIG. ADUBO E TERRA VEG.(OC) A&lt;11.000M2</t>
  </si>
  <si>
    <t>GRADE PROTEÇÃO 50X50CM EM CAIBRO COM H=1,70M E RIPAS ESPAÇADAS EM 17CM - PARA MUDA DE ÁRVORE</t>
  </si>
  <si>
    <t>PLANTIO GRAMA BATATAIS PLACA C/ M.O. IRRIG.ADUBO,TER.VEG.(OC) A&lt;11.000M2</t>
  </si>
  <si>
    <t>PLANTIO GRAMA ESMERALDA PLACA C/ M.O. IRRIG., ADUBO,TERRA VEGETAL (O.C.) A&lt;11.000,00M2</t>
  </si>
  <si>
    <t>ABERTURA DE CAVA 60X60X60CM C/ ADUBAÇÃO E PLANTIO DE FOLHAGEM,ARBUSTO, ÁRVORE OU PALMEIRA C/ H=0,50 A 0,70M - EXCLUSO O CUSTO DE AQUISIÇÃO DA MUDA</t>
  </si>
  <si>
    <t>ABERTURA DE CAVA 80X80X80CM C/ ADUBAÇÃO E PLANTIO DE ARBUSTO, ÁRVORE OU PALMEIRA C/ H=0,70 A 2,00M - EXCLUSO O CUSTO DE AQUISIÇÃO DA MUDA</t>
  </si>
  <si>
    <t>PREPARAÇÃO C/ ADUBAÇÃO DO TERRENO EM FORMA DE CANTEIRO E PLANTIO DE FORRAÇÃO AMBOS C/PROFUNDIDADE DE 30 CM - EXCLUSO O CUSTO DE AQUISIÇÃO DA MUDA</t>
  </si>
  <si>
    <t>PAVIMENTO EM CONCRETO TIPO CONCREGRAMA/PISOGRAMA/PATIOGRAMA ( PLANTIO DA GRAMA INCLUSO)</t>
  </si>
  <si>
    <t>PAVIMENTO INTERTRAVADO ESPESSURA DE 4CM E FCK = 20 MPA</t>
  </si>
  <si>
    <t>PAVIMENTO INTERTRAVADO ESPESSURA DE 6CM E FCK = 35 MPA</t>
  </si>
  <si>
    <t>PAVIMENTO INTERTRAVADO ESPESSURA DE 8CM E FCK = 35 MPA</t>
  </si>
  <si>
    <t>PAVIMENTO INTERTRAVADO ESPESSURA DE 10CM E FCK = 35 MPA</t>
  </si>
  <si>
    <t>PAVIMENTO INTERTRAVADO SEXTAVADO (BLOKRET) - 8 CM PRE-FABR.FCK 22 MPA</t>
  </si>
  <si>
    <t>PAVIMENTO INTERTRAVADO SEXTAVADO (BLOKRET) - 6 CM PRE-FABR.FCK 18 MPA</t>
  </si>
  <si>
    <t>PAVIMENTO INTERTRAVADO SEXTAVADO (BLOKRET) - 10 CM FCK=35 MPA PRE-FABR.</t>
  </si>
  <si>
    <t>CALCAMENTO COM PARALELEPIPEDO</t>
  </si>
  <si>
    <t>REDE PROTECAO DE NYLON COM GANCHOS E BUCHAS S8</t>
  </si>
  <si>
    <t>ARAME FARPADO 3 FIOS EM ALAMBRADO E/OU MURO EXISTENTES</t>
  </si>
  <si>
    <t xml:space="preserve">ALAMBRADO (2ª OPÇÃO) EM POSTE DE CONCRETO DUPLO T 150X7M / TUBO INDUSTRIAL 2"#2,28 / TELA MALHA 4" FIO 12 </t>
  </si>
  <si>
    <t>ALAMBRADO EM TUBO INDUSTRIAL 2"#2,28 E TELA MALHA 4" FIO 12 (QUADRA ESPORTE EXISTENTE) SEM PINTURA</t>
  </si>
  <si>
    <t>ALAMBRADO CANO FERRO GALVANIZADO 2" E TELA H=2M PADRÃO GOINFRA</t>
  </si>
  <si>
    <t>CERCA PROVISÓRIA EM MADEIRA ROLIÇA ( EUCALIPTO SEM TRATAMENTO) H = 1,70M, COM 9 FIOS DE ARAME FARPADO - POSTE ESTICADOR A CADA 25 M E ESPAÇAMENTO ENTRE POSTES = 2,50 M</t>
  </si>
  <si>
    <t>GRADIL EM AÇO GALVANIZADO, ELETROSOLDADO, COM PINTURA ELETROSTÁTICA EM POLIÉSTER, MALHA 5X20 CM; FIO 5,0 MM, L=2,50 M E H = 2,03 M - NYLOFOR OU EQUIVALENTE</t>
  </si>
  <si>
    <t>MASTROS PARA BANDEIRAS EM  FERRO GALVANIZADO (ASSENTADOS/PINTADOS) -  3 UNIDADES</t>
  </si>
  <si>
    <t>PLACA DE INAUGURAÇÃO AÇO ESCOVADO 60 X 120 CM</t>
  </si>
  <si>
    <t>PLACA DE INAUGURAÇÃO EM DURALUMÍNIO 42 X 60 CM</t>
  </si>
  <si>
    <t>PLACA DE INAUGURAÇÃO EM DURALUMÍNIO 80 X 60 CM</t>
  </si>
  <si>
    <t>PLACA INAUGURACAO ACO INOXIDAVEL  (60X40)</t>
  </si>
  <si>
    <t>PLACA INAUGURACAO ACO INOXIDAVEL (40 X 25)</t>
  </si>
  <si>
    <t>PLACA DE INAUGURACAO ACO ESCOVADO 42X60 CM</t>
  </si>
  <si>
    <t>PLACA DE INAUGURACAO ACO ESCOVADO 80 X 60 CM</t>
  </si>
  <si>
    <t>OBELISCO PARA PLACA DE INAUGURAÇÃO - PADRÃO GOINFRA</t>
  </si>
  <si>
    <t>SUPORTE PADRÃO PARA TABELA BASQUETE EM "U" ENRIJECIDO- 2 UNID. (ASSENTADOS/PINTADOS)</t>
  </si>
  <si>
    <t>SUPORTE ARTICULÁVEL EM TUBO INDUSTRIAL PARA TABELA BASQUETE (ASSENT./PINTADOS)- 2 UNID.</t>
  </si>
  <si>
    <t>SUPORTE EM TUBO INDUSTRIAL REMOVÍVEL PARA TABELA DE BASQUETE - 2 UNID.(ASSENT./PINTADOS)</t>
  </si>
  <si>
    <t>SUPORTE EM FERRO GALVANIZADO REMOVÍVEL PARA TABELA BASQUETE (ASSENT./PINTADOS) - 2 UNID.</t>
  </si>
  <si>
    <t xml:space="preserve">TABELA PARA BASQUETE ESTRUT. METÁLICA E MADEIRA DE LEI ASSENT./PINTADAS COM ARO FLEXÍVEL - 2 UNID. </t>
  </si>
  <si>
    <t>TABELA PARA BASQUETE ESTRUTURA METÁLICA E COMPENSADO (ASSENT./PINTADAS) ARO METÁLICO - 2 UNID.</t>
  </si>
  <si>
    <t>TABELA PARA BASQUETE ESTRUTURA METÁLICA COMPENSADO (ASSENT./PINTADAS) ARO FLEXÍVEL - 2 UNID.</t>
  </si>
  <si>
    <t>TRAVES FERRO GALVANIZADO PARA FUTEBOL DE SALÃO PINTADAS - 3,00 x 2,00M - 2 UNID.</t>
  </si>
  <si>
    <t>TABELA PARA BASQUETE ESTRUTURA METÁLICA MADEIRA DE LEI (ASSENT./PINTADAS) ARO METÁLICO - 2 UNID.</t>
  </si>
  <si>
    <t>CONJUNTO PARA VOLEIBOL EM FERRO GALVANIZADO COM PINTURA (2 SUPORTES)</t>
  </si>
  <si>
    <t>TRAVES EM FERRO GALVANIZADO PARA CAMPO DE FUTEBOL (ASSENT./PINTADAS) 7,32X2,44M - 2 UNID.</t>
  </si>
  <si>
    <t>TRAVES EM FERRO GALVANIZADO PARA CAMPO DE FUTEBOL EM AREIA (ASSENT./PINTADAS) 2,00X5,00M - 2 UNID.</t>
  </si>
  <si>
    <t>QUADRO DE GIZ (5,0X1,20 M C/EMBOÇO PINTURA COMPLETO)</t>
  </si>
  <si>
    <t>QUADRO DE GIZ (1,36 X 6,20) ESC. 20 SALAS</t>
  </si>
  <si>
    <t>QD.GIZ EMBOCO/LAM.MELAMINICO COMPL.-ESC.2000 6,87X1,39M</t>
  </si>
  <si>
    <t>QUADRO DE GIZ EMBOÇO/PINTURA COMPLETO</t>
  </si>
  <si>
    <t xml:space="preserve">BANCO DE CONCRETO POLIDO BASE EM ALVENARIA REBOCADA E PINTADA - PADRÃO GOINFRA </t>
  </si>
  <si>
    <t>BANCADA DE ARDOSIA POLIDA</t>
  </si>
  <si>
    <t>BASE DE BANCADA REBOCADA</t>
  </si>
  <si>
    <t>BASE DE BANCADA REVESTIDA COM CERAMICA</t>
  </si>
  <si>
    <t xml:space="preserve">BANCO CONCRETO POLIDO BASE EM ALVENARIA TIJOLO APARENTE PINTADA - PADRÃO GOINFRA </t>
  </si>
  <si>
    <t>LAVATORIO ACO INOX SOBRE COCHO DE CONCRETO (SEM INST.H.SANIT.)</t>
  </si>
  <si>
    <t>BEBEDOURO PARA 6 TORNEIRAS REVESTIDO COM CERÂMICA ( EXCLUSO AS INSTALAÇÕES HIDROSSANITÁRIAS)</t>
  </si>
  <si>
    <t>BEBEDOURO REVESTIDO COM CERÂMICA CRIANÇA/ADULTO - NICHO (SEM INST. HIDROSSANITÁRIAS)</t>
  </si>
  <si>
    <t>BEBEDOURO REVESTIDO COM CERÂMICA ADULTO/CRIANÇA PAREDE(SEM INST. HIDROSSANITÁRIAS)</t>
  </si>
  <si>
    <t>SUPORTE PARA BANCADA EM FERRO "T" 1/8" X 1 1/4"</t>
  </si>
  <si>
    <t>BANCADA DE CONCRETO POLIDO</t>
  </si>
  <si>
    <t>BANCADA DE GRANITINA</t>
  </si>
  <si>
    <t>BANCADA DE MARMORE</t>
  </si>
  <si>
    <t>MEIO FIO 7X20X100CM PD. GOINFRA EM ALVEN.TIJOLO COMUM 1/4 V. REBOCADO(1CI:3ARMLC), PINT. A CAL 2 DEMÃOS (INCLUSO ESCAV./APILOAM./REAT. E CONC. FC28 = 10MPA P/ ASSENTAM./CHUMBAMENTO)</t>
  </si>
  <si>
    <t xml:space="preserve">MEIO FIO PD. GOINFRA EM CONC. PRÉ MOLD. RETO/CURVO (9v12X25X100CM), C/ SARJETA ( 13X10v12CM)FC28=20MPA COM ARGAM.(1CI:3ARMLC) P/ARREMATE DO REJUNT. - INCLUSO ESCAV./APILOAM./REATERRO E CONC.FC28= 10MPA P/ ASSENTAM. E CHUMBAMENTO </t>
  </si>
  <si>
    <t xml:space="preserve">MEIO FIO PD. GOINFRA EM CONC. PRÉ MOLD. RETO/CURVO (9v12X25X100CM), C/ SARJETA ( 13X10v12CM)FC28=30MPA COM ARGAM.(1CI:3ARMLC) P/ARREMATE DO REJUNT. - INCLUSO ESCAV./APILOAM./REATERRO E CONC.FC28= 10MPA P/ ASSENTAM. E CHUMBAMENTO </t>
  </si>
  <si>
    <t xml:space="preserve">MEIO FIO PD. GOINFRA EM CONC. PRÉ MOLD. RETO/CURVO (9v12X30X100CM),  FC28=30MPA COM ARGAM.(1CI:3ARMLC) P/ARREMATE DO REJUNT. - INCLUSO ESCAV./APILOAM./REATERRO E CONC.FC28= 10MPA P/ ASSENTAM. E CHUMBAMENTO </t>
  </si>
  <si>
    <t xml:space="preserve">MEIO FIO PD. GOINFRA EM CONC. PRÉ MOLD. RETO/CURVO (5X25X100CM),  FC28=20MPA COM ARGAM.(1CI:3ARMLC) P/ARREMATE DO REJUNT. E PINTURA A CAL 2 DEMÃOS - INCLUSO ESCAV./APILOAM./REATERRO E CONC.FC28= 10MPA P/ ASSENTAM. E CHUMBAMENTO </t>
  </si>
  <si>
    <t xml:space="preserve">MEIO FIO PD. GOINFRA EM CONC. PRÉ MOLD. RETO/CURVO (9v12X30X100CM), FC28=20MPA COM ARGAM.(1CI:3ARMLC) P/ARREMATE DO REJUNT. - INCLUSO ESCAV./APILOAM./REATERRO E CONC.FC28= 10MPA P/ ASSENTAM. E CHUMBAMENTO </t>
  </si>
  <si>
    <t>CANTONEIRA ARDOSIA POLIDA 2 REGUAS BOLEADAS</t>
  </si>
  <si>
    <t>CANTONEIRA MARMORE E REGUAS BOLEADAS</t>
  </si>
  <si>
    <t>CANTONEIRA GRANITO REGUAS BOLEADAS</t>
  </si>
  <si>
    <t>LADRILHO HIDRAULICO COR NATURAL (SEM LASTRO)</t>
  </si>
  <si>
    <t>LADRILHO HIDRAULICO DE UMA COR (SEM LASTRO)</t>
  </si>
  <si>
    <t>LADRILHO HIDRAULICO DE DUAS CORES (SEM LASTRO)</t>
  </si>
  <si>
    <t>LETRA CAIXA CHAPA GALVANIZADA PINTADA COLOCADA</t>
  </si>
  <si>
    <t>LETRA CAIXA INOX COLOCADA</t>
  </si>
  <si>
    <t>LETRA CAIXA INOX ESCOVADO COLOCADA</t>
  </si>
  <si>
    <t>LETRA  CAIXA LATAO AMARELO COLOCADA</t>
  </si>
  <si>
    <t>CUSTO MÉDIO DE CONSTRUÇÃO GOINFRA PARA CÁLCULO DE "ÁREA VIRTUAL"</t>
  </si>
  <si>
    <t xml:space="preserve">164 </t>
  </si>
  <si>
    <t xml:space="preserve">020000 </t>
  </si>
  <si>
    <t xml:space="preserve">020100 </t>
  </si>
  <si>
    <t xml:space="preserve">020101 </t>
  </si>
  <si>
    <t xml:space="preserve">020102 </t>
  </si>
  <si>
    <t xml:space="preserve">020103 </t>
  </si>
  <si>
    <t xml:space="preserve">020104 </t>
  </si>
  <si>
    <t xml:space="preserve">020105 </t>
  </si>
  <si>
    <t xml:space="preserve">020106 </t>
  </si>
  <si>
    <t xml:space="preserve">020107 </t>
  </si>
  <si>
    <t xml:space="preserve">020108 </t>
  </si>
  <si>
    <t xml:space="preserve">020109 </t>
  </si>
  <si>
    <t xml:space="preserve">020110 </t>
  </si>
  <si>
    <t xml:space="preserve">020111 </t>
  </si>
  <si>
    <t xml:space="preserve">020112 </t>
  </si>
  <si>
    <t xml:space="preserve">020113 </t>
  </si>
  <si>
    <t xml:space="preserve">020115 </t>
  </si>
  <si>
    <t xml:space="preserve">020116 </t>
  </si>
  <si>
    <t xml:space="preserve">020117 </t>
  </si>
  <si>
    <t xml:space="preserve">020118 </t>
  </si>
  <si>
    <t xml:space="preserve">020119 </t>
  </si>
  <si>
    <t xml:space="preserve">020121 </t>
  </si>
  <si>
    <t xml:space="preserve">020125 </t>
  </si>
  <si>
    <t xml:space="preserve">020126 </t>
  </si>
  <si>
    <t xml:space="preserve">020127 </t>
  </si>
  <si>
    <t xml:space="preserve">020128 </t>
  </si>
  <si>
    <t xml:space="preserve">020129 </t>
  </si>
  <si>
    <t xml:space="preserve">020130 </t>
  </si>
  <si>
    <t xml:space="preserve">020131 </t>
  </si>
  <si>
    <t xml:space="preserve">020132 </t>
  </si>
  <si>
    <t xml:space="preserve">020133 </t>
  </si>
  <si>
    <t xml:space="preserve">020134 </t>
  </si>
  <si>
    <t xml:space="preserve">020135 </t>
  </si>
  <si>
    <t xml:space="preserve">020136 </t>
  </si>
  <si>
    <t xml:space="preserve">020137 </t>
  </si>
  <si>
    <t xml:space="preserve">020138 </t>
  </si>
  <si>
    <t xml:space="preserve">020139 </t>
  </si>
  <si>
    <t xml:space="preserve">020140 </t>
  </si>
  <si>
    <t xml:space="preserve">020141 </t>
  </si>
  <si>
    <t xml:space="preserve">020142 </t>
  </si>
  <si>
    <t xml:space="preserve">020143 </t>
  </si>
  <si>
    <t xml:space="preserve">020144 </t>
  </si>
  <si>
    <t xml:space="preserve">020145 </t>
  </si>
  <si>
    <t xml:space="preserve">020146 </t>
  </si>
  <si>
    <t xml:space="preserve">020147 </t>
  </si>
  <si>
    <t xml:space="preserve">020148 </t>
  </si>
  <si>
    <t xml:space="preserve">020149 </t>
  </si>
  <si>
    <t xml:space="preserve">020151 </t>
  </si>
  <si>
    <t xml:space="preserve">020155 </t>
  </si>
  <si>
    <t xml:space="preserve">020157 </t>
  </si>
  <si>
    <t xml:space="preserve">020160 </t>
  </si>
  <si>
    <t xml:space="preserve">020164 </t>
  </si>
  <si>
    <t xml:space="preserve">020165 </t>
  </si>
  <si>
    <t xml:space="preserve">020166 </t>
  </si>
  <si>
    <t xml:space="preserve">020167 </t>
  </si>
  <si>
    <t xml:space="preserve">020168 </t>
  </si>
  <si>
    <t xml:space="preserve">020190 </t>
  </si>
  <si>
    <t xml:space="preserve">020200 </t>
  </si>
  <si>
    <t xml:space="preserve">020201 </t>
  </si>
  <si>
    <t xml:space="preserve">020202 </t>
  </si>
  <si>
    <t xml:space="preserve">020203 </t>
  </si>
  <si>
    <t xml:space="preserve">020210 </t>
  </si>
  <si>
    <t xml:space="preserve">020212 </t>
  </si>
  <si>
    <t xml:space="preserve">020302 </t>
  </si>
  <si>
    <t xml:space="preserve">020303 </t>
  </si>
  <si>
    <t xml:space="preserve">020400 </t>
  </si>
  <si>
    <t xml:space="preserve">020501 </t>
  </si>
  <si>
    <t xml:space="preserve">020600 </t>
  </si>
  <si>
    <t xml:space="preserve">020701 </t>
  </si>
  <si>
    <t xml:space="preserve">020702 </t>
  </si>
  <si>
    <t xml:space="preserve">020703 </t>
  </si>
  <si>
    <t xml:space="preserve">020801 </t>
  </si>
  <si>
    <t xml:space="preserve">020807 </t>
  </si>
  <si>
    <t xml:space="preserve">020808 </t>
  </si>
  <si>
    <t xml:space="preserve">021001 </t>
  </si>
  <si>
    <t xml:space="preserve">021002 </t>
  </si>
  <si>
    <t xml:space="preserve">021003 </t>
  </si>
  <si>
    <t xml:space="preserve">021301 </t>
  </si>
  <si>
    <t xml:space="preserve">021399 </t>
  </si>
  <si>
    <t xml:space="preserve">021400 </t>
  </si>
  <si>
    <t xml:space="preserve">021401 </t>
  </si>
  <si>
    <t xml:space="preserve">021602 </t>
  </si>
  <si>
    <t xml:space="preserve">165 </t>
  </si>
  <si>
    <t xml:space="preserve">030000 </t>
  </si>
  <si>
    <t xml:space="preserve">030101 </t>
  </si>
  <si>
    <t xml:space="preserve">030104 </t>
  </si>
  <si>
    <t xml:space="preserve">030105 </t>
  </si>
  <si>
    <t xml:space="preserve">030106 </t>
  </si>
  <si>
    <t xml:space="preserve">030110 </t>
  </si>
  <si>
    <t xml:space="preserve">030112 </t>
  </si>
  <si>
    <t xml:space="preserve">030113 </t>
  </si>
  <si>
    <t xml:space="preserve">030114 </t>
  </si>
  <si>
    <t xml:space="preserve">030116 </t>
  </si>
  <si>
    <t xml:space="preserve">166 </t>
  </si>
  <si>
    <t xml:space="preserve">040000 </t>
  </si>
  <si>
    <t xml:space="preserve">040101 </t>
  </si>
  <si>
    <t xml:space="preserve">040103 </t>
  </si>
  <si>
    <t xml:space="preserve">040104 </t>
  </si>
  <si>
    <t xml:space="preserve">040902 </t>
  </si>
  <si>
    <t xml:space="preserve">040904 </t>
  </si>
  <si>
    <t xml:space="preserve">040905 </t>
  </si>
  <si>
    <t xml:space="preserve">041001 </t>
  </si>
  <si>
    <t xml:space="preserve">041002 </t>
  </si>
  <si>
    <t xml:space="preserve">041003 </t>
  </si>
  <si>
    <t xml:space="preserve">041004 </t>
  </si>
  <si>
    <t xml:space="preserve">041005 </t>
  </si>
  <si>
    <t xml:space="preserve">041006 </t>
  </si>
  <si>
    <t xml:space="preserve">041007 </t>
  </si>
  <si>
    <t xml:space="preserve">041008 </t>
  </si>
  <si>
    <t xml:space="preserve">041009 </t>
  </si>
  <si>
    <t xml:space="preserve">041010 </t>
  </si>
  <si>
    <t xml:space="preserve">041012 </t>
  </si>
  <si>
    <t xml:space="preserve">041140 </t>
  </si>
  <si>
    <t xml:space="preserve">041160 </t>
  </si>
  <si>
    <t xml:space="preserve">167 </t>
  </si>
  <si>
    <t xml:space="preserve">050000 </t>
  </si>
  <si>
    <t xml:space="preserve">050101 </t>
  </si>
  <si>
    <t xml:space="preserve">050102 </t>
  </si>
  <si>
    <t xml:space="preserve">050103 </t>
  </si>
  <si>
    <t xml:space="preserve">050201 </t>
  </si>
  <si>
    <t xml:space="preserve">050204 </t>
  </si>
  <si>
    <t xml:space="preserve">050250 </t>
  </si>
  <si>
    <t xml:space="preserve">050251 </t>
  </si>
  <si>
    <t xml:space="preserve">050301 </t>
  </si>
  <si>
    <t xml:space="preserve">050302 </t>
  </si>
  <si>
    <t xml:space="preserve">050620 </t>
  </si>
  <si>
    <t xml:space="preserve">050901 </t>
  </si>
  <si>
    <t xml:space="preserve">050902 </t>
  </si>
  <si>
    <t xml:space="preserve">050903 </t>
  </si>
  <si>
    <t xml:space="preserve">050905 </t>
  </si>
  <si>
    <t xml:space="preserve">050907 </t>
  </si>
  <si>
    <t xml:space="preserve">051001 </t>
  </si>
  <si>
    <t xml:space="preserve">051002 </t>
  </si>
  <si>
    <t xml:space="preserve">051009 </t>
  </si>
  <si>
    <t xml:space="preserve">051015 </t>
  </si>
  <si>
    <t xml:space="preserve">051017 </t>
  </si>
  <si>
    <t xml:space="preserve">051020 </t>
  </si>
  <si>
    <t xml:space="preserve">051023 </t>
  </si>
  <si>
    <t xml:space="preserve">051024 </t>
  </si>
  <si>
    <t xml:space="preserve">051025 </t>
  </si>
  <si>
    <t xml:space="preserve">051026 </t>
  </si>
  <si>
    <t xml:space="preserve">051027 </t>
  </si>
  <si>
    <t xml:space="preserve">051029 </t>
  </si>
  <si>
    <t xml:space="preserve">051030 </t>
  </si>
  <si>
    <t xml:space="preserve">051031 </t>
  </si>
  <si>
    <t xml:space="preserve">051032 </t>
  </si>
  <si>
    <t xml:space="preserve">051033 </t>
  </si>
  <si>
    <t xml:space="preserve">051035 </t>
  </si>
  <si>
    <t xml:space="preserve">051036 </t>
  </si>
  <si>
    <t xml:space="preserve">051037 </t>
  </si>
  <si>
    <t xml:space="preserve">051045 </t>
  </si>
  <si>
    <t xml:space="preserve">051055 </t>
  </si>
  <si>
    <t xml:space="preserve">051060 </t>
  </si>
  <si>
    <t xml:space="preserve">052002 </t>
  </si>
  <si>
    <t xml:space="preserve">052003 </t>
  </si>
  <si>
    <t xml:space="preserve">052004 </t>
  </si>
  <si>
    <t xml:space="preserve">052005 </t>
  </si>
  <si>
    <t xml:space="preserve">052006 </t>
  </si>
  <si>
    <t xml:space="preserve">052007 </t>
  </si>
  <si>
    <t xml:space="preserve">052008 </t>
  </si>
  <si>
    <t xml:space="preserve">052010 </t>
  </si>
  <si>
    <t xml:space="preserve">052012 </t>
  </si>
  <si>
    <t xml:space="preserve">052014 </t>
  </si>
  <si>
    <t xml:space="preserve">168 </t>
  </si>
  <si>
    <t xml:space="preserve">060000 </t>
  </si>
  <si>
    <t xml:space="preserve">060010 </t>
  </si>
  <si>
    <t xml:space="preserve">060103 </t>
  </si>
  <si>
    <t xml:space="preserve">060104 </t>
  </si>
  <si>
    <t xml:space="preserve">060105 </t>
  </si>
  <si>
    <t xml:space="preserve">060160 </t>
  </si>
  <si>
    <t xml:space="preserve">060180 </t>
  </si>
  <si>
    <t xml:space="preserve">060191 </t>
  </si>
  <si>
    <t xml:space="preserve">060192 </t>
  </si>
  <si>
    <t xml:space="preserve">060201 </t>
  </si>
  <si>
    <t xml:space="preserve">060202 </t>
  </si>
  <si>
    <t xml:space="preserve">060203 </t>
  </si>
  <si>
    <t xml:space="preserve">060204 </t>
  </si>
  <si>
    <t xml:space="preserve">060205 </t>
  </si>
  <si>
    <t xml:space="preserve">060206 </t>
  </si>
  <si>
    <t xml:space="preserve">060207 </t>
  </si>
  <si>
    <t xml:space="preserve">060208 </t>
  </si>
  <si>
    <t xml:space="preserve">060209 </t>
  </si>
  <si>
    <t xml:space="preserve">060210 </t>
  </si>
  <si>
    <t xml:space="preserve">060212 </t>
  </si>
  <si>
    <t xml:space="preserve">060213 </t>
  </si>
  <si>
    <t xml:space="preserve">060214 </t>
  </si>
  <si>
    <t xml:space="preserve">060302 </t>
  </si>
  <si>
    <t xml:space="preserve">060303 </t>
  </si>
  <si>
    <t xml:space="preserve">060304 </t>
  </si>
  <si>
    <t xml:space="preserve">060305 </t>
  </si>
  <si>
    <t xml:space="preserve">060306 </t>
  </si>
  <si>
    <t xml:space="preserve">060307 </t>
  </si>
  <si>
    <t xml:space="preserve">060308 </t>
  </si>
  <si>
    <t xml:space="preserve">060310 </t>
  </si>
  <si>
    <t xml:space="preserve">060312 </t>
  </si>
  <si>
    <t xml:space="preserve">060314 </t>
  </si>
  <si>
    <t xml:space="preserve">060470 </t>
  </si>
  <si>
    <t xml:space="preserve">060486 </t>
  </si>
  <si>
    <t xml:space="preserve">060487 </t>
  </si>
  <si>
    <t xml:space="preserve">060505 </t>
  </si>
  <si>
    <t xml:space="preserve">060507 </t>
  </si>
  <si>
    <t xml:space="preserve">060510 </t>
  </si>
  <si>
    <t xml:space="preserve">060512 </t>
  </si>
  <si>
    <t xml:space="preserve">060513 </t>
  </si>
  <si>
    <t xml:space="preserve">060514 </t>
  </si>
  <si>
    <t xml:space="preserve">060515 </t>
  </si>
  <si>
    <t xml:space="preserve">060517 </t>
  </si>
  <si>
    <t xml:space="preserve">060518 </t>
  </si>
  <si>
    <t xml:space="preserve">060520 </t>
  </si>
  <si>
    <t xml:space="preserve">060521 </t>
  </si>
  <si>
    <t xml:space="preserve">060523 </t>
  </si>
  <si>
    <t xml:space="preserve">060524 </t>
  </si>
  <si>
    <t xml:space="preserve">060525 </t>
  </si>
  <si>
    <t xml:space="preserve">060800 </t>
  </si>
  <si>
    <t xml:space="preserve">060801 </t>
  </si>
  <si>
    <t xml:space="preserve">060802 </t>
  </si>
  <si>
    <t xml:space="preserve">060803 </t>
  </si>
  <si>
    <t xml:space="preserve">061101 </t>
  </si>
  <si>
    <t xml:space="preserve">061102 </t>
  </si>
  <si>
    <t xml:space="preserve">061106 </t>
  </si>
  <si>
    <t xml:space="preserve">061107 </t>
  </si>
  <si>
    <t xml:space="preserve">061108 </t>
  </si>
  <si>
    <t xml:space="preserve">067000 </t>
  </si>
  <si>
    <t xml:space="preserve">067002 </t>
  </si>
  <si>
    <t xml:space="preserve">067006 </t>
  </si>
  <si>
    <t xml:space="preserve">067010 </t>
  </si>
  <si>
    <t xml:space="preserve">067014 </t>
  </si>
  <si>
    <t xml:space="preserve">067016 </t>
  </si>
  <si>
    <t xml:space="preserve">067018 </t>
  </si>
  <si>
    <t xml:space="preserve">067022 </t>
  </si>
  <si>
    <t xml:space="preserve">067026 </t>
  </si>
  <si>
    <t xml:space="preserve">067058 </t>
  </si>
  <si>
    <t xml:space="preserve">067062 </t>
  </si>
  <si>
    <t xml:space="preserve">067070 </t>
  </si>
  <si>
    <t xml:space="preserve">067078 </t>
  </si>
  <si>
    <t xml:space="preserve">067082 </t>
  </si>
  <si>
    <t xml:space="preserve">169 </t>
  </si>
  <si>
    <t xml:space="preserve">070000 </t>
  </si>
  <si>
    <t xml:space="preserve">070204 </t>
  </si>
  <si>
    <t xml:space="preserve">070207 </t>
  </si>
  <si>
    <t xml:space="preserve">070211 </t>
  </si>
  <si>
    <t xml:space="preserve">070218 </t>
  </si>
  <si>
    <t xml:space="preserve">070229 </t>
  </si>
  <si>
    <t xml:space="preserve">070230 </t>
  </si>
  <si>
    <t xml:space="preserve">070231 </t>
  </si>
  <si>
    <t xml:space="preserve">070232 </t>
  </si>
  <si>
    <t xml:space="preserve">070233 </t>
  </si>
  <si>
    <t xml:space="preserve">070240 </t>
  </si>
  <si>
    <t xml:space="preserve">070241 </t>
  </si>
  <si>
    <t xml:space="preserve">070242 </t>
  </si>
  <si>
    <t xml:space="preserve">070243 </t>
  </si>
  <si>
    <t xml:space="preserve">070250 </t>
  </si>
  <si>
    <t xml:space="preserve">070251 </t>
  </si>
  <si>
    <t xml:space="preserve">070252 </t>
  </si>
  <si>
    <t xml:space="preserve">070253 </t>
  </si>
  <si>
    <t xml:space="preserve">070254 </t>
  </si>
  <si>
    <t xml:space="preserve">070255 </t>
  </si>
  <si>
    <t xml:space="preserve">070256 </t>
  </si>
  <si>
    <t xml:space="preserve">070257 </t>
  </si>
  <si>
    <t xml:space="preserve">070260 </t>
  </si>
  <si>
    <t xml:space="preserve">070261 </t>
  </si>
  <si>
    <t xml:space="preserve">070262 </t>
  </si>
  <si>
    <t xml:space="preserve">070263 </t>
  </si>
  <si>
    <t xml:space="preserve">070265 </t>
  </si>
  <si>
    <t xml:space="preserve">070266 </t>
  </si>
  <si>
    <t xml:space="preserve">070267 </t>
  </si>
  <si>
    <t xml:space="preserve">070268 </t>
  </si>
  <si>
    <t xml:space="preserve">070269 </t>
  </si>
  <si>
    <t xml:space="preserve">070270 </t>
  </si>
  <si>
    <t xml:space="preserve">070271 </t>
  </si>
  <si>
    <t xml:space="preserve">070282 </t>
  </si>
  <si>
    <t xml:space="preserve">070283 </t>
  </si>
  <si>
    <t xml:space="preserve">070284 </t>
  </si>
  <si>
    <t xml:space="preserve">070285 </t>
  </si>
  <si>
    <t xml:space="preserve">070286 </t>
  </si>
  <si>
    <t xml:space="preserve">070287 </t>
  </si>
  <si>
    <t xml:space="preserve">070288 </t>
  </si>
  <si>
    <t xml:space="preserve">070289 </t>
  </si>
  <si>
    <t xml:space="preserve">070290 </t>
  </si>
  <si>
    <t xml:space="preserve">070291 </t>
  </si>
  <si>
    <t xml:space="preserve">070292 </t>
  </si>
  <si>
    <t xml:space="preserve">070293 </t>
  </si>
  <si>
    <t xml:space="preserve">070295 </t>
  </si>
  <si>
    <t xml:space="preserve">070296 </t>
  </si>
  <si>
    <t xml:space="preserve">070297 </t>
  </si>
  <si>
    <t xml:space="preserve">070303 </t>
  </si>
  <si>
    <t xml:space="preserve">070305 </t>
  </si>
  <si>
    <t xml:space="preserve">070320 </t>
  </si>
  <si>
    <t xml:space="preserve">070321 </t>
  </si>
  <si>
    <t xml:space="preserve">070325 </t>
  </si>
  <si>
    <t xml:space="preserve">070330 </t>
  </si>
  <si>
    <t xml:space="preserve">070331 </t>
  </si>
  <si>
    <t xml:space="preserve">070335 </t>
  </si>
  <si>
    <t xml:space="preserve">070350 </t>
  </si>
  <si>
    <t xml:space="preserve">070351 </t>
  </si>
  <si>
    <t xml:space="preserve">070352 </t>
  </si>
  <si>
    <t xml:space="preserve">070353 </t>
  </si>
  <si>
    <t xml:space="preserve">070354 </t>
  </si>
  <si>
    <t xml:space="preserve">070355 </t>
  </si>
  <si>
    <t xml:space="preserve">070356 </t>
  </si>
  <si>
    <t xml:space="preserve">070357 </t>
  </si>
  <si>
    <t xml:space="preserve">070358 </t>
  </si>
  <si>
    <t xml:space="preserve">070370 </t>
  </si>
  <si>
    <t xml:space="preserve">070371 </t>
  </si>
  <si>
    <t xml:space="preserve">070372 </t>
  </si>
  <si>
    <t xml:space="preserve">070373 </t>
  </si>
  <si>
    <t xml:space="preserve">070374 </t>
  </si>
  <si>
    <t xml:space="preserve">070375 </t>
  </si>
  <si>
    <t xml:space="preserve">070376 </t>
  </si>
  <si>
    <t xml:space="preserve">070377 </t>
  </si>
  <si>
    <t xml:space="preserve">070378 </t>
  </si>
  <si>
    <t xml:space="preserve">070379 </t>
  </si>
  <si>
    <t xml:space="preserve">070380 </t>
  </si>
  <si>
    <t xml:space="preserve">070386 </t>
  </si>
  <si>
    <t xml:space="preserve">070390 </t>
  </si>
  <si>
    <t xml:space="preserve">070391 </t>
  </si>
  <si>
    <t xml:space="preserve">070392 </t>
  </si>
  <si>
    <t xml:space="preserve">070393 </t>
  </si>
  <si>
    <t xml:space="preserve">070394 </t>
  </si>
  <si>
    <t xml:space="preserve">070420 </t>
  </si>
  <si>
    <t xml:space="preserve">070421 </t>
  </si>
  <si>
    <t xml:space="preserve">070422 </t>
  </si>
  <si>
    <t xml:space="preserve">070423 </t>
  </si>
  <si>
    <t xml:space="preserve">070424 </t>
  </si>
  <si>
    <t xml:space="preserve">070425 </t>
  </si>
  <si>
    <t xml:space="preserve">070426 </t>
  </si>
  <si>
    <t xml:space="preserve">070427 </t>
  </si>
  <si>
    <t xml:space="preserve">070428 </t>
  </si>
  <si>
    <t xml:space="preserve">070450 </t>
  </si>
  <si>
    <t xml:space="preserve">070451 </t>
  </si>
  <si>
    <t xml:space="preserve">070452 </t>
  </si>
  <si>
    <t xml:space="preserve">070500 </t>
  </si>
  <si>
    <t xml:space="preserve">070501 </t>
  </si>
  <si>
    <t xml:space="preserve">070502 </t>
  </si>
  <si>
    <t xml:space="preserve">070503 </t>
  </si>
  <si>
    <t xml:space="preserve">070504 </t>
  </si>
  <si>
    <t xml:space="preserve">070505 </t>
  </si>
  <si>
    <t xml:space="preserve">070506 </t>
  </si>
  <si>
    <t xml:space="preserve">070507 </t>
  </si>
  <si>
    <t xml:space="preserve">070509 </t>
  </si>
  <si>
    <t xml:space="preserve">070510 </t>
  </si>
  <si>
    <t xml:space="preserve">070511 </t>
  </si>
  <si>
    <t xml:space="preserve">070512 </t>
  </si>
  <si>
    <t xml:space="preserve">070513 </t>
  </si>
  <si>
    <t xml:space="preserve">070514 </t>
  </si>
  <si>
    <t xml:space="preserve">070515 </t>
  </si>
  <si>
    <t xml:space="preserve">070516 </t>
  </si>
  <si>
    <t xml:space="preserve">070517 </t>
  </si>
  <si>
    <t xml:space="preserve">070518 </t>
  </si>
  <si>
    <t xml:space="preserve">070519 </t>
  </si>
  <si>
    <t xml:space="preserve">070520 </t>
  </si>
  <si>
    <t xml:space="preserve">070525 </t>
  </si>
  <si>
    <t xml:space="preserve">070531 </t>
  </si>
  <si>
    <t xml:space="preserve">070533 </t>
  </si>
  <si>
    <t xml:space="preserve">070534 </t>
  </si>
  <si>
    <t xml:space="preserve">070535 </t>
  </si>
  <si>
    <t xml:space="preserve">070536 </t>
  </si>
  <si>
    <t xml:space="preserve">070537 </t>
  </si>
  <si>
    <t xml:space="preserve">070540 </t>
  </si>
  <si>
    <t xml:space="preserve">070541 </t>
  </si>
  <si>
    <t xml:space="preserve">070542 </t>
  </si>
  <si>
    <t xml:space="preserve">070543 </t>
  </si>
  <si>
    <t xml:space="preserve">070544 </t>
  </si>
  <si>
    <t xml:space="preserve">070545 </t>
  </si>
  <si>
    <t xml:space="preserve">070546 </t>
  </si>
  <si>
    <t xml:space="preserve">070555 </t>
  </si>
  <si>
    <t xml:space="preserve">070556 </t>
  </si>
  <si>
    <t xml:space="preserve">070557 </t>
  </si>
  <si>
    <t xml:space="preserve">070560 </t>
  </si>
  <si>
    <t xml:space="preserve">070561 </t>
  </si>
  <si>
    <t xml:space="preserve">070563 </t>
  </si>
  <si>
    <t xml:space="preserve">070564 </t>
  </si>
  <si>
    <t xml:space="preserve">070565 </t>
  </si>
  <si>
    <t xml:space="preserve">070570 </t>
  </si>
  <si>
    <t xml:space="preserve">070571 </t>
  </si>
  <si>
    <t xml:space="preserve">070572 </t>
  </si>
  <si>
    <t xml:space="preserve">070573 </t>
  </si>
  <si>
    <t xml:space="preserve">070580 </t>
  </si>
  <si>
    <t xml:space="preserve">070581 </t>
  </si>
  <si>
    <t xml:space="preserve">070582 </t>
  </si>
  <si>
    <t xml:space="preserve">070583 </t>
  </si>
  <si>
    <t xml:space="preserve">070584 </t>
  </si>
  <si>
    <t xml:space="preserve">070585 </t>
  </si>
  <si>
    <t xml:space="preserve">070586 </t>
  </si>
  <si>
    <t xml:space="preserve">070587 </t>
  </si>
  <si>
    <t xml:space="preserve">070588 </t>
  </si>
  <si>
    <t xml:space="preserve">070589 </t>
  </si>
  <si>
    <t xml:space="preserve">070590 </t>
  </si>
  <si>
    <t xml:space="preserve">070591 </t>
  </si>
  <si>
    <t xml:space="preserve">070592 </t>
  </si>
  <si>
    <t xml:space="preserve">070593 </t>
  </si>
  <si>
    <t xml:space="preserve">070594 </t>
  </si>
  <si>
    <t xml:space="preserve">070601 </t>
  </si>
  <si>
    <t xml:space="preserve">070602 </t>
  </si>
  <si>
    <t xml:space="preserve">070603 </t>
  </si>
  <si>
    <t xml:space="preserve">070607 </t>
  </si>
  <si>
    <t xml:space="preserve">070608 </t>
  </si>
  <si>
    <t xml:space="preserve">070610 </t>
  </si>
  <si>
    <t xml:space="preserve">070611 </t>
  </si>
  <si>
    <t xml:space="preserve">070612 </t>
  </si>
  <si>
    <t xml:space="preserve">070613 </t>
  </si>
  <si>
    <t xml:space="preserve">070620 </t>
  </si>
  <si>
    <t xml:space="preserve">070621 </t>
  </si>
  <si>
    <t xml:space="preserve">070622 </t>
  </si>
  <si>
    <t xml:space="preserve">070626 </t>
  </si>
  <si>
    <t xml:space="preserve">070630 </t>
  </si>
  <si>
    <t xml:space="preserve">070631 </t>
  </si>
  <si>
    <t xml:space="preserve">070633 </t>
  </si>
  <si>
    <t xml:space="preserve">070634 </t>
  </si>
  <si>
    <t xml:space="preserve">070635 </t>
  </si>
  <si>
    <t xml:space="preserve">070636 </t>
  </si>
  <si>
    <t xml:space="preserve">070637 </t>
  </si>
  <si>
    <t xml:space="preserve">070638 </t>
  </si>
  <si>
    <t xml:space="preserve">070645 </t>
  </si>
  <si>
    <t xml:space="preserve">070646 </t>
  </si>
  <si>
    <t xml:space="preserve">070647 </t>
  </si>
  <si>
    <t xml:space="preserve">070648 </t>
  </si>
  <si>
    <t xml:space="preserve">070649 </t>
  </si>
  <si>
    <t xml:space="preserve">070670 </t>
  </si>
  <si>
    <t xml:space="preserve">070671 </t>
  </si>
  <si>
    <t xml:space="preserve">070672 </t>
  </si>
  <si>
    <t xml:space="preserve">070673 </t>
  </si>
  <si>
    <t xml:space="preserve">070680 </t>
  </si>
  <si>
    <t xml:space="preserve">070681 </t>
  </si>
  <si>
    <t xml:space="preserve">070682 </t>
  </si>
  <si>
    <t xml:space="preserve">070691 </t>
  </si>
  <si>
    <t xml:space="preserve">070692 </t>
  </si>
  <si>
    <t xml:space="preserve">070695 </t>
  </si>
  <si>
    <t xml:space="preserve">070696 </t>
  </si>
  <si>
    <t xml:space="preserve">070697 </t>
  </si>
  <si>
    <t xml:space="preserve">070698 </t>
  </si>
  <si>
    <t xml:space="preserve">070699 </t>
  </si>
  <si>
    <t xml:space="preserve">070700 </t>
  </si>
  <si>
    <t xml:space="preserve">070701 </t>
  </si>
  <si>
    <t xml:space="preserve">070702 </t>
  </si>
  <si>
    <t xml:space="preserve">070703 </t>
  </si>
  <si>
    <t xml:space="preserve">070705 </t>
  </si>
  <si>
    <t xml:space="preserve">070706 </t>
  </si>
  <si>
    <t xml:space="preserve">070707 </t>
  </si>
  <si>
    <t xml:space="preserve">070708 </t>
  </si>
  <si>
    <t xml:space="preserve">070709 </t>
  </si>
  <si>
    <t xml:space="preserve">070710 </t>
  </si>
  <si>
    <t xml:space="preserve">070711 </t>
  </si>
  <si>
    <t xml:space="preserve">070712 </t>
  </si>
  <si>
    <t xml:space="preserve">070713 </t>
  </si>
  <si>
    <t xml:space="preserve">070714 </t>
  </si>
  <si>
    <t xml:space="preserve">070715 </t>
  </si>
  <si>
    <t xml:space="preserve">070716 </t>
  </si>
  <si>
    <t xml:space="preserve">070717 </t>
  </si>
  <si>
    <t xml:space="preserve">070720 </t>
  </si>
  <si>
    <t xml:space="preserve">070725 </t>
  </si>
  <si>
    <t xml:space="preserve">070760 </t>
  </si>
  <si>
    <t xml:space="preserve">070762 </t>
  </si>
  <si>
    <t xml:space="preserve">070763 </t>
  </si>
  <si>
    <t xml:space="preserve">070764 </t>
  </si>
  <si>
    <t xml:space="preserve">070765 </t>
  </si>
  <si>
    <t xml:space="preserve">070769 </t>
  </si>
  <si>
    <t xml:space="preserve">070771 </t>
  </si>
  <si>
    <t xml:space="preserve">070772 </t>
  </si>
  <si>
    <t xml:space="preserve">070776 </t>
  </si>
  <si>
    <t xml:space="preserve">070777 </t>
  </si>
  <si>
    <t xml:space="preserve">070778 </t>
  </si>
  <si>
    <t xml:space="preserve">070779 </t>
  </si>
  <si>
    <t xml:space="preserve">070790 </t>
  </si>
  <si>
    <t xml:space="preserve">070791 </t>
  </si>
  <si>
    <t xml:space="preserve">070820 </t>
  </si>
  <si>
    <t xml:space="preserve">070821 </t>
  </si>
  <si>
    <t xml:space="preserve">070822 </t>
  </si>
  <si>
    <t xml:space="preserve">070823 </t>
  </si>
  <si>
    <t xml:space="preserve">070835 </t>
  </si>
  <si>
    <t xml:space="preserve">070836 </t>
  </si>
  <si>
    <t xml:space="preserve">070837 </t>
  </si>
  <si>
    <t xml:space="preserve">070838 </t>
  </si>
  <si>
    <t xml:space="preserve">070839 </t>
  </si>
  <si>
    <t xml:space="preserve">070840 </t>
  </si>
  <si>
    <t xml:space="preserve">070842 </t>
  </si>
  <si>
    <t xml:space="preserve">070845 </t>
  </si>
  <si>
    <t xml:space="preserve">070857 </t>
  </si>
  <si>
    <t xml:space="preserve">070858 </t>
  </si>
  <si>
    <t xml:space="preserve">070859 </t>
  </si>
  <si>
    <t xml:space="preserve">070860 </t>
  </si>
  <si>
    <t xml:space="preserve">070861 </t>
  </si>
  <si>
    <t xml:space="preserve">070862 </t>
  </si>
  <si>
    <t xml:space="preserve">070880 </t>
  </si>
  <si>
    <t xml:space="preserve">070890 </t>
  </si>
  <si>
    <t xml:space="preserve">070891 </t>
  </si>
  <si>
    <t xml:space="preserve">070892 </t>
  </si>
  <si>
    <t xml:space="preserve">070893 </t>
  </si>
  <si>
    <t xml:space="preserve">070894 </t>
  </si>
  <si>
    <t xml:space="preserve">070910 </t>
  </si>
  <si>
    <t xml:space="preserve">070911 </t>
  </si>
  <si>
    <t xml:space="preserve">070920 </t>
  </si>
  <si>
    <t xml:space="preserve">070921 </t>
  </si>
  <si>
    <t xml:space="preserve">070922 </t>
  </si>
  <si>
    <t xml:space="preserve">070924 </t>
  </si>
  <si>
    <t xml:space="preserve">070925 </t>
  </si>
  <si>
    <t xml:space="preserve">070926 </t>
  </si>
  <si>
    <t xml:space="preserve">070927 </t>
  </si>
  <si>
    <t xml:space="preserve">070928 </t>
  </si>
  <si>
    <t xml:space="preserve">070929 </t>
  </si>
  <si>
    <t xml:space="preserve">070930 </t>
  </si>
  <si>
    <t xml:space="preserve">070931 </t>
  </si>
  <si>
    <t xml:space="preserve">070932 </t>
  </si>
  <si>
    <t xml:space="preserve">070933 </t>
  </si>
  <si>
    <t xml:space="preserve">071016 </t>
  </si>
  <si>
    <t xml:space="preserve">071020 </t>
  </si>
  <si>
    <t xml:space="preserve">071026 </t>
  </si>
  <si>
    <t xml:space="preserve">071030 </t>
  </si>
  <si>
    <t xml:space="preserve">071031 </t>
  </si>
  <si>
    <t xml:space="preserve">071032 </t>
  </si>
  <si>
    <t xml:space="preserve">071033 </t>
  </si>
  <si>
    <t xml:space="preserve">071034 </t>
  </si>
  <si>
    <t xml:space="preserve">071035 </t>
  </si>
  <si>
    <t xml:space="preserve">071036 </t>
  </si>
  <si>
    <t xml:space="preserve">071037 </t>
  </si>
  <si>
    <t xml:space="preserve">071038 </t>
  </si>
  <si>
    <t xml:space="preserve">071039 </t>
  </si>
  <si>
    <t xml:space="preserve">071040 </t>
  </si>
  <si>
    <t xml:space="preserve">071041 </t>
  </si>
  <si>
    <t xml:space="preserve">071043 </t>
  </si>
  <si>
    <t xml:space="preserve">071060 </t>
  </si>
  <si>
    <t xml:space="preserve">071061 </t>
  </si>
  <si>
    <t xml:space="preserve">071062 </t>
  </si>
  <si>
    <t xml:space="preserve">071063 </t>
  </si>
  <si>
    <t xml:space="preserve">071064 </t>
  </si>
  <si>
    <t xml:space="preserve">071073 </t>
  </si>
  <si>
    <t xml:space="preserve">071074 </t>
  </si>
  <si>
    <t xml:space="preserve">071075 </t>
  </si>
  <si>
    <t xml:space="preserve">071096 </t>
  </si>
  <si>
    <t xml:space="preserve">071097 </t>
  </si>
  <si>
    <t xml:space="preserve">071098 </t>
  </si>
  <si>
    <t xml:space="preserve">071099 </t>
  </si>
  <si>
    <t xml:space="preserve">071100 </t>
  </si>
  <si>
    <t xml:space="preserve">071101 </t>
  </si>
  <si>
    <t xml:space="preserve">071102 </t>
  </si>
  <si>
    <t xml:space="preserve">071103 </t>
  </si>
  <si>
    <t xml:space="preserve">071104 </t>
  </si>
  <si>
    <t xml:space="preserve">071105 </t>
  </si>
  <si>
    <t xml:space="preserve">071110 </t>
  </si>
  <si>
    <t xml:space="preserve">071111 </t>
  </si>
  <si>
    <t xml:space="preserve">071115 </t>
  </si>
  <si>
    <t xml:space="preserve">071120 </t>
  </si>
  <si>
    <t xml:space="preserve">071121 </t>
  </si>
  <si>
    <t xml:space="preserve">071122 </t>
  </si>
  <si>
    <t xml:space="preserve">071123 </t>
  </si>
  <si>
    <t xml:space="preserve">071124 </t>
  </si>
  <si>
    <t xml:space="preserve">071125 </t>
  </si>
  <si>
    <t xml:space="preserve">071126 </t>
  </si>
  <si>
    <t xml:space="preserve">071127 </t>
  </si>
  <si>
    <t xml:space="preserve">071128 </t>
  </si>
  <si>
    <t xml:space="preserve">071140 </t>
  </si>
  <si>
    <t xml:space="preserve">071141 </t>
  </si>
  <si>
    <t xml:space="preserve">071142 </t>
  </si>
  <si>
    <t xml:space="preserve">071143 </t>
  </si>
  <si>
    <t xml:space="preserve">071144 </t>
  </si>
  <si>
    <t xml:space="preserve">071145 </t>
  </si>
  <si>
    <t xml:space="preserve">071146 </t>
  </si>
  <si>
    <t xml:space="preserve">071147 </t>
  </si>
  <si>
    <t xml:space="preserve">071148 </t>
  </si>
  <si>
    <t xml:space="preserve">071150 </t>
  </si>
  <si>
    <t xml:space="preserve">071151 </t>
  </si>
  <si>
    <t xml:space="preserve">071152 </t>
  </si>
  <si>
    <t xml:space="preserve">071153 </t>
  </si>
  <si>
    <t xml:space="preserve">071154 </t>
  </si>
  <si>
    <t xml:space="preserve">071155 </t>
  </si>
  <si>
    <t xml:space="preserve">071156 </t>
  </si>
  <si>
    <t xml:space="preserve">071157 </t>
  </si>
  <si>
    <t xml:space="preserve">071158 </t>
  </si>
  <si>
    <t xml:space="preserve">071159 </t>
  </si>
  <si>
    <t xml:space="preserve">071170 </t>
  </si>
  <si>
    <t xml:space="preserve">071171 </t>
  </si>
  <si>
    <t xml:space="preserve">071172 </t>
  </si>
  <si>
    <t xml:space="preserve">071173 </t>
  </si>
  <si>
    <t xml:space="preserve">071174 </t>
  </si>
  <si>
    <t xml:space="preserve">071175 </t>
  </si>
  <si>
    <t xml:space="preserve">071176 </t>
  </si>
  <si>
    <t xml:space="preserve">071177 </t>
  </si>
  <si>
    <t xml:space="preserve">071178 </t>
  </si>
  <si>
    <t xml:space="preserve">071179 </t>
  </si>
  <si>
    <t xml:space="preserve">071180 </t>
  </si>
  <si>
    <t xml:space="preserve">071181 </t>
  </si>
  <si>
    <t xml:space="preserve">071184 </t>
  </si>
  <si>
    <t xml:space="preserve">071186 </t>
  </si>
  <si>
    <t xml:space="preserve">071190 </t>
  </si>
  <si>
    <t xml:space="preserve">071193 </t>
  </si>
  <si>
    <t xml:space="preserve">071194 </t>
  </si>
  <si>
    <t xml:space="preserve">071195 </t>
  </si>
  <si>
    <t xml:space="preserve">071196 </t>
  </si>
  <si>
    <t xml:space="preserve">071197 </t>
  </si>
  <si>
    <t xml:space="preserve">071198 </t>
  </si>
  <si>
    <t xml:space="preserve">071199 </t>
  </si>
  <si>
    <t xml:space="preserve">071200 </t>
  </si>
  <si>
    <t xml:space="preserve">071201 </t>
  </si>
  <si>
    <t xml:space="preserve">071202 </t>
  </si>
  <si>
    <t xml:space="preserve">071203 </t>
  </si>
  <si>
    <t xml:space="preserve">071204 </t>
  </si>
  <si>
    <t xml:space="preserve">071205 </t>
  </si>
  <si>
    <t xml:space="preserve">071206 </t>
  </si>
  <si>
    <t xml:space="preserve">071207 </t>
  </si>
  <si>
    <t xml:space="preserve">071208 </t>
  </si>
  <si>
    <t xml:space="preserve">071210 </t>
  </si>
  <si>
    <t xml:space="preserve">071211 </t>
  </si>
  <si>
    <t xml:space="preserve">071212 </t>
  </si>
  <si>
    <t xml:space="preserve">071213 </t>
  </si>
  <si>
    <t xml:space="preserve">071214 </t>
  </si>
  <si>
    <t xml:space="preserve">071215 </t>
  </si>
  <si>
    <t xml:space="preserve">071216 </t>
  </si>
  <si>
    <t xml:space="preserve">071217 </t>
  </si>
  <si>
    <t xml:space="preserve">071218 </t>
  </si>
  <si>
    <t xml:space="preserve">071230 </t>
  </si>
  <si>
    <t xml:space="preserve">071231 </t>
  </si>
  <si>
    <t xml:space="preserve">071232 </t>
  </si>
  <si>
    <t xml:space="preserve">071250 </t>
  </si>
  <si>
    <t xml:space="preserve">071251 </t>
  </si>
  <si>
    <t xml:space="preserve">071252 </t>
  </si>
  <si>
    <t xml:space="preserve">071253 </t>
  </si>
  <si>
    <t xml:space="preserve">071254 </t>
  </si>
  <si>
    <t xml:space="preserve">071255 </t>
  </si>
  <si>
    <t xml:space="preserve">071256 </t>
  </si>
  <si>
    <t xml:space="preserve">071257 </t>
  </si>
  <si>
    <t xml:space="preserve">071258 </t>
  </si>
  <si>
    <t xml:space="preserve">071267 </t>
  </si>
  <si>
    <t xml:space="preserve">071268 </t>
  </si>
  <si>
    <t xml:space="preserve">071270 </t>
  </si>
  <si>
    <t xml:space="preserve">071271 </t>
  </si>
  <si>
    <t xml:space="preserve">071275 </t>
  </si>
  <si>
    <t xml:space="preserve">071277 </t>
  </si>
  <si>
    <t xml:space="preserve">071278 </t>
  </si>
  <si>
    <t xml:space="preserve">071279 </t>
  </si>
  <si>
    <t xml:space="preserve">071280 </t>
  </si>
  <si>
    <t xml:space="preserve">071281 </t>
  </si>
  <si>
    <t xml:space="preserve">071282 </t>
  </si>
  <si>
    <t xml:space="preserve">071283 </t>
  </si>
  <si>
    <t xml:space="preserve">071290 </t>
  </si>
  <si>
    <t xml:space="preserve">071291 </t>
  </si>
  <si>
    <t xml:space="preserve">071292 </t>
  </si>
  <si>
    <t xml:space="preserve">071293 </t>
  </si>
  <si>
    <t xml:space="preserve">071294 </t>
  </si>
  <si>
    <t xml:space="preserve">071320 </t>
  </si>
  <si>
    <t xml:space="preserve">071321 </t>
  </si>
  <si>
    <t xml:space="preserve">071329 </t>
  </si>
  <si>
    <t xml:space="preserve">071330 </t>
  </si>
  <si>
    <t xml:space="preserve">071331 </t>
  </si>
  <si>
    <t xml:space="preserve">071365 </t>
  </si>
  <si>
    <t xml:space="preserve">071371 </t>
  </si>
  <si>
    <t xml:space="preserve">071380 </t>
  </si>
  <si>
    <t xml:space="preserve">071381 </t>
  </si>
  <si>
    <t xml:space="preserve">071390 </t>
  </si>
  <si>
    <t xml:space="preserve">071391 </t>
  </si>
  <si>
    <t xml:space="preserve">071400 </t>
  </si>
  <si>
    <t xml:space="preserve">071410 </t>
  </si>
  <si>
    <t xml:space="preserve">071411 </t>
  </si>
  <si>
    <t xml:space="preserve">071412 </t>
  </si>
  <si>
    <t xml:space="preserve">071430 </t>
  </si>
  <si>
    <t xml:space="preserve">071431 </t>
  </si>
  <si>
    <t xml:space="preserve">071432 </t>
  </si>
  <si>
    <t xml:space="preserve">071440 </t>
  </si>
  <si>
    <t xml:space="preserve">071441 </t>
  </si>
  <si>
    <t xml:space="preserve">071442 </t>
  </si>
  <si>
    <t xml:space="preserve">071443 </t>
  </si>
  <si>
    <t xml:space="preserve">071450 </t>
  </si>
  <si>
    <t xml:space="preserve">071451 </t>
  </si>
  <si>
    <t xml:space="preserve">071452 </t>
  </si>
  <si>
    <t xml:space="preserve">071455 </t>
  </si>
  <si>
    <t xml:space="preserve">071456 </t>
  </si>
  <si>
    <t xml:space="preserve">071457 </t>
  </si>
  <si>
    <t xml:space="preserve">071460 </t>
  </si>
  <si>
    <t xml:space="preserve">071461 </t>
  </si>
  <si>
    <t xml:space="preserve">071462 </t>
  </si>
  <si>
    <t xml:space="preserve">071463 </t>
  </si>
  <si>
    <t xml:space="preserve">071464 </t>
  </si>
  <si>
    <t xml:space="preserve">071465 </t>
  </si>
  <si>
    <t xml:space="preserve">071470 </t>
  </si>
  <si>
    <t xml:space="preserve">071471 </t>
  </si>
  <si>
    <t xml:space="preserve">071472 </t>
  </si>
  <si>
    <t xml:space="preserve">071473 </t>
  </si>
  <si>
    <t xml:space="preserve">071474 </t>
  </si>
  <si>
    <t xml:space="preserve">071476 </t>
  </si>
  <si>
    <t xml:space="preserve">071480 </t>
  </si>
  <si>
    <t xml:space="preserve">071481 </t>
  </si>
  <si>
    <t xml:space="preserve">071490 </t>
  </si>
  <si>
    <t xml:space="preserve">071491 </t>
  </si>
  <si>
    <t xml:space="preserve">071492 </t>
  </si>
  <si>
    <t xml:space="preserve">071500 </t>
  </si>
  <si>
    <t xml:space="preserve">071510 </t>
  </si>
  <si>
    <t xml:space="preserve">071520 </t>
  </si>
  <si>
    <t xml:space="preserve">071521 </t>
  </si>
  <si>
    <t xml:space="preserve">071522 </t>
  </si>
  <si>
    <t xml:space="preserve">071523 </t>
  </si>
  <si>
    <t xml:space="preserve">071524 </t>
  </si>
  <si>
    <t xml:space="preserve">071525 </t>
  </si>
  <si>
    <t xml:space="preserve">071526 </t>
  </si>
  <si>
    <t xml:space="preserve">071527 </t>
  </si>
  <si>
    <t xml:space="preserve">071528 </t>
  </si>
  <si>
    <t xml:space="preserve">071537 </t>
  </si>
  <si>
    <t xml:space="preserve">071538 </t>
  </si>
  <si>
    <t xml:space="preserve">071539 </t>
  </si>
  <si>
    <t xml:space="preserve">071540 </t>
  </si>
  <si>
    <t xml:space="preserve">071541 </t>
  </si>
  <si>
    <t xml:space="preserve">071542 </t>
  </si>
  <si>
    <t xml:space="preserve">071543 </t>
  </si>
  <si>
    <t xml:space="preserve">071560 </t>
  </si>
  <si>
    <t xml:space="preserve">071561 </t>
  </si>
  <si>
    <t xml:space="preserve">071562 </t>
  </si>
  <si>
    <t xml:space="preserve">071590 </t>
  </si>
  <si>
    <t xml:space="preserve">071591 </t>
  </si>
  <si>
    <t xml:space="preserve">071592 </t>
  </si>
  <si>
    <t xml:space="preserve">071598 </t>
  </si>
  <si>
    <t xml:space="preserve">071609 </t>
  </si>
  <si>
    <t xml:space="preserve">071610 </t>
  </si>
  <si>
    <t xml:space="preserve">071612 </t>
  </si>
  <si>
    <t xml:space="preserve">071613 </t>
  </si>
  <si>
    <t xml:space="preserve">071614 </t>
  </si>
  <si>
    <t xml:space="preserve">071615 </t>
  </si>
  <si>
    <t xml:space="preserve">071626 </t>
  </si>
  <si>
    <t xml:space="preserve">071627 </t>
  </si>
  <si>
    <t xml:space="preserve">071630 </t>
  </si>
  <si>
    <t xml:space="preserve">071640 </t>
  </si>
  <si>
    <t xml:space="preserve">071642 </t>
  </si>
  <si>
    <t xml:space="preserve">071645 </t>
  </si>
  <si>
    <t xml:space="preserve">071655 </t>
  </si>
  <si>
    <t xml:space="preserve">071660 </t>
  </si>
  <si>
    <t xml:space="preserve">071670 </t>
  </si>
  <si>
    <t xml:space="preserve">071679 </t>
  </si>
  <si>
    <t xml:space="preserve">071682 </t>
  </si>
  <si>
    <t xml:space="preserve">071683 </t>
  </si>
  <si>
    <t xml:space="preserve">071684 </t>
  </si>
  <si>
    <t xml:space="preserve">071685 </t>
  </si>
  <si>
    <t xml:space="preserve">071686 </t>
  </si>
  <si>
    <t xml:space="preserve">071687 </t>
  </si>
  <si>
    <t xml:space="preserve">071688 </t>
  </si>
  <si>
    <t xml:space="preserve">071689 </t>
  </si>
  <si>
    <t xml:space="preserve">071700 </t>
  </si>
  <si>
    <t xml:space="preserve">071701 </t>
  </si>
  <si>
    <t xml:space="preserve">071702 </t>
  </si>
  <si>
    <t xml:space="preserve">071703 </t>
  </si>
  <si>
    <t xml:space="preserve">071704 </t>
  </si>
  <si>
    <t xml:space="preserve">071705 </t>
  </si>
  <si>
    <t xml:space="preserve">071706 </t>
  </si>
  <si>
    <t xml:space="preserve">071707 </t>
  </si>
  <si>
    <t xml:space="preserve">071708 </t>
  </si>
  <si>
    <t xml:space="preserve">071710 </t>
  </si>
  <si>
    <t xml:space="preserve">071720 </t>
  </si>
  <si>
    <t xml:space="preserve">071721 </t>
  </si>
  <si>
    <t xml:space="preserve">071722 </t>
  </si>
  <si>
    <t xml:space="preserve">071723 </t>
  </si>
  <si>
    <t xml:space="preserve">071724 </t>
  </si>
  <si>
    <t xml:space="preserve">071725 </t>
  </si>
  <si>
    <t xml:space="preserve">071726 </t>
  </si>
  <si>
    <t xml:space="preserve">071727 </t>
  </si>
  <si>
    <t xml:space="preserve">071728 </t>
  </si>
  <si>
    <t xml:space="preserve">071740 </t>
  </si>
  <si>
    <t xml:space="preserve">071741 </t>
  </si>
  <si>
    <t xml:space="preserve">071742 </t>
  </si>
  <si>
    <t xml:space="preserve">071743 </t>
  </si>
  <si>
    <t xml:space="preserve">071744 </t>
  </si>
  <si>
    <t xml:space="preserve">071745 </t>
  </si>
  <si>
    <t xml:space="preserve">071746 </t>
  </si>
  <si>
    <t xml:space="preserve">071747 </t>
  </si>
  <si>
    <t xml:space="preserve">071748 </t>
  </si>
  <si>
    <t xml:space="preserve">071750 </t>
  </si>
  <si>
    <t xml:space="preserve">071761 </t>
  </si>
  <si>
    <t xml:space="preserve">071764 </t>
  </si>
  <si>
    <t xml:space="preserve">071765 </t>
  </si>
  <si>
    <t xml:space="preserve">071768 </t>
  </si>
  <si>
    <t xml:space="preserve">071773 </t>
  </si>
  <si>
    <t xml:space="preserve">071774 </t>
  </si>
  <si>
    <t xml:space="preserve">071776 </t>
  </si>
  <si>
    <t xml:space="preserve">071777 </t>
  </si>
  <si>
    <t xml:space="preserve">071780 </t>
  </si>
  <si>
    <t xml:space="preserve">071791 </t>
  </si>
  <si>
    <t xml:space="preserve">071795 </t>
  </si>
  <si>
    <t xml:space="preserve">071796 </t>
  </si>
  <si>
    <t xml:space="preserve">071801 </t>
  </si>
  <si>
    <t xml:space="preserve">071805 </t>
  </si>
  <si>
    <t xml:space="preserve">071820 </t>
  </si>
  <si>
    <t xml:space="preserve">071821 </t>
  </si>
  <si>
    <t xml:space="preserve">071822 </t>
  </si>
  <si>
    <t xml:space="preserve">071823 </t>
  </si>
  <si>
    <t xml:space="preserve">071824 </t>
  </si>
  <si>
    <t xml:space="preserve">071825 </t>
  </si>
  <si>
    <t xml:space="preserve">071826 </t>
  </si>
  <si>
    <t xml:space="preserve">071827 </t>
  </si>
  <si>
    <t xml:space="preserve">071831 </t>
  </si>
  <si>
    <t xml:space="preserve">071833 </t>
  </si>
  <si>
    <t xml:space="preserve">071835 </t>
  </si>
  <si>
    <t xml:space="preserve">071837 </t>
  </si>
  <si>
    <t xml:space="preserve">071838 </t>
  </si>
  <si>
    <t xml:space="preserve">071840 </t>
  </si>
  <si>
    <t xml:space="preserve">071841 </t>
  </si>
  <si>
    <t xml:space="preserve">071850 </t>
  </si>
  <si>
    <t xml:space="preserve">071851 </t>
  </si>
  <si>
    <t xml:space="preserve">071860 </t>
  </si>
  <si>
    <t xml:space="preserve">071861 </t>
  </si>
  <si>
    <t xml:space="preserve">071862 </t>
  </si>
  <si>
    <t xml:space="preserve">071863 </t>
  </si>
  <si>
    <t xml:space="preserve">071864 </t>
  </si>
  <si>
    <t xml:space="preserve">071870 </t>
  </si>
  <si>
    <t xml:space="preserve">071871 </t>
  </si>
  <si>
    <t xml:space="preserve">071872 </t>
  </si>
  <si>
    <t xml:space="preserve">071880 </t>
  </si>
  <si>
    <t xml:space="preserve">071885 </t>
  </si>
  <si>
    <t xml:space="preserve">071886 </t>
  </si>
  <si>
    <t xml:space="preserve">071887 </t>
  </si>
  <si>
    <t xml:space="preserve">071973 </t>
  </si>
  <si>
    <t xml:space="preserve">071980 </t>
  </si>
  <si>
    <t xml:space="preserve">071981 </t>
  </si>
  <si>
    <t xml:space="preserve">071982 </t>
  </si>
  <si>
    <t xml:space="preserve">071983 </t>
  </si>
  <si>
    <t xml:space="preserve">071991 </t>
  </si>
  <si>
    <t xml:space="preserve">071992 </t>
  </si>
  <si>
    <t xml:space="preserve">071993 </t>
  </si>
  <si>
    <t xml:space="preserve">071995 </t>
  </si>
  <si>
    <t xml:space="preserve">071996 </t>
  </si>
  <si>
    <t xml:space="preserve">071997 </t>
  </si>
  <si>
    <t xml:space="preserve">071998 </t>
  </si>
  <si>
    <t xml:space="preserve">071999 </t>
  </si>
  <si>
    <t xml:space="preserve">072000 </t>
  </si>
  <si>
    <t xml:space="preserve">072001 </t>
  </si>
  <si>
    <t xml:space="preserve">072005 </t>
  </si>
  <si>
    <t xml:space="preserve">072010 </t>
  </si>
  <si>
    <t xml:space="preserve">072015 </t>
  </si>
  <si>
    <t xml:space="preserve">072020 </t>
  </si>
  <si>
    <t xml:space="preserve">072025 </t>
  </si>
  <si>
    <t xml:space="preserve">072030 </t>
  </si>
  <si>
    <t xml:space="preserve">072035 </t>
  </si>
  <si>
    <t xml:space="preserve">072040 </t>
  </si>
  <si>
    <t xml:space="preserve">072042 </t>
  </si>
  <si>
    <t xml:space="preserve">072060 </t>
  </si>
  <si>
    <t xml:space="preserve">072061 </t>
  </si>
  <si>
    <t xml:space="preserve">072062 </t>
  </si>
  <si>
    <t xml:space="preserve">072080 </t>
  </si>
  <si>
    <t xml:space="preserve">072085 </t>
  </si>
  <si>
    <t xml:space="preserve">072145 </t>
  </si>
  <si>
    <t xml:space="preserve">072160 </t>
  </si>
  <si>
    <t xml:space="preserve">072170 </t>
  </si>
  <si>
    <t xml:space="preserve">072171 </t>
  </si>
  <si>
    <t xml:space="preserve">072172 </t>
  </si>
  <si>
    <t xml:space="preserve">072173 </t>
  </si>
  <si>
    <t xml:space="preserve">072190 </t>
  </si>
  <si>
    <t xml:space="preserve">072198 </t>
  </si>
  <si>
    <t xml:space="preserve">072201 </t>
  </si>
  <si>
    <t xml:space="preserve">072205 </t>
  </si>
  <si>
    <t xml:space="preserve">072206 </t>
  </si>
  <si>
    <t xml:space="preserve">072226 </t>
  </si>
  <si>
    <t xml:space="preserve">072227 </t>
  </si>
  <si>
    <t xml:space="preserve">072228 </t>
  </si>
  <si>
    <t xml:space="preserve">072235 </t>
  </si>
  <si>
    <t xml:space="preserve">072236 </t>
  </si>
  <si>
    <t xml:space="preserve">072237 </t>
  </si>
  <si>
    <t xml:space="preserve">072238 </t>
  </si>
  <si>
    <t xml:space="preserve">072239 </t>
  </si>
  <si>
    <t xml:space="preserve">072240 </t>
  </si>
  <si>
    <t xml:space="preserve">072241 </t>
  </si>
  <si>
    <t xml:space="preserve">072242 </t>
  </si>
  <si>
    <t xml:space="preserve">072243 </t>
  </si>
  <si>
    <t xml:space="preserve">072244 </t>
  </si>
  <si>
    <t xml:space="preserve">072245 </t>
  </si>
  <si>
    <t xml:space="preserve">072250 </t>
  </si>
  <si>
    <t xml:space="preserve">072267 </t>
  </si>
  <si>
    <t xml:space="preserve">072268 </t>
  </si>
  <si>
    <t xml:space="preserve">072269 </t>
  </si>
  <si>
    <t xml:space="preserve">072291 </t>
  </si>
  <si>
    <t xml:space="preserve">072300 </t>
  </si>
  <si>
    <t xml:space="preserve">072301 </t>
  </si>
  <si>
    <t xml:space="preserve">072302 </t>
  </si>
  <si>
    <t xml:space="preserve">072303 </t>
  </si>
  <si>
    <t xml:space="preserve">072304 </t>
  </si>
  <si>
    <t xml:space="preserve">072305 </t>
  </si>
  <si>
    <t xml:space="preserve">072306 </t>
  </si>
  <si>
    <t xml:space="preserve">072307 </t>
  </si>
  <si>
    <t xml:space="preserve">072308 </t>
  </si>
  <si>
    <t xml:space="preserve">072309 </t>
  </si>
  <si>
    <t xml:space="preserve">072310 </t>
  </si>
  <si>
    <t xml:space="preserve">072311 </t>
  </si>
  <si>
    <t xml:space="preserve">072312 </t>
  </si>
  <si>
    <t xml:space="preserve">072320 </t>
  </si>
  <si>
    <t xml:space="preserve">072325 </t>
  </si>
  <si>
    <t xml:space="preserve">072326 </t>
  </si>
  <si>
    <t xml:space="preserve">072327 </t>
  </si>
  <si>
    <t xml:space="preserve">072328 </t>
  </si>
  <si>
    <t xml:space="preserve">072329 </t>
  </si>
  <si>
    <t xml:space="preserve">072330 </t>
  </si>
  <si>
    <t xml:space="preserve">072335 </t>
  </si>
  <si>
    <t xml:space="preserve">072338 </t>
  </si>
  <si>
    <t xml:space="preserve">072341 </t>
  </si>
  <si>
    <t xml:space="preserve">072366 </t>
  </si>
  <si>
    <t xml:space="preserve">072367 </t>
  </si>
  <si>
    <t xml:space="preserve">072368 </t>
  </si>
  <si>
    <t xml:space="preserve">072369 </t>
  </si>
  <si>
    <t xml:space="preserve">072370 </t>
  </si>
  <si>
    <t xml:space="preserve">072371 </t>
  </si>
  <si>
    <t xml:space="preserve">072372 </t>
  </si>
  <si>
    <t xml:space="preserve">072373 </t>
  </si>
  <si>
    <t xml:space="preserve">072374 </t>
  </si>
  <si>
    <t xml:space="preserve">072375 </t>
  </si>
  <si>
    <t xml:space="preserve">072376 </t>
  </si>
  <si>
    <t xml:space="preserve">072385 </t>
  </si>
  <si>
    <t xml:space="preserve">072395 </t>
  </si>
  <si>
    <t xml:space="preserve">072397 </t>
  </si>
  <si>
    <t xml:space="preserve">072400 </t>
  </si>
  <si>
    <t xml:space="preserve">072420 </t>
  </si>
  <si>
    <t xml:space="preserve">072425 </t>
  </si>
  <si>
    <t xml:space="preserve">072430 </t>
  </si>
  <si>
    <t xml:space="preserve">072435 </t>
  </si>
  <si>
    <t xml:space="preserve">072441 </t>
  </si>
  <si>
    <t xml:space="preserve">072442 </t>
  </si>
  <si>
    <t xml:space="preserve">072450 </t>
  </si>
  <si>
    <t xml:space="preserve">072455 </t>
  </si>
  <si>
    <t xml:space="preserve">072460 </t>
  </si>
  <si>
    <t xml:space="preserve">072465 </t>
  </si>
  <si>
    <t xml:space="preserve">072475 </t>
  </si>
  <si>
    <t xml:space="preserve">072476 </t>
  </si>
  <si>
    <t xml:space="preserve">072500 </t>
  </si>
  <si>
    <t xml:space="preserve">072501 </t>
  </si>
  <si>
    <t xml:space="preserve">072510 </t>
  </si>
  <si>
    <t xml:space="preserve">072515 </t>
  </si>
  <si>
    <t xml:space="preserve">072518 </t>
  </si>
  <si>
    <t xml:space="preserve">072520 </t>
  </si>
  <si>
    <t xml:space="preserve">072523 </t>
  </si>
  <si>
    <t xml:space="preserve">072528 </t>
  </si>
  <si>
    <t xml:space="preserve">072532 </t>
  </si>
  <si>
    <t xml:space="preserve">072535 </t>
  </si>
  <si>
    <t xml:space="preserve">072538 </t>
  </si>
  <si>
    <t xml:space="preserve">072545 </t>
  </si>
  <si>
    <t xml:space="preserve">072550 </t>
  </si>
  <si>
    <t xml:space="preserve">072556 </t>
  </si>
  <si>
    <t xml:space="preserve">072560 </t>
  </si>
  <si>
    <t xml:space="preserve">072570 </t>
  </si>
  <si>
    <t xml:space="preserve">072575 </t>
  </si>
  <si>
    <t xml:space="preserve">072578 </t>
  </si>
  <si>
    <t xml:space="preserve">072579 </t>
  </si>
  <si>
    <t xml:space="preserve">072585 </t>
  </si>
  <si>
    <t xml:space="preserve">072591 </t>
  </si>
  <si>
    <t xml:space="preserve">072596 </t>
  </si>
  <si>
    <t xml:space="preserve">072600 </t>
  </si>
  <si>
    <t xml:space="preserve">072601 </t>
  </si>
  <si>
    <t xml:space="preserve">072611 </t>
  </si>
  <si>
    <t xml:space="preserve">072612 </t>
  </si>
  <si>
    <t xml:space="preserve">072613 </t>
  </si>
  <si>
    <t xml:space="preserve">072614 </t>
  </si>
  <si>
    <t xml:space="preserve">072618 </t>
  </si>
  <si>
    <t xml:space="preserve">072619 </t>
  </si>
  <si>
    <t xml:space="preserve">072620 </t>
  </si>
  <si>
    <t xml:space="preserve">072621 </t>
  </si>
  <si>
    <t xml:space="preserve">072630 </t>
  </si>
  <si>
    <t xml:space="preserve">072637 </t>
  </si>
  <si>
    <t xml:space="preserve">072638 </t>
  </si>
  <si>
    <t xml:space="preserve">072660 </t>
  </si>
  <si>
    <t xml:space="preserve">072661 </t>
  </si>
  <si>
    <t xml:space="preserve">170 </t>
  </si>
  <si>
    <t xml:space="preserve">080000 </t>
  </si>
  <si>
    <t xml:space="preserve">080500 </t>
  </si>
  <si>
    <t xml:space="preserve">080501 </t>
  </si>
  <si>
    <t xml:space="preserve">080502 </t>
  </si>
  <si>
    <t xml:space="preserve">080503 </t>
  </si>
  <si>
    <t xml:space="preserve">080504 </t>
  </si>
  <si>
    <t xml:space="preserve">080505 </t>
  </si>
  <si>
    <t xml:space="preserve">080508 </t>
  </si>
  <si>
    <t xml:space="preserve">080510 </t>
  </si>
  <si>
    <t xml:space="preserve">080511 </t>
  </si>
  <si>
    <t xml:space="preserve">080512 </t>
  </si>
  <si>
    <t xml:space="preserve">080513 </t>
  </si>
  <si>
    <t xml:space="preserve">080514 </t>
  </si>
  <si>
    <t xml:space="preserve">080515 </t>
  </si>
  <si>
    <t xml:space="preserve">080517 </t>
  </si>
  <si>
    <t xml:space="preserve">080518 </t>
  </si>
  <si>
    <t xml:space="preserve">080519 </t>
  </si>
  <si>
    <t xml:space="preserve">080520 </t>
  </si>
  <si>
    <t xml:space="preserve">080526 </t>
  </si>
  <si>
    <t xml:space="preserve">080530 </t>
  </si>
  <si>
    <t xml:space="preserve">080532 </t>
  </si>
  <si>
    <t xml:space="preserve">080540 </t>
  </si>
  <si>
    <t xml:space="preserve">080541 </t>
  </si>
  <si>
    <t xml:space="preserve">080542 </t>
  </si>
  <si>
    <t xml:space="preserve">080543 </t>
  </si>
  <si>
    <t xml:space="preserve">080550 </t>
  </si>
  <si>
    <t xml:space="preserve">080555 </t>
  </si>
  <si>
    <t xml:space="preserve">080556 </t>
  </si>
  <si>
    <t xml:space="preserve">080560 </t>
  </si>
  <si>
    <t xml:space="preserve">080561 </t>
  </si>
  <si>
    <t xml:space="preserve">080562 </t>
  </si>
  <si>
    <t xml:space="preserve">080563 </t>
  </si>
  <si>
    <t xml:space="preserve">080564 </t>
  </si>
  <si>
    <t xml:space="preserve">080570 </t>
  </si>
  <si>
    <t xml:space="preserve">080572 </t>
  </si>
  <si>
    <t xml:space="preserve">080573 </t>
  </si>
  <si>
    <t xml:space="preserve">080580 </t>
  </si>
  <si>
    <t xml:space="preserve">080587 </t>
  </si>
  <si>
    <t xml:space="preserve">080590 </t>
  </si>
  <si>
    <t xml:space="preserve">080600 </t>
  </si>
  <si>
    <t xml:space="preserve">080601 </t>
  </si>
  <si>
    <t xml:space="preserve">080610 </t>
  </si>
  <si>
    <t xml:space="preserve">080613 </t>
  </si>
  <si>
    <t xml:space="preserve">080620 </t>
  </si>
  <si>
    <t xml:space="preserve">080621 </t>
  </si>
  <si>
    <t xml:space="preserve">080650 </t>
  </si>
  <si>
    <t xml:space="preserve">080651 </t>
  </si>
  <si>
    <t xml:space="preserve">080652 </t>
  </si>
  <si>
    <t xml:space="preserve">080656 </t>
  </si>
  <si>
    <t xml:space="preserve">080660 </t>
  </si>
  <si>
    <t xml:space="preserve">080670 </t>
  </si>
  <si>
    <t xml:space="preserve">080671 </t>
  </si>
  <si>
    <t xml:space="preserve">080672 </t>
  </si>
  <si>
    <t xml:space="preserve">080680 </t>
  </si>
  <si>
    <t xml:space="preserve">080686 </t>
  </si>
  <si>
    <t xml:space="preserve">080687 </t>
  </si>
  <si>
    <t xml:space="preserve">080688 </t>
  </si>
  <si>
    <t xml:space="preserve">080689 </t>
  </si>
  <si>
    <t xml:space="preserve">080693 </t>
  </si>
  <si>
    <t xml:space="preserve">080720 </t>
  </si>
  <si>
    <t xml:space="preserve">080721 </t>
  </si>
  <si>
    <t xml:space="preserve">080723 </t>
  </si>
  <si>
    <t xml:space="preserve">080725 </t>
  </si>
  <si>
    <t xml:space="preserve">080730 </t>
  </si>
  <si>
    <t xml:space="preserve">080732 </t>
  </si>
  <si>
    <t xml:space="preserve">080733 </t>
  </si>
  <si>
    <t xml:space="preserve">080740 </t>
  </si>
  <si>
    <t xml:space="preserve">080741 </t>
  </si>
  <si>
    <t xml:space="preserve">080752 </t>
  </si>
  <si>
    <t xml:space="preserve">080800 </t>
  </si>
  <si>
    <t xml:space="preserve">080801 </t>
  </si>
  <si>
    <t xml:space="preserve">080802 </t>
  </si>
  <si>
    <t xml:space="preserve">080803 </t>
  </si>
  <si>
    <t xml:space="preserve">080804 </t>
  </si>
  <si>
    <t xml:space="preserve">080805 </t>
  </si>
  <si>
    <t xml:space="preserve">080810 </t>
  </si>
  <si>
    <t xml:space="preserve">080811 </t>
  </si>
  <si>
    <t xml:space="preserve">080819 </t>
  </si>
  <si>
    <t xml:space="preserve">080820 </t>
  </si>
  <si>
    <t xml:space="preserve">080821 </t>
  </si>
  <si>
    <t xml:space="preserve">080830 </t>
  </si>
  <si>
    <t xml:space="preserve">080840 </t>
  </si>
  <si>
    <t xml:space="preserve">080845 </t>
  </si>
  <si>
    <t xml:space="preserve">080900 </t>
  </si>
  <si>
    <t xml:space="preserve">080901 </t>
  </si>
  <si>
    <t xml:space="preserve">080902 </t>
  </si>
  <si>
    <t xml:space="preserve">080903 </t>
  </si>
  <si>
    <t xml:space="preserve">080904 </t>
  </si>
  <si>
    <t xml:space="preserve">080905 </t>
  </si>
  <si>
    <t xml:space="preserve">080906 </t>
  </si>
  <si>
    <t xml:space="preserve">080910 </t>
  </si>
  <si>
    <t xml:space="preserve">080911 </t>
  </si>
  <si>
    <t xml:space="preserve">080912 </t>
  </si>
  <si>
    <t xml:space="preserve">080925 </t>
  </si>
  <si>
    <t xml:space="preserve">080926 </t>
  </si>
  <si>
    <t xml:space="preserve">080927 </t>
  </si>
  <si>
    <t xml:space="preserve">080928 </t>
  </si>
  <si>
    <t xml:space="preserve">080929 </t>
  </si>
  <si>
    <t xml:space="preserve">080945 </t>
  </si>
  <si>
    <t xml:space="preserve">080946 </t>
  </si>
  <si>
    <t xml:space="preserve">080975 </t>
  </si>
  <si>
    <t xml:space="preserve">080976 </t>
  </si>
  <si>
    <t xml:space="preserve">080977 </t>
  </si>
  <si>
    <t xml:space="preserve">080978 </t>
  </si>
  <si>
    <t xml:space="preserve">080979 </t>
  </si>
  <si>
    <t xml:space="preserve">080980 </t>
  </si>
  <si>
    <t xml:space="preserve">080981 </t>
  </si>
  <si>
    <t xml:space="preserve">080982 </t>
  </si>
  <si>
    <t xml:space="preserve">080983 </t>
  </si>
  <si>
    <t xml:space="preserve">081000 </t>
  </si>
  <si>
    <t xml:space="preserve">081001 </t>
  </si>
  <si>
    <t xml:space="preserve">081002 </t>
  </si>
  <si>
    <t xml:space="preserve">081003 </t>
  </si>
  <si>
    <t xml:space="preserve">081004 </t>
  </si>
  <si>
    <t xml:space="preserve">081005 </t>
  </si>
  <si>
    <t xml:space="preserve">081006 </t>
  </si>
  <si>
    <t xml:space="preserve">081007 </t>
  </si>
  <si>
    <t xml:space="preserve">081008 </t>
  </si>
  <si>
    <t xml:space="preserve">081009 </t>
  </si>
  <si>
    <t xml:space="preserve">081010 </t>
  </si>
  <si>
    <t xml:space="preserve">081040 </t>
  </si>
  <si>
    <t xml:space="preserve">081041 </t>
  </si>
  <si>
    <t xml:space="preserve">081042 </t>
  </si>
  <si>
    <t xml:space="preserve">081043 </t>
  </si>
  <si>
    <t xml:space="preserve">081044 </t>
  </si>
  <si>
    <t xml:space="preserve">081046 </t>
  </si>
  <si>
    <t xml:space="preserve">081055 </t>
  </si>
  <si>
    <t xml:space="preserve">081056 </t>
  </si>
  <si>
    <t xml:space="preserve">081057 </t>
  </si>
  <si>
    <t xml:space="preserve">081058 </t>
  </si>
  <si>
    <t xml:space="preserve">081065 </t>
  </si>
  <si>
    <t xml:space="preserve">081066 </t>
  </si>
  <si>
    <t xml:space="preserve">081067 </t>
  </si>
  <si>
    <t xml:space="preserve">081068 </t>
  </si>
  <si>
    <t xml:space="preserve">081069 </t>
  </si>
  <si>
    <t xml:space="preserve">081070 </t>
  </si>
  <si>
    <t xml:space="preserve">081071 </t>
  </si>
  <si>
    <t xml:space="preserve">081072 </t>
  </si>
  <si>
    <t xml:space="preserve">081073 </t>
  </si>
  <si>
    <t xml:space="preserve">081083 </t>
  </si>
  <si>
    <t xml:space="preserve">081084 </t>
  </si>
  <si>
    <t xml:space="preserve">081085 </t>
  </si>
  <si>
    <t xml:space="preserve">081100 </t>
  </si>
  <si>
    <t xml:space="preserve">081101 </t>
  </si>
  <si>
    <t xml:space="preserve">081102 </t>
  </si>
  <si>
    <t xml:space="preserve">081103 </t>
  </si>
  <si>
    <t xml:space="preserve">081104 </t>
  </si>
  <si>
    <t xml:space="preserve">081105 </t>
  </si>
  <si>
    <t xml:space="preserve">081106 </t>
  </si>
  <si>
    <t xml:space="preserve">081107 </t>
  </si>
  <si>
    <t xml:space="preserve">081108 </t>
  </si>
  <si>
    <t xml:space="preserve">081109 </t>
  </si>
  <si>
    <t xml:space="preserve">081120 </t>
  </si>
  <si>
    <t xml:space="preserve">081121 </t>
  </si>
  <si>
    <t xml:space="preserve">081122 </t>
  </si>
  <si>
    <t xml:space="preserve">081130 </t>
  </si>
  <si>
    <t xml:space="preserve">081131 </t>
  </si>
  <si>
    <t xml:space="preserve">081132 </t>
  </si>
  <si>
    <t xml:space="preserve">081133 </t>
  </si>
  <si>
    <t xml:space="preserve">081134 </t>
  </si>
  <si>
    <t xml:space="preserve">081144 </t>
  </si>
  <si>
    <t xml:space="preserve">081145 </t>
  </si>
  <si>
    <t xml:space="preserve">081146 </t>
  </si>
  <si>
    <t xml:space="preserve">081160 </t>
  </si>
  <si>
    <t xml:space="preserve">081161 </t>
  </si>
  <si>
    <t xml:space="preserve">081162 </t>
  </si>
  <si>
    <t xml:space="preserve">081163 </t>
  </si>
  <si>
    <t xml:space="preserve">081164 </t>
  </si>
  <si>
    <t xml:space="preserve">081165 </t>
  </si>
  <si>
    <t xml:space="preserve">081166 </t>
  </si>
  <si>
    <t xml:space="preserve">081167 </t>
  </si>
  <si>
    <t xml:space="preserve">081168 </t>
  </si>
  <si>
    <t xml:space="preserve">081175 </t>
  </si>
  <si>
    <t xml:space="preserve">081176 </t>
  </si>
  <si>
    <t xml:space="preserve">081177 </t>
  </si>
  <si>
    <t xml:space="preserve">081178 </t>
  </si>
  <si>
    <t xml:space="preserve">081179 </t>
  </si>
  <si>
    <t xml:space="preserve">081180 </t>
  </si>
  <si>
    <t xml:space="preserve">081181 </t>
  </si>
  <si>
    <t xml:space="preserve">081182 </t>
  </si>
  <si>
    <t xml:space="preserve">081183 </t>
  </si>
  <si>
    <t xml:space="preserve">081184 </t>
  </si>
  <si>
    <t xml:space="preserve">081185 </t>
  </si>
  <si>
    <t xml:space="preserve">081187 </t>
  </si>
  <si>
    <t xml:space="preserve">081200 </t>
  </si>
  <si>
    <t xml:space="preserve">081201 </t>
  </si>
  <si>
    <t xml:space="preserve">081202 </t>
  </si>
  <si>
    <t xml:space="preserve">081203 </t>
  </si>
  <si>
    <t xml:space="preserve">081204 </t>
  </si>
  <si>
    <t xml:space="preserve">081205 </t>
  </si>
  <si>
    <t xml:space="preserve">081206 </t>
  </si>
  <si>
    <t xml:space="preserve">081207 </t>
  </si>
  <si>
    <t xml:space="preserve">081208 </t>
  </si>
  <si>
    <t xml:space="preserve">081209 </t>
  </si>
  <si>
    <t xml:space="preserve">081230 </t>
  </si>
  <si>
    <t xml:space="preserve">081231 </t>
  </si>
  <si>
    <t xml:space="preserve">081232 </t>
  </si>
  <si>
    <t xml:space="preserve">081233 </t>
  </si>
  <si>
    <t xml:space="preserve">081234 </t>
  </si>
  <si>
    <t xml:space="preserve">081235 </t>
  </si>
  <si>
    <t xml:space="preserve">081236 </t>
  </si>
  <si>
    <t xml:space="preserve">081250 </t>
  </si>
  <si>
    <t xml:space="preserve">081251 </t>
  </si>
  <si>
    <t xml:space="preserve">081252 </t>
  </si>
  <si>
    <t xml:space="preserve">081253 </t>
  </si>
  <si>
    <t xml:space="preserve">081254 </t>
  </si>
  <si>
    <t xml:space="preserve">081255 </t>
  </si>
  <si>
    <t xml:space="preserve">081256 </t>
  </si>
  <si>
    <t xml:space="preserve">081257 </t>
  </si>
  <si>
    <t xml:space="preserve">081258 </t>
  </si>
  <si>
    <t xml:space="preserve">081300 </t>
  </si>
  <si>
    <t xml:space="preserve">081301 </t>
  </si>
  <si>
    <t xml:space="preserve">081302 </t>
  </si>
  <si>
    <t xml:space="preserve">081303 </t>
  </si>
  <si>
    <t xml:space="preserve">081304 </t>
  </si>
  <si>
    <t xml:space="preserve">081305 </t>
  </si>
  <si>
    <t xml:space="preserve">081306 </t>
  </si>
  <si>
    <t xml:space="preserve">081307 </t>
  </si>
  <si>
    <t xml:space="preserve">081308 </t>
  </si>
  <si>
    <t xml:space="preserve">081309 </t>
  </si>
  <si>
    <t xml:space="preserve">081320 </t>
  </si>
  <si>
    <t xml:space="preserve">081321 </t>
  </si>
  <si>
    <t xml:space="preserve">081322 </t>
  </si>
  <si>
    <t xml:space="preserve">081323 </t>
  </si>
  <si>
    <t xml:space="preserve">081324 </t>
  </si>
  <si>
    <t xml:space="preserve">081325 </t>
  </si>
  <si>
    <t xml:space="preserve">081326 </t>
  </si>
  <si>
    <t xml:space="preserve">081327 </t>
  </si>
  <si>
    <t xml:space="preserve">081328 </t>
  </si>
  <si>
    <t xml:space="preserve">081340 </t>
  </si>
  <si>
    <t xml:space="preserve">081341 </t>
  </si>
  <si>
    <t xml:space="preserve">081342 </t>
  </si>
  <si>
    <t xml:space="preserve">081343 </t>
  </si>
  <si>
    <t xml:space="preserve">081350 </t>
  </si>
  <si>
    <t xml:space="preserve">081351 </t>
  </si>
  <si>
    <t xml:space="preserve">081360 </t>
  </si>
  <si>
    <t xml:space="preserve">081361 </t>
  </si>
  <si>
    <t xml:space="preserve">081368 </t>
  </si>
  <si>
    <t xml:space="preserve">081369 </t>
  </si>
  <si>
    <t xml:space="preserve">081375 </t>
  </si>
  <si>
    <t xml:space="preserve">081376 </t>
  </si>
  <si>
    <t xml:space="preserve">081380 </t>
  </si>
  <si>
    <t xml:space="preserve">081381 </t>
  </si>
  <si>
    <t xml:space="preserve">081400 </t>
  </si>
  <si>
    <t xml:space="preserve">081401 </t>
  </si>
  <si>
    <t xml:space="preserve">081402 </t>
  </si>
  <si>
    <t xml:space="preserve">081403 </t>
  </si>
  <si>
    <t xml:space="preserve">081404 </t>
  </si>
  <si>
    <t xml:space="preserve">081405 </t>
  </si>
  <si>
    <t xml:space="preserve">081406 </t>
  </si>
  <si>
    <t xml:space="preserve">081407 </t>
  </si>
  <si>
    <t xml:space="preserve">081408 </t>
  </si>
  <si>
    <t xml:space="preserve">081409 </t>
  </si>
  <si>
    <t xml:space="preserve">081420 </t>
  </si>
  <si>
    <t xml:space="preserve">081421 </t>
  </si>
  <si>
    <t xml:space="preserve">081422 </t>
  </si>
  <si>
    <t xml:space="preserve">081423 </t>
  </si>
  <si>
    <t xml:space="preserve">081424 </t>
  </si>
  <si>
    <t xml:space="preserve">081425 </t>
  </si>
  <si>
    <t xml:space="preserve">081426 </t>
  </si>
  <si>
    <t xml:space="preserve">081427 </t>
  </si>
  <si>
    <t xml:space="preserve">081428 </t>
  </si>
  <si>
    <t xml:space="preserve">081429 </t>
  </si>
  <si>
    <t xml:space="preserve">081439 </t>
  </si>
  <si>
    <t xml:space="preserve">081440 </t>
  </si>
  <si>
    <t xml:space="preserve">081441 </t>
  </si>
  <si>
    <t xml:space="preserve">081442 </t>
  </si>
  <si>
    <t xml:space="preserve">081443 </t>
  </si>
  <si>
    <t xml:space="preserve">081444 </t>
  </si>
  <si>
    <t xml:space="preserve">081445 </t>
  </si>
  <si>
    <t xml:space="preserve">081460 </t>
  </si>
  <si>
    <t xml:space="preserve">081461 </t>
  </si>
  <si>
    <t xml:space="preserve">081462 </t>
  </si>
  <si>
    <t xml:space="preserve">081463 </t>
  </si>
  <si>
    <t xml:space="preserve">081464 </t>
  </si>
  <si>
    <t xml:space="preserve">081465 </t>
  </si>
  <si>
    <t xml:space="preserve">081466 </t>
  </si>
  <si>
    <t xml:space="preserve">081467 </t>
  </si>
  <si>
    <t xml:space="preserve">081500 </t>
  </si>
  <si>
    <t xml:space="preserve">081501 </t>
  </si>
  <si>
    <t xml:space="preserve">081502 </t>
  </si>
  <si>
    <t xml:space="preserve">081503 </t>
  </si>
  <si>
    <t xml:space="preserve">081504 </t>
  </si>
  <si>
    <t xml:space="preserve">081535 </t>
  </si>
  <si>
    <t xml:space="preserve">081536 </t>
  </si>
  <si>
    <t xml:space="preserve">081537 </t>
  </si>
  <si>
    <t xml:space="preserve">081538 </t>
  </si>
  <si>
    <t xml:space="preserve">081539 </t>
  </si>
  <si>
    <t xml:space="preserve">081540 </t>
  </si>
  <si>
    <t xml:space="preserve">081541 </t>
  </si>
  <si>
    <t xml:space="preserve">081550 </t>
  </si>
  <si>
    <t xml:space="preserve">081551 </t>
  </si>
  <si>
    <t xml:space="preserve">081570 </t>
  </si>
  <si>
    <t xml:space="preserve">081571 </t>
  </si>
  <si>
    <t xml:space="preserve">081572 </t>
  </si>
  <si>
    <t xml:space="preserve">081580 </t>
  </si>
  <si>
    <t xml:space="preserve">081581 </t>
  </si>
  <si>
    <t xml:space="preserve">081600 </t>
  </si>
  <si>
    <t xml:space="preserve">081601 </t>
  </si>
  <si>
    <t xml:space="preserve">081602 </t>
  </si>
  <si>
    <t xml:space="preserve">081640 </t>
  </si>
  <si>
    <t xml:space="preserve">081641 </t>
  </si>
  <si>
    <t xml:space="preserve">081642 </t>
  </si>
  <si>
    <t xml:space="preserve">081643 </t>
  </si>
  <si>
    <t xml:space="preserve">081660 </t>
  </si>
  <si>
    <t xml:space="preserve">081661 </t>
  </si>
  <si>
    <t xml:space="preserve">081662 </t>
  </si>
  <si>
    <t xml:space="preserve">081663 </t>
  </si>
  <si>
    <t xml:space="preserve">081664 </t>
  </si>
  <si>
    <t xml:space="preserve">081665 </t>
  </si>
  <si>
    <t xml:space="preserve">081666 </t>
  </si>
  <si>
    <t xml:space="preserve">081679 </t>
  </si>
  <si>
    <t xml:space="preserve">081680 </t>
  </si>
  <si>
    <t xml:space="preserve">081681 </t>
  </si>
  <si>
    <t xml:space="preserve">081690 </t>
  </si>
  <si>
    <t xml:space="preserve">081691 </t>
  </si>
  <si>
    <t xml:space="preserve">081695 </t>
  </si>
  <si>
    <t xml:space="preserve">081696 </t>
  </si>
  <si>
    <t xml:space="preserve">081697 </t>
  </si>
  <si>
    <t xml:space="preserve">081700 </t>
  </si>
  <si>
    <t xml:space="preserve">081701 </t>
  </si>
  <si>
    <t xml:space="preserve">081702 </t>
  </si>
  <si>
    <t xml:space="preserve">081730 </t>
  </si>
  <si>
    <t xml:space="preserve">081731 </t>
  </si>
  <si>
    <t xml:space="preserve">081732 </t>
  </si>
  <si>
    <t xml:space="preserve">081733 </t>
  </si>
  <si>
    <t xml:space="preserve">081734 </t>
  </si>
  <si>
    <t xml:space="preserve">081735 </t>
  </si>
  <si>
    <t xml:space="preserve">081736 </t>
  </si>
  <si>
    <t xml:space="preserve">081737 </t>
  </si>
  <si>
    <t xml:space="preserve">081750 </t>
  </si>
  <si>
    <t xml:space="preserve">081751 </t>
  </si>
  <si>
    <t xml:space="preserve">081752 </t>
  </si>
  <si>
    <t xml:space="preserve">081760 </t>
  </si>
  <si>
    <t xml:space="preserve">081761 </t>
  </si>
  <si>
    <t xml:space="preserve">081770 </t>
  </si>
  <si>
    <t xml:space="preserve">081771 </t>
  </si>
  <si>
    <t xml:space="preserve">081778 </t>
  </si>
  <si>
    <t xml:space="preserve">081779 </t>
  </si>
  <si>
    <t xml:space="preserve">081783 </t>
  </si>
  <si>
    <t xml:space="preserve">081784 </t>
  </si>
  <si>
    <t xml:space="preserve">081785 </t>
  </si>
  <si>
    <t xml:space="preserve">081786 </t>
  </si>
  <si>
    <t xml:space="preserve">081790 </t>
  </si>
  <si>
    <t xml:space="preserve">081791 </t>
  </si>
  <si>
    <t xml:space="preserve">081792 </t>
  </si>
  <si>
    <t xml:space="preserve">081793 </t>
  </si>
  <si>
    <t xml:space="preserve">081810 </t>
  </si>
  <si>
    <t xml:space="preserve">081811 </t>
  </si>
  <si>
    <t xml:space="preserve">081815 </t>
  </si>
  <si>
    <t xml:space="preserve">081819 </t>
  </si>
  <si>
    <t xml:space="preserve">081822 </t>
  </si>
  <si>
    <t xml:space="preserve">081823 </t>
  </si>
  <si>
    <t xml:space="preserve">081824 </t>
  </si>
  <si>
    <t xml:space="preserve">081825 </t>
  </si>
  <si>
    <t xml:space="preserve">081826 </t>
  </si>
  <si>
    <t xml:space="preserve">081827 </t>
  </si>
  <si>
    <t xml:space="preserve">081828 </t>
  </si>
  <si>
    <t xml:space="preserve">081829 </t>
  </si>
  <si>
    <t xml:space="preserve">081830 </t>
  </si>
  <si>
    <t xml:space="preserve">081831 </t>
  </si>
  <si>
    <t xml:space="preserve">081832 </t>
  </si>
  <si>
    <t xml:space="preserve">081833 </t>
  </si>
  <si>
    <t xml:space="preserve">081834 </t>
  </si>
  <si>
    <t xml:space="preserve">081835 </t>
  </si>
  <si>
    <t xml:space="preserve">081840 </t>
  </si>
  <si>
    <t xml:space="preserve">081841 </t>
  </si>
  <si>
    <t xml:space="preserve">081842 </t>
  </si>
  <si>
    <t xml:space="preserve">081846 </t>
  </si>
  <si>
    <t xml:space="preserve">081850 </t>
  </si>
  <si>
    <t xml:space="preserve">081851 </t>
  </si>
  <si>
    <t xml:space="preserve">081852 </t>
  </si>
  <si>
    <t xml:space="preserve">081854 </t>
  </si>
  <si>
    <t xml:space="preserve">081860 </t>
  </si>
  <si>
    <t xml:space="preserve">081861 </t>
  </si>
  <si>
    <t xml:space="preserve">081865 </t>
  </si>
  <si>
    <t xml:space="preserve">081866 </t>
  </si>
  <si>
    <t xml:space="preserve">081867 </t>
  </si>
  <si>
    <t xml:space="preserve">081868 </t>
  </si>
  <si>
    <t xml:space="preserve">081869 </t>
  </si>
  <si>
    <t xml:space="preserve">081874 </t>
  </si>
  <si>
    <t xml:space="preserve">081880 </t>
  </si>
  <si>
    <t xml:space="preserve">081881 </t>
  </si>
  <si>
    <t xml:space="preserve">081882 </t>
  </si>
  <si>
    <t xml:space="preserve">081883 </t>
  </si>
  <si>
    <t xml:space="preserve">081885 </t>
  </si>
  <si>
    <t xml:space="preserve">081888 </t>
  </si>
  <si>
    <t xml:space="preserve">081889 </t>
  </si>
  <si>
    <t xml:space="preserve">081890 </t>
  </si>
  <si>
    <t xml:space="preserve">081891 </t>
  </si>
  <si>
    <t xml:space="preserve">081892 </t>
  </si>
  <si>
    <t xml:space="preserve">081894 </t>
  </si>
  <si>
    <t xml:space="preserve">081920 </t>
  </si>
  <si>
    <t xml:space="preserve">081921 </t>
  </si>
  <si>
    <t xml:space="preserve">081922 </t>
  </si>
  <si>
    <t xml:space="preserve">081923 </t>
  </si>
  <si>
    <t xml:space="preserve">081924 </t>
  </si>
  <si>
    <t xml:space="preserve">081927 </t>
  </si>
  <si>
    <t xml:space="preserve">081928 </t>
  </si>
  <si>
    <t xml:space="preserve">081935 </t>
  </si>
  <si>
    <t xml:space="preserve">081936 </t>
  </si>
  <si>
    <t xml:space="preserve">081937 </t>
  </si>
  <si>
    <t xml:space="preserve">081938 </t>
  </si>
  <si>
    <t xml:space="preserve">081946 </t>
  </si>
  <si>
    <t xml:space="preserve">081960 </t>
  </si>
  <si>
    <t xml:space="preserve">081961 </t>
  </si>
  <si>
    <t xml:space="preserve">081965 </t>
  </si>
  <si>
    <t xml:space="preserve">081970 </t>
  </si>
  <si>
    <t xml:space="preserve">081971 </t>
  </si>
  <si>
    <t xml:space="preserve">081972 </t>
  </si>
  <si>
    <t xml:space="preserve">081973 </t>
  </si>
  <si>
    <t xml:space="preserve">081974 </t>
  </si>
  <si>
    <t xml:space="preserve">081975 </t>
  </si>
  <si>
    <t xml:space="preserve">081981 </t>
  </si>
  <si>
    <t xml:space="preserve">082000 </t>
  </si>
  <si>
    <t xml:space="preserve">082001 </t>
  </si>
  <si>
    <t xml:space="preserve">082002 </t>
  </si>
  <si>
    <t xml:space="preserve">082003 </t>
  </si>
  <si>
    <t xml:space="preserve">082004 </t>
  </si>
  <si>
    <t xml:space="preserve">082050 </t>
  </si>
  <si>
    <t xml:space="preserve">082051 </t>
  </si>
  <si>
    <t xml:space="preserve">082052 </t>
  </si>
  <si>
    <t xml:space="preserve">082053 </t>
  </si>
  <si>
    <t xml:space="preserve">082054 </t>
  </si>
  <si>
    <t xml:space="preserve">082055 </t>
  </si>
  <si>
    <t xml:space="preserve">082070 </t>
  </si>
  <si>
    <t xml:space="preserve">082071 </t>
  </si>
  <si>
    <t xml:space="preserve">082072 </t>
  </si>
  <si>
    <t xml:space="preserve">082100 </t>
  </si>
  <si>
    <t xml:space="preserve">082101 </t>
  </si>
  <si>
    <t xml:space="preserve">082102 </t>
  </si>
  <si>
    <t xml:space="preserve">082103 </t>
  </si>
  <si>
    <t xml:space="preserve">082150 </t>
  </si>
  <si>
    <t xml:space="preserve">082151 </t>
  </si>
  <si>
    <t xml:space="preserve">082153 </t>
  </si>
  <si>
    <t xml:space="preserve">082157 </t>
  </si>
  <si>
    <t xml:space="preserve">082158 </t>
  </si>
  <si>
    <t xml:space="preserve">082200 </t>
  </si>
  <si>
    <t xml:space="preserve">082201 </t>
  </si>
  <si>
    <t xml:space="preserve">082220 </t>
  </si>
  <si>
    <t xml:space="preserve">082230 </t>
  </si>
  <si>
    <t xml:space="preserve">082231 </t>
  </si>
  <si>
    <t xml:space="preserve">082232 </t>
  </si>
  <si>
    <t xml:space="preserve">082233 </t>
  </si>
  <si>
    <t xml:space="preserve">082234 </t>
  </si>
  <si>
    <t xml:space="preserve">082235 </t>
  </si>
  <si>
    <t xml:space="preserve">082300 </t>
  </si>
  <si>
    <t xml:space="preserve">082301 </t>
  </si>
  <si>
    <t xml:space="preserve">082302 </t>
  </si>
  <si>
    <t xml:space="preserve">082303 </t>
  </si>
  <si>
    <t xml:space="preserve">082304 </t>
  </si>
  <si>
    <t xml:space="preserve">082331 </t>
  </si>
  <si>
    <t xml:space="preserve">082332 </t>
  </si>
  <si>
    <t xml:space="preserve">082333 </t>
  </si>
  <si>
    <t xml:space="preserve">082334 </t>
  </si>
  <si>
    <t xml:space="preserve">082341 </t>
  </si>
  <si>
    <t xml:space="preserve">082342 </t>
  </si>
  <si>
    <t xml:space="preserve">082343 </t>
  </si>
  <si>
    <t xml:space="preserve">082360 </t>
  </si>
  <si>
    <t xml:space="preserve">082365 </t>
  </si>
  <si>
    <t xml:space="preserve">082373 </t>
  </si>
  <si>
    <t xml:space="preserve">082374 </t>
  </si>
  <si>
    <t xml:space="preserve">082375 </t>
  </si>
  <si>
    <t xml:space="preserve">082376 </t>
  </si>
  <si>
    <t xml:space="preserve">082377 </t>
  </si>
  <si>
    <t xml:space="preserve">082378 </t>
  </si>
  <si>
    <t xml:space="preserve">082379 </t>
  </si>
  <si>
    <t xml:space="preserve">082380 </t>
  </si>
  <si>
    <t xml:space="preserve">082381 </t>
  </si>
  <si>
    <t xml:space="preserve">085000 </t>
  </si>
  <si>
    <t xml:space="preserve">085001 </t>
  </si>
  <si>
    <t xml:space="preserve">085003 </t>
  </si>
  <si>
    <t xml:space="preserve">085005 </t>
  </si>
  <si>
    <t xml:space="preserve">085006 </t>
  </si>
  <si>
    <t xml:space="preserve">085007 </t>
  </si>
  <si>
    <t xml:space="preserve">085011 </t>
  </si>
  <si>
    <t xml:space="preserve">085015 </t>
  </si>
  <si>
    <t xml:space="preserve">085017 </t>
  </si>
  <si>
    <t xml:space="preserve">085019 </t>
  </si>
  <si>
    <t xml:space="preserve">085023 </t>
  </si>
  <si>
    <t xml:space="preserve">085025 </t>
  </si>
  <si>
    <t xml:space="preserve">085027 </t>
  </si>
  <si>
    <t xml:space="preserve">085031 </t>
  </si>
  <si>
    <t xml:space="preserve">085035 </t>
  </si>
  <si>
    <t xml:space="preserve">085037 </t>
  </si>
  <si>
    <t xml:space="preserve">085039 </t>
  </si>
  <si>
    <t xml:space="preserve">085041 </t>
  </si>
  <si>
    <t xml:space="preserve">085042 </t>
  </si>
  <si>
    <t xml:space="preserve">085043 </t>
  </si>
  <si>
    <t xml:space="preserve">085045 </t>
  </si>
  <si>
    <t xml:space="preserve">085047 </t>
  </si>
  <si>
    <t xml:space="preserve">085049 </t>
  </si>
  <si>
    <t xml:space="preserve">085051 </t>
  </si>
  <si>
    <t xml:space="preserve">085053 </t>
  </si>
  <si>
    <t xml:space="preserve">085055 </t>
  </si>
  <si>
    <t xml:space="preserve">085056 </t>
  </si>
  <si>
    <t xml:space="preserve">085057 </t>
  </si>
  <si>
    <t xml:space="preserve">085058 </t>
  </si>
  <si>
    <t xml:space="preserve">085061 </t>
  </si>
  <si>
    <t xml:space="preserve">085062 </t>
  </si>
  <si>
    <t xml:space="preserve">085063 </t>
  </si>
  <si>
    <t xml:space="preserve">085065 </t>
  </si>
  <si>
    <t xml:space="preserve">085067 </t>
  </si>
  <si>
    <t xml:space="preserve">085069 </t>
  </si>
  <si>
    <t xml:space="preserve">085071 </t>
  </si>
  <si>
    <t xml:space="preserve">085073 </t>
  </si>
  <si>
    <t xml:space="preserve">085075 </t>
  </si>
  <si>
    <t xml:space="preserve">085076 </t>
  </si>
  <si>
    <t xml:space="preserve">085077 </t>
  </si>
  <si>
    <t xml:space="preserve">085078 </t>
  </si>
  <si>
    <t xml:space="preserve">085079 </t>
  </si>
  <si>
    <t xml:space="preserve">085080 </t>
  </si>
  <si>
    <t xml:space="preserve">085081 </t>
  </si>
  <si>
    <t xml:space="preserve">085082 </t>
  </si>
  <si>
    <t xml:space="preserve">085083 </t>
  </si>
  <si>
    <t xml:space="preserve">171 </t>
  </si>
  <si>
    <t xml:space="preserve">090000 </t>
  </si>
  <si>
    <t xml:space="preserve">091000 </t>
  </si>
  <si>
    <t xml:space="preserve">091007 </t>
  </si>
  <si>
    <t xml:space="preserve">091009 </t>
  </si>
  <si>
    <t xml:space="preserve">091010 </t>
  </si>
  <si>
    <t xml:space="preserve">091011 </t>
  </si>
  <si>
    <t xml:space="preserve">091012 </t>
  </si>
  <si>
    <t xml:space="preserve">091018 </t>
  </si>
  <si>
    <t xml:space="preserve">091020 </t>
  </si>
  <si>
    <t xml:space="preserve">091021 </t>
  </si>
  <si>
    <t xml:space="preserve">091022 </t>
  </si>
  <si>
    <t xml:space="preserve">091024 </t>
  </si>
  <si>
    <t xml:space="preserve">091025 </t>
  </si>
  <si>
    <t xml:space="preserve">091026 </t>
  </si>
  <si>
    <t xml:space="preserve">091029 </t>
  </si>
  <si>
    <t xml:space="preserve">091031 </t>
  </si>
  <si>
    <t xml:space="preserve">091034 </t>
  </si>
  <si>
    <t xml:space="preserve">091040 </t>
  </si>
  <si>
    <t xml:space="preserve">091041 </t>
  </si>
  <si>
    <t xml:space="preserve">091045 </t>
  </si>
  <si>
    <t xml:space="preserve">091046 </t>
  </si>
  <si>
    <t xml:space="preserve">172 </t>
  </si>
  <si>
    <t xml:space="preserve">100000 </t>
  </si>
  <si>
    <t xml:space="preserve">100101 </t>
  </si>
  <si>
    <t xml:space="preserve">100102 </t>
  </si>
  <si>
    <t xml:space="preserve">100103 </t>
  </si>
  <si>
    <t xml:space="preserve">100155 </t>
  </si>
  <si>
    <t xml:space="preserve">100160 </t>
  </si>
  <si>
    <t xml:space="preserve">100201 </t>
  </si>
  <si>
    <t xml:space="preserve">100202 </t>
  </si>
  <si>
    <t xml:space="preserve">100203 </t>
  </si>
  <si>
    <t xml:space="preserve">100204 </t>
  </si>
  <si>
    <t xml:space="preserve">100205 </t>
  </si>
  <si>
    <t xml:space="preserve">100301 </t>
  </si>
  <si>
    <t xml:space="preserve">100302 </t>
  </si>
  <si>
    <t xml:space="preserve">100303 </t>
  </si>
  <si>
    <t xml:space="preserve">100320 </t>
  </si>
  <si>
    <t xml:space="preserve">100401 </t>
  </si>
  <si>
    <t xml:space="preserve">100402 </t>
  </si>
  <si>
    <t xml:space="preserve">100403 </t>
  </si>
  <si>
    <t xml:space="preserve">100404 </t>
  </si>
  <si>
    <t xml:space="preserve">100405 </t>
  </si>
  <si>
    <t xml:space="preserve">100406 </t>
  </si>
  <si>
    <t xml:space="preserve">100500 </t>
  </si>
  <si>
    <t xml:space="preserve">100501 </t>
  </si>
  <si>
    <t xml:space="preserve">100502 </t>
  </si>
  <si>
    <t xml:space="preserve">100600 </t>
  </si>
  <si>
    <t xml:space="preserve">100601 </t>
  </si>
  <si>
    <t xml:space="preserve">100602 </t>
  </si>
  <si>
    <t xml:space="preserve">100603 </t>
  </si>
  <si>
    <t xml:space="preserve">100604 </t>
  </si>
  <si>
    <t xml:space="preserve">100607 </t>
  </si>
  <si>
    <t xml:space="preserve">100608 </t>
  </si>
  <si>
    <t xml:space="preserve">173 </t>
  </si>
  <si>
    <t xml:space="preserve">110000 </t>
  </si>
  <si>
    <t xml:space="preserve">110105 </t>
  </si>
  <si>
    <t xml:space="preserve">110106 </t>
  </si>
  <si>
    <t xml:space="preserve">110107 </t>
  </si>
  <si>
    <t xml:space="preserve">174 </t>
  </si>
  <si>
    <t xml:space="preserve">120000 </t>
  </si>
  <si>
    <t xml:space="preserve">120101 </t>
  </si>
  <si>
    <t xml:space="preserve">120102 </t>
  </si>
  <si>
    <t xml:space="preserve">120104 </t>
  </si>
  <si>
    <t xml:space="preserve">120107 </t>
  </si>
  <si>
    <t xml:space="preserve">120205 </t>
  </si>
  <si>
    <t xml:space="preserve">120206 </t>
  </si>
  <si>
    <t xml:space="preserve">120207 </t>
  </si>
  <si>
    <t xml:space="preserve">120208 </t>
  </si>
  <si>
    <t xml:space="preserve">120209 </t>
  </si>
  <si>
    <t xml:space="preserve">120210 </t>
  </si>
  <si>
    <t xml:space="preserve">120212 </t>
  </si>
  <si>
    <t xml:space="preserve">120901 </t>
  </si>
  <si>
    <t xml:space="preserve">120902 </t>
  </si>
  <si>
    <t xml:space="preserve">121001 </t>
  </si>
  <si>
    <t xml:space="preserve">121101 </t>
  </si>
  <si>
    <t xml:space="preserve">121105 </t>
  </si>
  <si>
    <t xml:space="preserve">175 </t>
  </si>
  <si>
    <t xml:space="preserve">130000 </t>
  </si>
  <si>
    <t xml:space="preserve">130103 </t>
  </si>
  <si>
    <t xml:space="preserve">130107 </t>
  </si>
  <si>
    <t xml:space="preserve">130150 </t>
  </si>
  <si>
    <t xml:space="preserve">130152 </t>
  </si>
  <si>
    <t xml:space="preserve">130160 </t>
  </si>
  <si>
    <t xml:space="preserve">176 </t>
  </si>
  <si>
    <t xml:space="preserve">140000 </t>
  </si>
  <si>
    <t xml:space="preserve">140101 </t>
  </si>
  <si>
    <t xml:space="preserve">140102 </t>
  </si>
  <si>
    <t xml:space="preserve">140103 </t>
  </si>
  <si>
    <t xml:space="preserve">140111 </t>
  </si>
  <si>
    <t xml:space="preserve">140112 </t>
  </si>
  <si>
    <t xml:space="preserve">140113 </t>
  </si>
  <si>
    <t xml:space="preserve">140118 </t>
  </si>
  <si>
    <t xml:space="preserve">140119 </t>
  </si>
  <si>
    <t xml:space="preserve">140200 </t>
  </si>
  <si>
    <t xml:space="preserve">140201 </t>
  </si>
  <si>
    <t xml:space="preserve">140202 </t>
  </si>
  <si>
    <t xml:space="preserve">140203 </t>
  </si>
  <si>
    <t xml:space="preserve">140205 </t>
  </si>
  <si>
    <t xml:space="preserve">140206 </t>
  </si>
  <si>
    <t xml:space="preserve">140301 </t>
  </si>
  <si>
    <t xml:space="preserve">177 </t>
  </si>
  <si>
    <t xml:space="preserve">150000 </t>
  </si>
  <si>
    <t xml:space="preserve">150103 </t>
  </si>
  <si>
    <t xml:space="preserve">150204 </t>
  </si>
  <si>
    <t xml:space="preserve">178 </t>
  </si>
  <si>
    <t xml:space="preserve">160000 </t>
  </si>
  <si>
    <t xml:space="preserve">160100 </t>
  </si>
  <si>
    <t xml:space="preserve">160101 </t>
  </si>
  <si>
    <t xml:space="preserve">160301 </t>
  </si>
  <si>
    <t xml:space="preserve">160302 </t>
  </si>
  <si>
    <t xml:space="preserve">160401 </t>
  </si>
  <si>
    <t xml:space="preserve">160402 </t>
  </si>
  <si>
    <t xml:space="preserve">160403 </t>
  </si>
  <si>
    <t xml:space="preserve">160404 </t>
  </si>
  <si>
    <t xml:space="preserve">160421 </t>
  </si>
  <si>
    <t xml:space="preserve">160501 </t>
  </si>
  <si>
    <t xml:space="preserve">160502 </t>
  </si>
  <si>
    <t xml:space="preserve">160600 </t>
  </si>
  <si>
    <t xml:space="preserve">160601 </t>
  </si>
  <si>
    <t xml:space="preserve">160602 </t>
  </si>
  <si>
    <t xml:space="preserve">160603 </t>
  </si>
  <si>
    <t xml:space="preserve">160801 </t>
  </si>
  <si>
    <t xml:space="preserve">160901 </t>
  </si>
  <si>
    <t xml:space="preserve">160905 </t>
  </si>
  <si>
    <t xml:space="preserve">160906 </t>
  </si>
  <si>
    <t xml:space="preserve">160908 </t>
  </si>
  <si>
    <t xml:space="preserve">160909 </t>
  </si>
  <si>
    <t xml:space="preserve">160910 </t>
  </si>
  <si>
    <t xml:space="preserve">160911 </t>
  </si>
  <si>
    <t xml:space="preserve">160963 </t>
  </si>
  <si>
    <t xml:space="preserve">160964 </t>
  </si>
  <si>
    <t xml:space="preserve">160965 </t>
  </si>
  <si>
    <t xml:space="preserve">160966 </t>
  </si>
  <si>
    <t xml:space="preserve">160967 </t>
  </si>
  <si>
    <t xml:space="preserve">160969 </t>
  </si>
  <si>
    <t xml:space="preserve">160970 </t>
  </si>
  <si>
    <t xml:space="preserve">179 </t>
  </si>
  <si>
    <t xml:space="preserve">170000 </t>
  </si>
  <si>
    <t xml:space="preserve">170010 </t>
  </si>
  <si>
    <t xml:space="preserve">170015 </t>
  </si>
  <si>
    <t xml:space="preserve">170101 </t>
  </si>
  <si>
    <t xml:space="preserve">170102 </t>
  </si>
  <si>
    <t xml:space="preserve">170103 </t>
  </si>
  <si>
    <t xml:space="preserve">170104 </t>
  </si>
  <si>
    <t xml:space="preserve">170106 </t>
  </si>
  <si>
    <t xml:space="preserve">170107 </t>
  </si>
  <si>
    <t xml:space="preserve">170108 </t>
  </si>
  <si>
    <t xml:space="preserve">170109 </t>
  </si>
  <si>
    <t xml:space="preserve">170110 </t>
  </si>
  <si>
    <t xml:space="preserve">170111 </t>
  </si>
  <si>
    <t xml:space="preserve">170112 </t>
  </si>
  <si>
    <t xml:space="preserve">170113 </t>
  </si>
  <si>
    <t xml:space="preserve">170114 </t>
  </si>
  <si>
    <t xml:space="preserve">170115 </t>
  </si>
  <si>
    <t xml:space="preserve">170116 </t>
  </si>
  <si>
    <t xml:space="preserve">170117 </t>
  </si>
  <si>
    <t xml:space="preserve">180 </t>
  </si>
  <si>
    <t xml:space="preserve">180000 </t>
  </si>
  <si>
    <t xml:space="preserve">180111 </t>
  </si>
  <si>
    <t xml:space="preserve">180112 </t>
  </si>
  <si>
    <t xml:space="preserve">180113 </t>
  </si>
  <si>
    <t xml:space="preserve">180114 </t>
  </si>
  <si>
    <t xml:space="preserve">180115 </t>
  </si>
  <si>
    <t xml:space="preserve">180204 </t>
  </si>
  <si>
    <t xml:space="preserve">180208 </t>
  </si>
  <si>
    <t xml:space="preserve">180280 </t>
  </si>
  <si>
    <t xml:space="preserve">180281 </t>
  </si>
  <si>
    <t xml:space="preserve">180282 </t>
  </si>
  <si>
    <t xml:space="preserve">180302 </t>
  </si>
  <si>
    <t xml:space="preserve">180303 </t>
  </si>
  <si>
    <t xml:space="preserve">180304 </t>
  </si>
  <si>
    <t xml:space="preserve">180305 </t>
  </si>
  <si>
    <t xml:space="preserve">180307 </t>
  </si>
  <si>
    <t xml:space="preserve">180308 </t>
  </si>
  <si>
    <t xml:space="preserve">180309 </t>
  </si>
  <si>
    <t xml:space="preserve">180310 </t>
  </si>
  <si>
    <t xml:space="preserve">180311 </t>
  </si>
  <si>
    <t xml:space="preserve">180312 </t>
  </si>
  <si>
    <t xml:space="preserve">180313 </t>
  </si>
  <si>
    <t xml:space="preserve">180314 </t>
  </si>
  <si>
    <t xml:space="preserve">180315 </t>
  </si>
  <si>
    <t xml:space="preserve">180316 </t>
  </si>
  <si>
    <t xml:space="preserve">180317 </t>
  </si>
  <si>
    <t xml:space="preserve">180318 </t>
  </si>
  <si>
    <t xml:space="preserve">180320 </t>
  </si>
  <si>
    <t xml:space="preserve">180321 </t>
  </si>
  <si>
    <t xml:space="preserve">180323 </t>
  </si>
  <si>
    <t xml:space="preserve">180324 </t>
  </si>
  <si>
    <t xml:space="preserve">180325 </t>
  </si>
  <si>
    <t xml:space="preserve">180328 </t>
  </si>
  <si>
    <t xml:space="preserve">180330 </t>
  </si>
  <si>
    <t xml:space="preserve">180331 </t>
  </si>
  <si>
    <t xml:space="preserve">180380 </t>
  </si>
  <si>
    <t xml:space="preserve">180381 </t>
  </si>
  <si>
    <t xml:space="preserve">180383 </t>
  </si>
  <si>
    <t xml:space="preserve">180401 </t>
  </si>
  <si>
    <t xml:space="preserve">180402 </t>
  </si>
  <si>
    <t xml:space="preserve">180403 </t>
  </si>
  <si>
    <t xml:space="preserve">180404 </t>
  </si>
  <si>
    <t xml:space="preserve">180405 </t>
  </si>
  <si>
    <t xml:space="preserve">180406 </t>
  </si>
  <si>
    <t xml:space="preserve">180490 </t>
  </si>
  <si>
    <t xml:space="preserve">180491 </t>
  </si>
  <si>
    <t xml:space="preserve">180501 </t>
  </si>
  <si>
    <t xml:space="preserve">180502 </t>
  </si>
  <si>
    <t xml:space="preserve">180503 </t>
  </si>
  <si>
    <t xml:space="preserve">180504 </t>
  </si>
  <si>
    <t xml:space="preserve">180505 </t>
  </si>
  <si>
    <t xml:space="preserve">180506 </t>
  </si>
  <si>
    <t xml:space="preserve">180507 </t>
  </si>
  <si>
    <t xml:space="preserve">180508 </t>
  </si>
  <si>
    <t xml:space="preserve">180509 </t>
  </si>
  <si>
    <t xml:space="preserve">180510 </t>
  </si>
  <si>
    <t xml:space="preserve">180511 </t>
  </si>
  <si>
    <t xml:space="preserve">180512 </t>
  </si>
  <si>
    <t xml:space="preserve">180515 </t>
  </si>
  <si>
    <t xml:space="preserve">180701 </t>
  </si>
  <si>
    <t xml:space="preserve">180703 </t>
  </si>
  <si>
    <t xml:space="preserve">180708 </t>
  </si>
  <si>
    <t xml:space="preserve">180710 </t>
  </si>
  <si>
    <t xml:space="preserve">181 </t>
  </si>
  <si>
    <t xml:space="preserve">190000 </t>
  </si>
  <si>
    <t xml:space="preserve">190101 </t>
  </si>
  <si>
    <t xml:space="preserve">190102 </t>
  </si>
  <si>
    <t xml:space="preserve">190103 </t>
  </si>
  <si>
    <t xml:space="preserve">190104 </t>
  </si>
  <si>
    <t xml:space="preserve">190105 </t>
  </si>
  <si>
    <t xml:space="preserve">190106 </t>
  </si>
  <si>
    <t xml:space="preserve">190108 </t>
  </si>
  <si>
    <t xml:space="preserve">190109 </t>
  </si>
  <si>
    <t xml:space="preserve">190201 </t>
  </si>
  <si>
    <t xml:space="preserve">190202 </t>
  </si>
  <si>
    <t xml:space="preserve">190301 </t>
  </si>
  <si>
    <t xml:space="preserve">190401 </t>
  </si>
  <si>
    <t xml:space="preserve">182 </t>
  </si>
  <si>
    <t xml:space="preserve">200000 </t>
  </si>
  <si>
    <t xml:space="preserve">200101 </t>
  </si>
  <si>
    <t xml:space="preserve">200102 </t>
  </si>
  <si>
    <t xml:space="preserve">200103 </t>
  </si>
  <si>
    <t xml:space="preserve">200104 </t>
  </si>
  <si>
    <t xml:space="preserve">200105 </t>
  </si>
  <si>
    <t xml:space="preserve">200140 </t>
  </si>
  <si>
    <t xml:space="preserve">200145 </t>
  </si>
  <si>
    <t xml:space="preserve">200150 </t>
  </si>
  <si>
    <t xml:space="preserve">200200 </t>
  </si>
  <si>
    <t xml:space="preserve">200201 </t>
  </si>
  <si>
    <t xml:space="preserve">200403 </t>
  </si>
  <si>
    <t xml:space="preserve">200499 </t>
  </si>
  <si>
    <t xml:space="preserve">200500 </t>
  </si>
  <si>
    <t xml:space="preserve">200502 </t>
  </si>
  <si>
    <t xml:space="preserve">200503 </t>
  </si>
  <si>
    <t xml:space="preserve">200504 </t>
  </si>
  <si>
    <t xml:space="preserve">200505 </t>
  </si>
  <si>
    <t xml:space="preserve">200506 </t>
  </si>
  <si>
    <t xml:space="preserve">201002 </t>
  </si>
  <si>
    <t xml:space="preserve">201003 </t>
  </si>
  <si>
    <t xml:space="preserve">201201 </t>
  </si>
  <si>
    <t xml:space="preserve">201202 </t>
  </si>
  <si>
    <t xml:space="preserve">201302 </t>
  </si>
  <si>
    <t xml:space="preserve">201304 </t>
  </si>
  <si>
    <t xml:space="preserve">201305 </t>
  </si>
  <si>
    <t xml:space="preserve">201306 </t>
  </si>
  <si>
    <t xml:space="preserve">201371 </t>
  </si>
  <si>
    <t xml:space="preserve">201401 </t>
  </si>
  <si>
    <t xml:space="preserve">201402 </t>
  </si>
  <si>
    <t xml:space="preserve">201410 </t>
  </si>
  <si>
    <t xml:space="preserve">183 </t>
  </si>
  <si>
    <t xml:space="preserve">210000 </t>
  </si>
  <si>
    <t xml:space="preserve">210101 </t>
  </si>
  <si>
    <t xml:space="preserve">210102 </t>
  </si>
  <si>
    <t xml:space="preserve">210201 </t>
  </si>
  <si>
    <t xml:space="preserve">210301 </t>
  </si>
  <si>
    <t xml:space="preserve">210401 </t>
  </si>
  <si>
    <t xml:space="preserve">210460 </t>
  </si>
  <si>
    <t xml:space="preserve">210461 </t>
  </si>
  <si>
    <t xml:space="preserve">210498 </t>
  </si>
  <si>
    <t xml:space="preserve">210499 </t>
  </si>
  <si>
    <t xml:space="preserve">210501 </t>
  </si>
  <si>
    <t xml:space="preserve">210505 </t>
  </si>
  <si>
    <t xml:space="preserve">210506 </t>
  </si>
  <si>
    <t xml:space="preserve">210515 </t>
  </si>
  <si>
    <t xml:space="preserve">210702 </t>
  </si>
  <si>
    <t xml:space="preserve">184 </t>
  </si>
  <si>
    <t xml:space="preserve">220000 </t>
  </si>
  <si>
    <t xml:space="preserve">220001 </t>
  </si>
  <si>
    <t xml:space="preserve">220050 </t>
  </si>
  <si>
    <t xml:space="preserve">220053 </t>
  </si>
  <si>
    <t xml:space="preserve">220058 </t>
  </si>
  <si>
    <t xml:space="preserve">220059 </t>
  </si>
  <si>
    <t xml:space="preserve">220060 </t>
  </si>
  <si>
    <t xml:space="preserve">220061 </t>
  </si>
  <si>
    <t xml:space="preserve">220100 </t>
  </si>
  <si>
    <t xml:space="preserve">220101 </t>
  </si>
  <si>
    <t xml:space="preserve">220102 </t>
  </si>
  <si>
    <t xml:space="preserve">220103 </t>
  </si>
  <si>
    <t xml:space="preserve">220104 </t>
  </si>
  <si>
    <t xml:space="preserve">220105 </t>
  </si>
  <si>
    <t xml:space="preserve">220107 </t>
  </si>
  <si>
    <t xml:space="preserve">220108 </t>
  </si>
  <si>
    <t xml:space="preserve">220109 </t>
  </si>
  <si>
    <t xml:space="preserve">220111 </t>
  </si>
  <si>
    <t xml:space="preserve">220112 </t>
  </si>
  <si>
    <t xml:space="preserve">220113 </t>
  </si>
  <si>
    <t xml:space="preserve">220114 </t>
  </si>
  <si>
    <t xml:space="preserve">220201 </t>
  </si>
  <si>
    <t xml:space="preserve">220202 </t>
  </si>
  <si>
    <t xml:space="preserve">220301 </t>
  </si>
  <si>
    <t xml:space="preserve">220302 </t>
  </si>
  <si>
    <t xml:space="preserve">220309 </t>
  </si>
  <si>
    <t xml:space="preserve">220310 </t>
  </si>
  <si>
    <t xml:space="preserve">220311 </t>
  </si>
  <si>
    <t xml:space="preserve">220312 </t>
  </si>
  <si>
    <t xml:space="preserve">220401 </t>
  </si>
  <si>
    <t xml:space="preserve">220402 </t>
  </si>
  <si>
    <t xml:space="preserve">220403 </t>
  </si>
  <si>
    <t xml:space="preserve">220802 </t>
  </si>
  <si>
    <t xml:space="preserve">220901 </t>
  </si>
  <si>
    <t xml:space="preserve">220902 </t>
  </si>
  <si>
    <t xml:space="preserve">220903 </t>
  </si>
  <si>
    <t xml:space="preserve">220904 </t>
  </si>
  <si>
    <t xml:space="preserve">220906 </t>
  </si>
  <si>
    <t xml:space="preserve">220907 </t>
  </si>
  <si>
    <t xml:space="preserve">220910 </t>
  </si>
  <si>
    <t xml:space="preserve">220911 </t>
  </si>
  <si>
    <t xml:space="preserve">220912 </t>
  </si>
  <si>
    <t xml:space="preserve">220913 </t>
  </si>
  <si>
    <t xml:space="preserve">220917 </t>
  </si>
  <si>
    <t xml:space="preserve">220920 </t>
  </si>
  <si>
    <t xml:space="preserve">221000 </t>
  </si>
  <si>
    <t xml:space="preserve">221001 </t>
  </si>
  <si>
    <t xml:space="preserve">221003 </t>
  </si>
  <si>
    <t xml:space="preserve">221004 </t>
  </si>
  <si>
    <t xml:space="preserve">221005 </t>
  </si>
  <si>
    <t xml:space="preserve">221101 </t>
  </si>
  <si>
    <t xml:space="preserve">221102 </t>
  </si>
  <si>
    <t xml:space="preserve">221104 </t>
  </si>
  <si>
    <t xml:space="preserve">221106 </t>
  </si>
  <si>
    <t xml:space="preserve">221107 </t>
  </si>
  <si>
    <t xml:space="preserve">221108 </t>
  </si>
  <si>
    <t xml:space="preserve">221109 </t>
  </si>
  <si>
    <t xml:space="preserve">221120 </t>
  </si>
  <si>
    <t xml:space="preserve">221122 </t>
  </si>
  <si>
    <t xml:space="preserve">221124 </t>
  </si>
  <si>
    <t xml:space="preserve">221126 </t>
  </si>
  <si>
    <t xml:space="preserve">185 </t>
  </si>
  <si>
    <t xml:space="preserve">230000 </t>
  </si>
  <si>
    <t xml:space="preserve">230101 </t>
  </si>
  <si>
    <t xml:space="preserve">230102 </t>
  </si>
  <si>
    <t xml:space="preserve">230103 </t>
  </si>
  <si>
    <t xml:space="preserve">230104 </t>
  </si>
  <si>
    <t xml:space="preserve">230105 </t>
  </si>
  <si>
    <t xml:space="preserve">230106 </t>
  </si>
  <si>
    <t xml:space="preserve">230107 </t>
  </si>
  <si>
    <t xml:space="preserve">230108 </t>
  </si>
  <si>
    <t xml:space="preserve">230109 </t>
  </si>
  <si>
    <t xml:space="preserve">230110 </t>
  </si>
  <si>
    <t xml:space="preserve">230174 </t>
  </si>
  <si>
    <t xml:space="preserve">230176 </t>
  </si>
  <si>
    <t xml:space="preserve">230201 </t>
  </si>
  <si>
    <t xml:space="preserve">230202 </t>
  </si>
  <si>
    <t xml:space="preserve">230206 </t>
  </si>
  <si>
    <t xml:space="preserve">230207 </t>
  </si>
  <si>
    <t xml:space="preserve">230208 </t>
  </si>
  <si>
    <t xml:space="preserve">230209 </t>
  </si>
  <si>
    <t xml:space="preserve">230210 </t>
  </si>
  <si>
    <t xml:space="preserve">230211 </t>
  </si>
  <si>
    <t xml:space="preserve">230801 </t>
  </si>
  <si>
    <t xml:space="preserve">230802 </t>
  </si>
  <si>
    <t xml:space="preserve">230803 </t>
  </si>
  <si>
    <t xml:space="preserve">230804 </t>
  </si>
  <si>
    <t xml:space="preserve">186 </t>
  </si>
  <si>
    <t xml:space="preserve">240000 </t>
  </si>
  <si>
    <t xml:space="preserve">240104 </t>
  </si>
  <si>
    <t xml:space="preserve">240105 </t>
  </si>
  <si>
    <t xml:space="preserve">240106 </t>
  </si>
  <si>
    <t xml:space="preserve">240107 </t>
  </si>
  <si>
    <t xml:space="preserve">240108 </t>
  </si>
  <si>
    <t xml:space="preserve">240109 </t>
  </si>
  <si>
    <t xml:space="preserve">240110 </t>
  </si>
  <si>
    <t xml:space="preserve">240200 </t>
  </si>
  <si>
    <t xml:space="preserve">240203 </t>
  </si>
  <si>
    <t xml:space="preserve">240208 </t>
  </si>
  <si>
    <t xml:space="preserve">240209 </t>
  </si>
  <si>
    <t xml:space="preserve">240210 </t>
  </si>
  <si>
    <t xml:space="preserve">187 </t>
  </si>
  <si>
    <t xml:space="preserve">250000 </t>
  </si>
  <si>
    <t xml:space="preserve">250101 </t>
  </si>
  <si>
    <t xml:space="preserve">250102 </t>
  </si>
  <si>
    <t xml:space="preserve">250103 </t>
  </si>
  <si>
    <t xml:space="preserve">250104 </t>
  </si>
  <si>
    <t xml:space="preserve">250105 </t>
  </si>
  <si>
    <t xml:space="preserve">250109 </t>
  </si>
  <si>
    <t xml:space="preserve">250110 </t>
  </si>
  <si>
    <t xml:space="preserve">250111 </t>
  </si>
  <si>
    <t xml:space="preserve">250112 </t>
  </si>
  <si>
    <t xml:space="preserve">250113 </t>
  </si>
  <si>
    <t xml:space="preserve">250114 </t>
  </si>
  <si>
    <t xml:space="preserve">188 </t>
  </si>
  <si>
    <t xml:space="preserve">260000 </t>
  </si>
  <si>
    <t xml:space="preserve">260101 </t>
  </si>
  <si>
    <t xml:space="preserve">260102 </t>
  </si>
  <si>
    <t xml:space="preserve">260103 </t>
  </si>
  <si>
    <t xml:space="preserve">260104 </t>
  </si>
  <si>
    <t xml:space="preserve">260105 </t>
  </si>
  <si>
    <t xml:space="preserve">260201 </t>
  </si>
  <si>
    <t xml:space="preserve">260202 </t>
  </si>
  <si>
    <t xml:space="preserve">260204 </t>
  </si>
  <si>
    <t xml:space="preserve">260601 </t>
  </si>
  <si>
    <t xml:space="preserve">260801 </t>
  </si>
  <si>
    <t xml:space="preserve">260901 </t>
  </si>
  <si>
    <t xml:space="preserve">260902 </t>
  </si>
  <si>
    <t xml:space="preserve">260909 </t>
  </si>
  <si>
    <t xml:space="preserve">261000 </t>
  </si>
  <si>
    <t xml:space="preserve">261001 </t>
  </si>
  <si>
    <t xml:space="preserve">261002 </t>
  </si>
  <si>
    <t xml:space="preserve">261003 </t>
  </si>
  <si>
    <t xml:space="preserve">261005 </t>
  </si>
  <si>
    <t xml:space="preserve">261006 </t>
  </si>
  <si>
    <t xml:space="preserve">261008 </t>
  </si>
  <si>
    <t xml:space="preserve">261009 </t>
  </si>
  <si>
    <t xml:space="preserve">261010 </t>
  </si>
  <si>
    <t xml:space="preserve">261300 </t>
  </si>
  <si>
    <t xml:space="preserve">261301 </t>
  </si>
  <si>
    <t xml:space="preserve">261302 </t>
  </si>
  <si>
    <t xml:space="preserve">261303 </t>
  </si>
  <si>
    <t xml:space="preserve">261304 </t>
  </si>
  <si>
    <t xml:space="preserve">261305 </t>
  </si>
  <si>
    <t xml:space="preserve">261306 </t>
  </si>
  <si>
    <t xml:space="preserve">261307 </t>
  </si>
  <si>
    <t xml:space="preserve">261308 </t>
  </si>
  <si>
    <t xml:space="preserve">261401 </t>
  </si>
  <si>
    <t xml:space="preserve">261501 </t>
  </si>
  <si>
    <t xml:space="preserve">261502 </t>
  </si>
  <si>
    <t xml:space="preserve">261503 </t>
  </si>
  <si>
    <t xml:space="preserve">261504 </t>
  </si>
  <si>
    <t xml:space="preserve">261548 </t>
  </si>
  <si>
    <t xml:space="preserve">261550 </t>
  </si>
  <si>
    <t xml:space="preserve">261560 </t>
  </si>
  <si>
    <t xml:space="preserve">261602 </t>
  </si>
  <si>
    <t xml:space="preserve">261603 </t>
  </si>
  <si>
    <t xml:space="preserve">261605 </t>
  </si>
  <si>
    <t xml:space="preserve">261606 </t>
  </si>
  <si>
    <t xml:space="preserve">261607 </t>
  </si>
  <si>
    <t xml:space="preserve">261609 </t>
  </si>
  <si>
    <t xml:space="preserve">261610 </t>
  </si>
  <si>
    <t xml:space="preserve">261611 </t>
  </si>
  <si>
    <t xml:space="preserve">261620 </t>
  </si>
  <si>
    <t xml:space="preserve">261623 </t>
  </si>
  <si>
    <t xml:space="preserve">261700 </t>
  </si>
  <si>
    <t xml:space="preserve">261703 </t>
  </si>
  <si>
    <t xml:space="preserve">189 </t>
  </si>
  <si>
    <t xml:space="preserve">270000 </t>
  </si>
  <si>
    <t xml:space="preserve">270105 </t>
  </si>
  <si>
    <t xml:space="preserve">270202 </t>
  </si>
  <si>
    <t xml:space="preserve">270205 </t>
  </si>
  <si>
    <t xml:space="preserve">270206 </t>
  </si>
  <si>
    <t xml:space="preserve">270207 </t>
  </si>
  <si>
    <t xml:space="preserve">270210 </t>
  </si>
  <si>
    <t xml:space="preserve">270211 </t>
  </si>
  <si>
    <t xml:space="preserve">270212 </t>
  </si>
  <si>
    <t xml:space="preserve">270213 </t>
  </si>
  <si>
    <t xml:space="preserve">270215 </t>
  </si>
  <si>
    <t xml:space="preserve">270230 </t>
  </si>
  <si>
    <t xml:space="preserve">270232 </t>
  </si>
  <si>
    <t xml:space="preserve">270234 </t>
  </si>
  <si>
    <t xml:space="preserve">270236 </t>
  </si>
  <si>
    <t xml:space="preserve">270501 </t>
  </si>
  <si>
    <t xml:space="preserve">270502 </t>
  </si>
  <si>
    <t xml:space="preserve">270503 </t>
  </si>
  <si>
    <t xml:space="preserve">270504 </t>
  </si>
  <si>
    <t xml:space="preserve">270601 </t>
  </si>
  <si>
    <t xml:space="preserve">270602 </t>
  </si>
  <si>
    <t xml:space="preserve">270603 </t>
  </si>
  <si>
    <t xml:space="preserve">270619 </t>
  </si>
  <si>
    <t xml:space="preserve">270620 </t>
  </si>
  <si>
    <t xml:space="preserve">270621 </t>
  </si>
  <si>
    <t xml:space="preserve">270701 </t>
  </si>
  <si>
    <t xml:space="preserve">270702 </t>
  </si>
  <si>
    <t xml:space="preserve">270704 </t>
  </si>
  <si>
    <t xml:space="preserve">270705 </t>
  </si>
  <si>
    <t xml:space="preserve">270720 </t>
  </si>
  <si>
    <t xml:space="preserve">270802 </t>
  </si>
  <si>
    <t xml:space="preserve">270804 </t>
  </si>
  <si>
    <t xml:space="preserve">270805 </t>
  </si>
  <si>
    <t xml:space="preserve">270806 </t>
  </si>
  <si>
    <t xml:space="preserve">270807 </t>
  </si>
  <si>
    <t xml:space="preserve">270808 </t>
  </si>
  <si>
    <t xml:space="preserve">270809 </t>
  </si>
  <si>
    <t xml:space="preserve">270810 </t>
  </si>
  <si>
    <t xml:space="preserve">270811 </t>
  </si>
  <si>
    <t xml:space="preserve">270889 </t>
  </si>
  <si>
    <t xml:space="preserve">270890 </t>
  </si>
  <si>
    <t xml:space="preserve">270891 </t>
  </si>
  <si>
    <t xml:space="preserve">270892 </t>
  </si>
  <si>
    <t xml:space="preserve">271098 </t>
  </si>
  <si>
    <t xml:space="preserve">271099 </t>
  </si>
  <si>
    <t xml:space="preserve">271100 </t>
  </si>
  <si>
    <t xml:space="preserve">271101 </t>
  </si>
  <si>
    <t xml:space="preserve">271102 </t>
  </si>
  <si>
    <t xml:space="preserve">271103 </t>
  </si>
  <si>
    <t xml:space="preserve">271105 </t>
  </si>
  <si>
    <t xml:space="preserve">271106 </t>
  </si>
  <si>
    <t xml:space="preserve">271201 </t>
  </si>
  <si>
    <t xml:space="preserve">271204 </t>
  </si>
  <si>
    <t xml:space="preserve">271208 </t>
  </si>
  <si>
    <t xml:space="preserve">271210 </t>
  </si>
  <si>
    <t xml:space="preserve">271303 </t>
  </si>
  <si>
    <t xml:space="preserve">271304 </t>
  </si>
  <si>
    <t xml:space="preserve">271305 </t>
  </si>
  <si>
    <t xml:space="preserve">271306 </t>
  </si>
  <si>
    <t xml:space="preserve">271307 </t>
  </si>
  <si>
    <t xml:space="preserve">271408 </t>
  </si>
  <si>
    <t xml:space="preserve">271409 </t>
  </si>
  <si>
    <t xml:space="preserve">271417 </t>
  </si>
  <si>
    <t xml:space="preserve">271500 </t>
  </si>
  <si>
    <t xml:space="preserve">271502 </t>
  </si>
  <si>
    <t xml:space="preserve">271507 </t>
  </si>
  <si>
    <t xml:space="preserve">271508 </t>
  </si>
  <si>
    <t xml:space="preserve">271509 </t>
  </si>
  <si>
    <t xml:space="preserve">271605 </t>
  </si>
  <si>
    <t xml:space="preserve">271608 </t>
  </si>
  <si>
    <t xml:space="preserve">271609 </t>
  </si>
  <si>
    <t xml:space="preserve">271701 </t>
  </si>
  <si>
    <t xml:space="preserve">271702 </t>
  </si>
  <si>
    <t xml:space="preserve">271708 </t>
  </si>
  <si>
    <t xml:space="preserve">271711 </t>
  </si>
  <si>
    <t xml:space="preserve">271712 </t>
  </si>
  <si>
    <t xml:space="preserve">271713 </t>
  </si>
  <si>
    <t xml:space="preserve">271714 </t>
  </si>
  <si>
    <t xml:space="preserve">271715 </t>
  </si>
  <si>
    <t xml:space="preserve">271716 </t>
  </si>
  <si>
    <t xml:space="preserve">271717 </t>
  </si>
  <si>
    <t xml:space="preserve">271718 </t>
  </si>
  <si>
    <t xml:space="preserve">271801 </t>
  </si>
  <si>
    <t xml:space="preserve">271802 </t>
  </si>
  <si>
    <t xml:space="preserve">271803 </t>
  </si>
  <si>
    <t xml:space="preserve">271850 </t>
  </si>
  <si>
    <t xml:space="preserve">271851 </t>
  </si>
  <si>
    <t xml:space="preserve">271852 </t>
  </si>
  <si>
    <t xml:space="preserve">271853 </t>
  </si>
  <si>
    <t xml:space="preserve">271900 </t>
  </si>
  <si>
    <t>SCO - Sistema de Custos e Orçamentos</t>
  </si>
  <si>
    <t>DEMOLIÇÃO MANUAL - COBERTURA TELHA METÁLICA COM TRANSPORTE ATÉ CAÇAMBA E CARGA</t>
  </si>
  <si>
    <t>DEMOLIÇÃO MANUAL DE COBERTURA EM TELHA CERAMICA COM TRANSPORTE ATÉ CAÇAMBA E CARGA</t>
  </si>
  <si>
    <t>DEMOLIÇÃO MANUAL ESTRUTURA EM MADEIRA TELHADO COM TRANSPORTE ATÉ CAÇAMBA E CARGA</t>
  </si>
  <si>
    <t>DEMOLIÇÃO MANUAL DE RIPA COM TRANSPORTE ATÉ CAÇAMBA E CARGA</t>
  </si>
  <si>
    <t>DEMOLIÇÃO MANUAL FORRO PAULISTA COM TRANSPORTE ATÉ CAÇAMBA E CARGA</t>
  </si>
  <si>
    <t>REMOÇÃO MANUAL DE JANELA OU PORTAL COM TRANSPORTE ATÉ CAÇAMBA E CARGA</t>
  </si>
  <si>
    <t xml:space="preserve">CORTE, DESTOCAMENTO, RETIRADA E REATERRO (MANUAIS) DE ÁRVORE GRANDE PORTE (H = 8 A 10 M / DIÂMETRO TRONCO 60 A 70CM E COPA DE 10 A 13M ) C/ TRANSPORTE ATE CAÇAMBA E CARGA </t>
  </si>
  <si>
    <t>DEMOLIÇÃO MANUAL PISO/VIGA DE MADEIRA COM TRANSPORTE ATÉ CAÇAMBA E CARGA</t>
  </si>
  <si>
    <t>DEMOLIÇÃO MANUAL DE PISO CIMENTICIO SOBRE LASTRO DE CONCRETO COM TRANSPORTE ATE CAÇAMBA E CARGA</t>
  </si>
  <si>
    <t>DEMOLIÇÃO MANUAL DE PISO EM LADRILHO HIDRAULICO COM TRANSPORTE ATE CAÇAMBA E CARGA</t>
  </si>
  <si>
    <t>DEMOLIÇÃO MANUAL DE PISO CERÂMICO SOBRE LASTRO DE CONCRETO COM TRANSPORTE ATÉ CAÇAMBA E CARGA</t>
  </si>
  <si>
    <t>DEMOLIÇÃO MANUAL DE PISO CERÂMICO INCLUSIVE RETIRADA DE CONTRAPISO SOBRE LASTRO DE CONCRETO COM TRANSPORTE ATÉ CAÇAMBA E CARGA</t>
  </si>
  <si>
    <t>DEMOLIÇÃO MANUAL DE ASSOALHO DE MADEIRA COM TRANSPORTE ATÉ CAÇAMBA E CARGA</t>
  </si>
  <si>
    <t>DEMOLIÇÃO MANUAL DE REVESTIMENTOS COM AZULEJO COM TRANSPORTE ATE CAÇAMBA E CARGA</t>
  </si>
  <si>
    <t>DEMOLIÇÃO MANUAL DE REVESTIMENTO COM ARGAMASSA COM TRANSPORTE ATÉ CAÇAMBA E CARGA</t>
  </si>
  <si>
    <t>DEMOLIÇÃO MANUAL ALVENARIA TIJOLO SEM REAPROVEITAMENTO COM TRANSPORTE ATE CAÇAMBA E CARGA</t>
  </si>
  <si>
    <t>DEMOLICÃO MANUAL DE ALVENARIA DE TIJOLO COM REAPROVEITAMENTO</t>
  </si>
  <si>
    <t>DEMOLIÇÃO MANUAL EM CONCRETO SIMPLES COM TRANSPORTE ATÉ CAÇAMBA E CARGA</t>
  </si>
  <si>
    <t>DEMOLIÇÃO MANUAL DE LAJE PRÉ-MOLDADA COM TRANSPORTE ATÉ CAÇAMBA E CARGA</t>
  </si>
  <si>
    <t>DEMOLICÃO MANUAL DE PISO INTERTRAVADO COM EMPILHAMENTO</t>
  </si>
  <si>
    <t>DEMOLIÇÃO MANUAL DE LAJE EM CONCRETO ARMADO COM TRANSPORTE ATE CAÇAMBA E CARGA</t>
  </si>
  <si>
    <t>DEMOLIÇÃO MANUAL DE PILAR EM CONCRETO ARMADO COM TRANSPORTE ATE A CAÇAMBA E CARGA</t>
  </si>
  <si>
    <t>DEMOLIÇÃO MANUAL DE VIGA EM CONCRETO ARMADO COM TRANSPORTE ATÉ CAÇAMBA E CARGA</t>
  </si>
  <si>
    <t>DEMOLIÇÃO MANUAL DE ALAMBRADO - POSTE DE CONCRETO/TELA/VIGA COM TRANSPORTE ATE CAÇAMBA E CARGA</t>
  </si>
  <si>
    <t>DEMOLIÇÃO MANUAL DE FORRO PACOTE/ESTRUTURA COM TRANSPORTE ATE CAÇAMBA E CARGA</t>
  </si>
  <si>
    <t>DEMOLIÇÃO MANUAL DE PISO CARPETE COM TRANSPORTE ATE CAÇAMBA E CARGA</t>
  </si>
  <si>
    <t>DEMOLIÇÃO MANUAL DE PISO VINÍLICO COM TRANSPORTE ATE CAÇAMBA E CARGA</t>
  </si>
  <si>
    <t>DEMOLIÇÃO MANUAL DE FORRO GESSO COM TRANSPORTE ATÉ CAÇAMBA E CARGA</t>
  </si>
  <si>
    <t>DEMOLIÇÃO MANUAL DE ESTRUTURA EM METALON PARA FORRO DE GESSO COM TRANSPORTE ATÉ CAÇAMBA E CARGA</t>
  </si>
  <si>
    <t>DEMOLIÇÃO MANUAL DE CAIBRO E RIPA COM TRANSPORTE ATÉ CAÇAMBA E CARGA</t>
  </si>
  <si>
    <t>REMOÇÃO MANUAL DE BACIA SANITÁRIA COM TRANSPORTE ATÉ CAÇAMBA E CARGA</t>
  </si>
  <si>
    <t>REMOÇÃO MANUAL DE LAVATÓRIO COM TRANSPORTE ATÉ CAÇAMBA E CARGA</t>
  </si>
  <si>
    <t>DEMOLIÇÃO MANUAL DE BANCADA COM TRANSPORTE ATÉ CAÇAMBA E CARGA</t>
  </si>
  <si>
    <t>REMOÇÃO MANUAL DE METAL SANITÁRIO (VÁLVULAS/SIFÃO/REGISTROS/TORNEIRAS/OUTROS) COM TRANSPORTE ATÉ CAÇAMBA E CARGA</t>
  </si>
  <si>
    <t>REMOÇÃO DE CAIXA DESCARGA EXTERNA COM TRANSPORTE ATÉ CAÇAMBA E CARGA</t>
  </si>
  <si>
    <t>DEMOLIÇÃO MANUAL MEIO FIO SEM REAPROVEITAMENTO COM TRANSPORTE ATÉ CAÇAMBA E CARGA</t>
  </si>
  <si>
    <t xml:space="preserve">DEMOLIÇÃO MANUAL DE PAVIMENTO ASFÁLTICO C/ TRANSPORTE ATÉ CAÇAMBA E CARGA </t>
  </si>
  <si>
    <t>REMOÇÃO MANUAL DE BACIA TURCA COM TRANSPORTE ATÉ CAÇAMBA E CARGA</t>
  </si>
  <si>
    <t>REMOÇÃO MANUAL DE MICTÓRIO COM TRANSPORTE ATÉ CAÇAMBA E CARGA</t>
  </si>
  <si>
    <t>DEMOLIÇÃO MANUAL DE FORRO PVC, INCLUSIVE ESTRUTURA DE SUSTENTAÇÃO COM TRANSPORTE ATÉ CAÇAMBA E CARGA</t>
  </si>
  <si>
    <t>DEMOLIÇÃO MANUAL DE DIVISÓRIA/PAINEL PRÉ-FABRICADO COM REAPROVEITAMENTO</t>
  </si>
  <si>
    <t>DEMOLIÇÃO MANUAL DE DIVISÓRIA EM PEDRA/CONCRETO COM TRANSPORTE ATÉ CAÇAMBA E CARGA</t>
  </si>
  <si>
    <t>DEMOLIÇÃO MANUAL EM MURO/PAREDE PLACA PRÉ-MOLDADA COM TRANSPORTE ATÉ CAÇAMBA E CARGA</t>
  </si>
  <si>
    <t>DEMOLIÇÃO MANUAL DE CALHA/RUFO EM CHAPA COM TRANSPORTE ATÉ CAÇAMBA E CARGA</t>
  </si>
  <si>
    <t>DEMOLIÇÃO MANUAL DE TELA DE ALAMBRADO COM TRANSPORTE ATÉ CAÇAMBA E CARGA</t>
  </si>
  <si>
    <t>REMOÇÃO MANUAL DE TUBULAÇÃO (TUBO E CONEXÃO) COM TRANSPORTE ATÉ CAÇAMBA E CARGA (EXCLUSO RASGOS E ESCAVAÇÕES)</t>
  </si>
  <si>
    <t>REMOÇÃO MANUAL DE FIO/CABO ELÉTRICO COM TRANSPORTE ATÉ CAÇAMBA E CARGA</t>
  </si>
  <si>
    <t>REMOÇÃO MANUAL DE ELETRODUTO (ELETRODUTO E CONEXÃO)  COM TRANSPORTE ATÉ CAÇAMBA E CARGA (EXCLUSO RASGOS E ESCAVAÇÕES)</t>
  </si>
  <si>
    <t xml:space="preserve">REMOÇÃO MANUAL DE LUMINÁRIA COM TRANSPORTE ATÉ CAÇAMBA E CARGA </t>
  </si>
  <si>
    <t xml:space="preserve">REMOÇÃO MANUAL DE INTERRUPTOR/TOMADA ELÉTRICA/DISJUNTOR COM TRANSPORTE ATÉ CAÇAMBA E CARGA </t>
  </si>
  <si>
    <t>LIMPEZA MECÂNICA DE TERRENO</t>
  </si>
  <si>
    <t xml:space="preserve">DEPÓSITO PARA CIMENTO TIPO II  COM PINTURA PADRÃO GOINFRA (3,30 X 3,30 M) A=10,89 M2 (C/ REAPROV. 1 VEZ ) - INCLUSO PALETES </t>
  </si>
  <si>
    <t>LIGAÇÃO PROVISÓRIA DE ÁGUA (INCLUSO RETIRADA DO ESGOTO SANITÁRIO) - PD. GOINFRA</t>
  </si>
  <si>
    <t>LOCAÇÃO DE OBRAS DE PEQUENO PORTE COM CAVALETE, INCLUSO PINTURA (FACE INTERNA DO SARRAFO 10CM) E PIQUETE COM TESTEMUNHA</t>
  </si>
  <si>
    <t>LOCAÇÃO DE PRAÇA, QUADRA, IMPLANTAÇÃO, UTILIZANDO CAVALETE, INCLUSO PIQUETE COM TESTEMUNHA</t>
  </si>
  <si>
    <t>REVESTIMENTO DE POÇOS (CISTERNA) COM TUBOS</t>
  </si>
  <si>
    <t>ESCAVAÇAO MANUAL DE VALAS PROF. 1 A 2 M</t>
  </si>
  <si>
    <t>ESCAVAÇÃO CAMPO ABERTO COM TRANSPORTE MANUAL DE TERRA</t>
  </si>
  <si>
    <t>ATERRO INTERNO SEM APILOAMENTO COM TRANSPORTE EM CARRINHO MÃO</t>
  </si>
  <si>
    <t>SONDAGENS PARA INTERIOR - (OBRAS CIVIS)</t>
  </si>
  <si>
    <t>TRANSPORTE EQUIPAMENTOS PARA SONDAGEM (INCLUSO VALOR DE RETORNO)</t>
  </si>
  <si>
    <t>SONDAGENS PARA GOIÂNIA - (OBRAS CIVIS)</t>
  </si>
  <si>
    <t>REATERRO COM APILOAMENTO MANUAL (BLOCOS/SAPATAS)</t>
  </si>
  <si>
    <t>REATERRO COM APILOAMENTO MECÂNICO (BLOCOS/SAPATAS)</t>
  </si>
  <si>
    <t>FORMA TABUA PINHO PARA FUNDACOES U=3V - (OBRAS CIVIS)</t>
  </si>
  <si>
    <t>PREPARO COM BETONEIRA E TRANSPORTE MANUAL  DE CONCRETO FCK=15 MPA - (O.C.)</t>
  </si>
  <si>
    <t>PREPARO COM BETONEIRA E TRANSPORTE MANUAL DE CONCRETO FCK=20 MPA - (O.C.)</t>
  </si>
  <si>
    <t>CONCRETO USINADO BOMBEÁVEL FCK=15 MPA  - (O.C.)</t>
  </si>
  <si>
    <t>CONCRETO USINADO CONVENCIONAL FCK=15 MPA COM TRANSPORTE MANUAL - (O.C.)</t>
  </si>
  <si>
    <t>FORMA CHAPA DE COMPENSADO RESINADO 6 MM U=3V (PARA PLACAS/TAMPAS E DIVISÓRIAS PRÉ-MOLDADAS EM CONCRETO)</t>
  </si>
  <si>
    <t>FORMA CURVA COM TABUA E CHAPA DE COMPENSADO RESINADO U=2 V - (O.C.)</t>
  </si>
  <si>
    <t>FORMA TABUA COM REAPROVEITAMENTO 2 VEZES - (OBRAS CIVIS)</t>
  </si>
  <si>
    <t>FORMA CHAPA DE COMPENSADO RESINADO 12 MM U=3 V (OBRAS CIVIS)</t>
  </si>
  <si>
    <t>FORMA CHAPA DE COMPENSADO PLASTIFICADO 17MM U=4 V (OBRAS CIVIS)</t>
  </si>
  <si>
    <t>FORMA CHAPA DE COMPENSADO PLASTIFICADO 17MM U=7 V - (OBRAS CIVIS)</t>
  </si>
  <si>
    <t>FORMA CHAPA DE COMPENSADO RESINADO 12MM-VIGA/PILAR U=1V - (OBRAS CIVIS)</t>
  </si>
  <si>
    <t>FORMA CHAPA DE COMPENSADO RESINADO 12MM-VIGA/PILAR U=2V - (OBRAS CIVIS)</t>
  </si>
  <si>
    <t>FORMA CHAPA DE COMPENSADO RESINADO 12MM-VIGA/PILAR U=3V - (OBRAS CIVIS)</t>
  </si>
  <si>
    <t>FORMA CHAPA DE COMPENSADO RESINADO 12MM-VIGA/PILAR U=4V - (OBRAS CIVIS)</t>
  </si>
  <si>
    <t>FORMA CHAPA DE COMPENSADO PLASTIFICADO 12MM-U=5V - (OBRAS CIVIS)</t>
  </si>
  <si>
    <t>FORMA CHAPA DE COMPENSADO PLASTIFICADO 12MM-VIGA/PILAR U=3V - (OBRAS CIVIS)</t>
  </si>
  <si>
    <t>FORMA CHAPA DE COMPENSADO PLASTIFICADO 12MM-VIGA/PILAR U=2V - (OBRAS CIVIS)</t>
  </si>
  <si>
    <t>FORMA CHAPA DE COMPENSADO PLASTIFICADO 12 MM-VIGA/PILAR U=1V- (OBRAS CIVIS)</t>
  </si>
  <si>
    <t>PREPARO COM BETONEIRA E TRANSPORTE MANUAL DE CONCRETO FCK=15 MPA - (O.C.)</t>
  </si>
  <si>
    <t>CONCRETO USINADO BOMBEÁVEL FCK=15 MPA - (O.C.)</t>
  </si>
  <si>
    <t>CONCRETO USINADO CONVENCIONAL FCK=20 MPA COM TRANSPORTE MANUAL- (O.C.)</t>
  </si>
  <si>
    <t>CONCRETO USINADO CONVENCIONAL  FCK=15 MPA COM TRANSPORTE MANUAL - (O.C.)</t>
  </si>
  <si>
    <t>FORRO EM LAJE PRE-MOLDADA INCLUSO CAPEAMENTO/ARMADURA DE DISTRIBUIÇÃO/ESCORAMENTO E FORMA/DESFORMA</t>
  </si>
  <si>
    <t>PISO EM LAJE PRÉ-MOLDADA INCLUSO CAPEAMENTO/ARMADURA DE DISTRIBUIÇÃO/ESCORAMENTO E FORMA/DESFORMA</t>
  </si>
  <si>
    <t>APLICAÇÃO, COM POSTERIOR REMOÇÃO COM JATO DE ÁGUA, DE ÁCIDO MURIÁTICO (1:20) E APLICAÇÃO, COM POSTERIOR REMOÇÃO COM JATO DE ÁGUA, DE HIDRÓXIDO DE AMÔNIO (1:10)</t>
  </si>
  <si>
    <t>ALÇA PRÉ-FORMADA DE DISTRIBUIÇÃO CA/CAA 4 AWG</t>
  </si>
  <si>
    <t xml:space="preserve">ANEL GUIA Nº 02 </t>
  </si>
  <si>
    <t>ARAME DE AÇO GALVANIZADO Nº 12 BWG</t>
  </si>
  <si>
    <t>BLOCO TELEFONICO BLI-10 COM CANALETA</t>
  </si>
  <si>
    <t>BOTOEIRA "LIGA-DESLIGA" DE EMBUTIR 30A</t>
  </si>
  <si>
    <t>BOTOEIRA "LIGA-DESLIGA" PARA INSTALAÇÃO EM PORTA  DE QUADRO</t>
  </si>
  <si>
    <t>SUPORTE METÁLICO PARA TUBO 2" COM CHUMBADOR</t>
  </si>
  <si>
    <t>BUCHA S-6 PARA TIJOLO FURADO</t>
  </si>
  <si>
    <t>BUCHA S-8 PARA TIJOLO FURADO</t>
  </si>
  <si>
    <t>BUCHA S-10 PARA TIJOLO FURADO</t>
  </si>
  <si>
    <t>CABO FLEXÍVEL EPR/XLPE (90°C), 0,6/1 KV, 16 MM2</t>
  </si>
  <si>
    <t>CABO FLEXÍVEL EPR/XLPE (90°C), 0,6/1 KV, 25MM2</t>
  </si>
  <si>
    <t>CABO FLEXÍVEL EPR/XLPE (90°C), 0,6/1 KV, 50 MM2</t>
  </si>
  <si>
    <t>CABO FLEXÍVEL EPR/XLPE (90°C), 0,6/1 KV, 95 MM2</t>
  </si>
  <si>
    <t>CABO FLEXÍVEL EPR/XLPE (90°C), 0,6/1 KV, 120 MM2</t>
  </si>
  <si>
    <t>CABO FLEXÍVEL EPR/XLPE (90°C), 0,6/1 KV, 150 MM2</t>
  </si>
  <si>
    <t>CABO DE ALUMÍNIO CA 2 AWG</t>
  </si>
  <si>
    <t>CABO DE COBRE NU 10 MM2 (11,11M /KG)</t>
  </si>
  <si>
    <t>CABO DE COBRE NU 16 MM2 (6,94 M/KG)</t>
  </si>
  <si>
    <t>CABO DE COBRE NU 25 MM2 (4,73 M /KG)</t>
  </si>
  <si>
    <t>CABO DE COBRE NU 35 MM2</t>
  </si>
  <si>
    <t>CABO DE COBRE NU 50 MM2</t>
  </si>
  <si>
    <t>CABO DE COBRE NU 70 MM2</t>
  </si>
  <si>
    <t>CABO DE COBRE NU 95 MM2</t>
  </si>
  <si>
    <t>CABO FLEXIVEL PARALELO 2 X 1,0 MM2</t>
  </si>
  <si>
    <t>CABO FLEXÍVEL, PVC (70° C), 450/750 V, 2,5 MM2</t>
  </si>
  <si>
    <t>CABO FLEXÍVEL, PVC (70° C), 450/750 V, 4 MM2</t>
  </si>
  <si>
    <t>CABO FLEXÍVEL, PVC (70° C), 450/750 V, 6 MM2</t>
  </si>
  <si>
    <t>CABO FLEXÍVEL, PVC (70° C), 450/750 V, 10 MM2</t>
  </si>
  <si>
    <t>CABO FLEXÍVEL, PVC (70° C), 450/750 V, 16 MM2</t>
  </si>
  <si>
    <t>CABO FLEXÍVEL, PVC (70° C), 450/750 V, 25 MM2</t>
  </si>
  <si>
    <t>CABO FLEXÍVEL, PVC (70° C), 450/750 V, 35 MM2</t>
  </si>
  <si>
    <t>CABO FLEXÍVEL PVC (70° C), 0,6/1 KV, 1,5 MM2</t>
  </si>
  <si>
    <t>CABO FLEXÍVEL PVC (70° C), 0,6/1 KV, 2,5 MM2</t>
  </si>
  <si>
    <t>CABO FLEXÍVEL PVC (70° C), 0,6/1 KV, 4 MM2</t>
  </si>
  <si>
    <t>CABO FLEXÍVEL PVC (70° C), 0,6/1 KV, 6 MM2</t>
  </si>
  <si>
    <t>CABO FLEXÍVEL PVC (70° C), 0,6/1 KV, 10 MM2</t>
  </si>
  <si>
    <t>CABO FLEXÍVEL PVC (70° C), 0,6/1 KV, 16 MM2</t>
  </si>
  <si>
    <t>CABO FLEXÍVEL PVC (70° C), 0,6/1 KV, 25 MM2</t>
  </si>
  <si>
    <t>CABO FLEXÍVEL PVC (70° C), 0,6/1 KV, 35 MM2</t>
  </si>
  <si>
    <t>CABO FLEXÍVEL PVC (70° C), 0,6/1 KV, 50 MM2</t>
  </si>
  <si>
    <t>CABO FLEXÍVEL PVC (70° C), 0,6/1 KV, 70 MM2</t>
  </si>
  <si>
    <t>CABO FLEXÍVEL PVC (70° C), 0,6/1 KV, 95 MM2</t>
  </si>
  <si>
    <t>CABO FLEXÍVEL PVC (70° C), 0,6/1 KV, 120 MM2</t>
  </si>
  <si>
    <t>CABO FLEXÍVEL PVC (70° C), 0,6/1 KV, 150 MM2</t>
  </si>
  <si>
    <t>CABO FLEXÍVEL PVC (70° C), 0,6/1 KV, 185 MM2</t>
  </si>
  <si>
    <t>CABO FLEXÍVEL PVC (70° C), 0,6/1 KV, 300 MM2</t>
  </si>
  <si>
    <t>CABO TELEFONICO CTP-APL-50 DE 10 PARES (USO EXTERNO)</t>
  </si>
  <si>
    <t>CABO TELEFONICO CTP-APL-50 DE 30 PARES (USO EXTERNO)</t>
  </si>
  <si>
    <t>CAIXA METÁLICA HEXAGONAL PARA ARANDELA (SEXTAVADA 3"X3")</t>
  </si>
  <si>
    <t>CAIXA METALICA OCTOGONAL FUNDO MOVEL SIMPLES 2"</t>
  </si>
  <si>
    <t>CAIXA METALICA OCTOGONAL FUNDO MOVEL DUPLA 4"</t>
  </si>
  <si>
    <t>CAIXA METÁLICA PARA TRANSFORMADOR DE CORRENTE 820X750X266MM - 200A ATÉ 400A</t>
  </si>
  <si>
    <t>CAIXA METÁLICA PARA TRANSFORMADOR DE CORRENTE 1200X1000X310MM - 600A ATÉ 800A</t>
  </si>
  <si>
    <t>CAIXA METÁLICA PARA TRANSFORMADOR DE CORRENTE 580X500X216MM - ATÉ 200A</t>
  </si>
  <si>
    <t>CERTIFICAÇÃO DIGITAL DE REDE PARA CABEAMENTO ESTRUTURADO</t>
  </si>
  <si>
    <t>CHAVE PARTIDA MOTOR TRIFÁSICA C/RELE FALTA DE FASE 3 CV</t>
  </si>
  <si>
    <t>CHAVE PARTIDA MOTOR TRIFÁSICA C/RELE FALTA DE FASE 15 CV</t>
  </si>
  <si>
    <t>CHAVE PARTIDA MOTOR TRIFÁSICA C/RELE FALTA DE FASE 20CV</t>
  </si>
  <si>
    <t>CHAVE REVERSORA ROTATIVA (COMUTAD.) TRIPOLAR 100A</t>
  </si>
  <si>
    <t>CHAVE TRIPOLAR TIPO PACCO 100-A</t>
  </si>
  <si>
    <t>CHUMBADOR PARA CANTONEIRA D = 1/4"</t>
  </si>
  <si>
    <t>CHUMBADOR PARA CANTONEIRA D = 3/8"</t>
  </si>
  <si>
    <t>CONECTOR PARALELO DE ALUMÍNIO CA/CU 10-1/0 COM 01 PARAFUSO</t>
  </si>
  <si>
    <t>CONECTOR MACHO RJ-45 CAT. 6</t>
  </si>
  <si>
    <t>CONTATOR TRIPOLAR - 9A, 500V NOMINAL, COMANDO 220V,  CATEGORIA AC-3</t>
  </si>
  <si>
    <t>CONTATOR TRIPOLAR - 12A, 500V NOMINAL, COMANDO 220V, CATEGORIA AC-3.</t>
  </si>
  <si>
    <t>CONTATOR TRIPOLAR - 16A, 500V NOMINAL, COMANDO 220V, CATEGORIA AC-3.</t>
  </si>
  <si>
    <t>CONTATOR TRIPOLAR - 25A, 500V NOMINAL, 220V COMANDO, CATEGORIA AC-3.</t>
  </si>
  <si>
    <t>CONTATOR TRIPOLAR - 32A, 500V NOMINAL, COMANDO 220V, CATEGORIA AC-3.</t>
  </si>
  <si>
    <t>CONTATOR TRIPOLAR - 50A, 500V NOMINAL, COMANDO 220V, CATEGORIA AC-3.</t>
  </si>
  <si>
    <t>CONTATOR TRIPOLAR - 65A, 500V NOMINAL, COMANDO 220V, CATEGORIA AC-3.</t>
  </si>
  <si>
    <t>CONTATOR TRIPOLAR - 80A, 500V NOMINAL, COMANDO 220V, CATEGORIA AC-3.</t>
  </si>
  <si>
    <t>CRUZETA HORIZONTAL 90º PARA ELETROCALHA 50X50 MM</t>
  </si>
  <si>
    <t>DIMMER ROTATIVO SIMPLES 400 A 500W</t>
  </si>
  <si>
    <t>ELETROCALHA PRÉ-ZINCADA, CH. 22, PERFIL "C" COM ABAS 50X50 MM SEM TAMPA</t>
  </si>
  <si>
    <t>ESTICADOR PARA CABO DE AÇO 1/4"</t>
  </si>
  <si>
    <t>EMENDA INTERNA PARA ELETROCALHA (50 X 50 MM)</t>
  </si>
  <si>
    <t>FIO DE COBRE NU 2,5 MM2 (45,05M /KG)</t>
  </si>
  <si>
    <t>FIO DE COBRE NU 4 MM2 (28,00 M/KG)</t>
  </si>
  <si>
    <t>FIO DE COBRE NU 6 MM2 (18,00 M/KG)</t>
  </si>
  <si>
    <t>FIO DE COBRE NU 10 MM2 (11,00 M/KG)</t>
  </si>
  <si>
    <t>FIO ISOLADO PVC 750 V,  1,5 MM2</t>
  </si>
  <si>
    <t>FIO ISOLADO PVC 750 V, 2,5 MM2</t>
  </si>
  <si>
    <t>FIO ISOLADO PVC 750 V, 4 MM2</t>
  </si>
  <si>
    <t>FIO ISOLADO PVC 750 V, 6 MM2</t>
  </si>
  <si>
    <t>FIO ISOLADO PVC 750 V, 10 MM2</t>
  </si>
  <si>
    <t>GRAMPO PARA CABO DE AÇO 1/4"</t>
  </si>
  <si>
    <t>IGNITOR S-52 PARA LÂMPADA DE VAPOR METÁLICO 2000 W.</t>
  </si>
  <si>
    <t>INTERRUPTOR BIPOLAR SIMPLES 25-A (P/ AR CONDICIONADO)</t>
  </si>
  <si>
    <t>ISOLADOR DE BAQUELITE SIMPLES COM SUPORTE E BRAÇADEIRA METÁLICA 1.1/2"</t>
  </si>
  <si>
    <t>ISOLADOR DE BAQUELITE SIMPLES COM GRAPA PARA CHUMBAR 100 MM</t>
  </si>
  <si>
    <t>ISOLADOR DE BAQUELITE REFORÇADO FIXAÇÃO PARA QUINA DE 90º</t>
  </si>
  <si>
    <t>ISOLADOR DE BAQUELITE SIMPLES COM CALHA</t>
  </si>
  <si>
    <t>ISOLADOR ROLDANA PORCELANA 72 X 72 MM</t>
  </si>
  <si>
    <t>ISOLADOR ROLDANA PORCELANA 76 X 79 MM</t>
  </si>
  <si>
    <t>LAÇO PREFORMADO DE DISTRIBUICAO</t>
  </si>
  <si>
    <t>LÂMPADA BULBO LED, BASE E27, BIVOLT 8/9 W, 800 A 900 LUMENS, LUZ BRANCA</t>
  </si>
  <si>
    <t>LÂMPADA BULBO LED, BASE E27, BIVOLT 12/15 W, 1000 A 1400 LUMENS, LUZ BRANCA</t>
  </si>
  <si>
    <t>LÂMPADA BULBO LED, BASE E27, BIVOLT 17/20 W, 1500 A 1900 LUMENS, LUZ BRANCA</t>
  </si>
  <si>
    <t>LÂMPADA BULBO LED, BASE E27, BIVOLT 30 W, 2400 A 3000 LUMENS, LUZ BRANCA</t>
  </si>
  <si>
    <t>LÂMPADA TUBULAR LED, BASE G13, BIVOLT 8/10 W, 900 A 1000 LUMENS, LUZ BRANCA</t>
  </si>
  <si>
    <t>LÂMPADA TUBULAR LED, BASE G13, BIVOLT 15/20 W, 1800 A 1900 LUMENS, LUZ BRANCA</t>
  </si>
  <si>
    <t>LÂMPADA TUBULAR LED, BASE G13, BIVOLT 26 W, 3900 LUMENS, LUZ BRANCA</t>
  </si>
  <si>
    <t>LUMINÁRIA - BASE EM CONCRETO PADRÃO GOINFRA PARA AS LUMINÁRIAS TIPO PROJETOR (CASO NECESSÁRIO )</t>
  </si>
  <si>
    <t>MURETA DE MEDIÇÃO EM ALVENARIA 1 1/2 V.(35CM) REBOCADA, C/ PINTURA ACRÍLICA E LAJE EM CONCRETO 20MPA MALHA 8.0MM CADA 10CM REVESTIDA C/ARGAMASSA 1:3 C/ IMPERMEABILIZANTE</t>
  </si>
  <si>
    <t>ORGANIZADOR DE CABOS (GUIA) PARA RACK 19" 1U</t>
  </si>
  <si>
    <t>PARAFUSO ROSCA DUPLA ACO GALVANIZADO 16 X 150 C/ PORCAS</t>
  </si>
  <si>
    <t>SOQUETE ANTIVIBRATORIO PARA LAMPADA TUBULAR</t>
  </si>
  <si>
    <t>SUPORTE PARA TRANSFORMADOR EM POSTE DE CONCRETO CIRCULAR</t>
  </si>
  <si>
    <t>SUP0RTE VERTICAL PARA CANTONEIRA 50 X 50 MM</t>
  </si>
  <si>
    <t>TE HORIZONTAL PARA ELETROCALHA 50 X 50 MM</t>
  </si>
  <si>
    <t>TE VERTICAL DE DESCIDA PARA ELETROCALHA 50 X 50 MM</t>
  </si>
  <si>
    <t>TRILHO OU SUPORTE PARA BORNE TERMINAL</t>
  </si>
  <si>
    <t>CARTUCHO PORTA FUSÍVEL 15 kV  100A</t>
  </si>
  <si>
    <t>VASO SANITÁRIO CONVENCIONAL (1ª LINHA)</t>
  </si>
  <si>
    <t>VASO SANITÁRIO PARA PcD SEM ABERTURA FRONTAL (1ª LINHA)</t>
  </si>
  <si>
    <t>VASO SANITÁRIO COM CAIXA ACOPLADA COM DUPLO ACIONAMENTO (1ª LINHA) - COMPLETO EXCLUSO O ASSENTO</t>
  </si>
  <si>
    <t>VASO SANITÁRIO PARA PcD COM CAIXA ACOPLADA COM DUPLO ACIONAMENTO (1ª LINHA) - COMPLETO EXCLUSO O ASSENTO</t>
  </si>
  <si>
    <t xml:space="preserve">VÁLVULA DE DESCARGA PARA PcD COM ACABAMENTO CROMADO ANTIVANDALISMO </t>
  </si>
  <si>
    <t>SIFAO PARA LAVATORIO METALICO DIAM.1"X1.1/2"</t>
  </si>
  <si>
    <t>SIFAO PARA LAVATORIO PVC DIAM.1"X1.1/2"</t>
  </si>
  <si>
    <t>SIFAO FLEXIVEL UNIVERSAL (SANFONADO) EM PVC PARA LAVATORIO</t>
  </si>
  <si>
    <t>SIFAO PARA LAVATORIO PVC CROMADO DIAM.1"X1.1/2"</t>
  </si>
  <si>
    <t>SIFAO FLEXIVEL UNIVERSAL (SANFONADO) EM PVC CROMADO PARA LAVATORIO</t>
  </si>
  <si>
    <t>TORNEIRA DE MESA PARA PcD COM FECHAMENTO AUTOMÁTICO TEMPORIZADO PARA LAVATÓRIO DIÂMETRO DE 1/2"</t>
  </si>
  <si>
    <t>VALVULA PARA LAVATORIO OU BEBEDOURO METALICO DIAMETRO 1"</t>
  </si>
  <si>
    <t>KIT DE FIXAÇÃO PARA MICTORIO DE LOUCA (ESPUDE,CONEXÃO ENTR.PARAFUSOS)</t>
  </si>
  <si>
    <t>SIFAO PARA PIA 1.1/2" X 2" METAL</t>
  </si>
  <si>
    <t>SIFAO PARA PIA 1.1/2" X 2" PVC</t>
  </si>
  <si>
    <t>SIFAO PARA PIA 1.1/2"X2" PVC CROMADO</t>
  </si>
  <si>
    <t>VALVULA PARA PIA TIPO AMERICANA DIAMETRO 3.1/2" (METALICA)</t>
  </si>
  <si>
    <t>CHUVEIRO METÁLICO COM BRAÇO METÁLICO (DUCHA FRIA)</t>
  </si>
  <si>
    <t>FILTRO CENTRAL EM AÇO INOX 304 VAZÃO DE 3.000 L/H</t>
  </si>
  <si>
    <t>SIFAO PARA TANQUE 1" X 1.1/2" - PVC</t>
  </si>
  <si>
    <t>VÁLVULA PARA TANQUE METÁLICA DIAM. 1" SEM LADRAO</t>
  </si>
  <si>
    <t>REGISTRO DE GAVETA BRUTO DIAMETRO 3"</t>
  </si>
  <si>
    <t>REGISTRO DE GAVETA BRUTO DIAMETRO 4"</t>
  </si>
  <si>
    <t>TUBO SOLDAVEL PVC MARROM DIAM. 20 MM</t>
  </si>
  <si>
    <t>TUBO SOLDAVEL PVC MARROM DIAM. 25 MM</t>
  </si>
  <si>
    <t>TUBO SOLDAVEL PVC MARROM DIAM. 32 MM</t>
  </si>
  <si>
    <t>TUBO SOLDAVEL PVC MARROM DIAM. 40 MM</t>
  </si>
  <si>
    <t>TUBO SOLDAVEL PVC MARROM DIAM. 50 MM</t>
  </si>
  <si>
    <t>TUBO SOLDAVEL PVC MARROM DIAM. 60 MM</t>
  </si>
  <si>
    <t>TUBO SOLDAVEL PVC MARROM DIAM. 75 MM</t>
  </si>
  <si>
    <t>TUBO SOLDAVEL PVC MARROM DIAM. 85 MM</t>
  </si>
  <si>
    <t>TUBO SOLDAVEL PVC MARROM DIAM. 110 MM</t>
  </si>
  <si>
    <t>ADAPTADOR PVC SOLDÁVEL LONGO COM FLANGES LIVRES PARA CAIXA D'ÁGUA 25X3/4"</t>
  </si>
  <si>
    <t>ADAPTADOR PVC SOLDÁVEL LONGO COM FLANGES LIVRES PARA CAIXA D'ÁGUA 32X1"</t>
  </si>
  <si>
    <t>ADAPTADOR PVC SOLDÁVEL LONGO COM FLANGES LIVRES PARA CAIXA D'ÁGUA 50X1.1/2</t>
  </si>
  <si>
    <t>ADAPTADOR PVC SOLDÁVEL LONGO COM FLANGES LIVRES PARA CAIXA D'ÁGUA 60X2"</t>
  </si>
  <si>
    <t>ADAPTADOR PVC SOLDÁVEL LONGO COM FLANGES LIVRES PARA CAIXA D'ÁGUA 110 X 4"</t>
  </si>
  <si>
    <t>ADAPTADOR SOLDÁVEL COM FLANGES LIVRES PARA CAIXA D'ÁGUA 25X3/4"</t>
  </si>
  <si>
    <t>ADAPTADOR SOLDÁVEL COM FLANGES LIVRES PARA CAIXA D'ÁGUA 32X1"</t>
  </si>
  <si>
    <t>ADAPTADOR SOLDÁVEL COM FLANGES LIVRES PARA CAIXA D'ÁGUA 40X1.1/4"</t>
  </si>
  <si>
    <t>ADAPTADOR PVC SOLDÁVEL LONGO COM FLANGES LIVRES PARA CAIXA D'ÁGUA 50X1.1/2"</t>
  </si>
  <si>
    <t>ADAPTADOR SOLDÁVEL CURTO COM BOLSA E ROSCA PARA REGISTRO 20X1/2"</t>
  </si>
  <si>
    <t>ADAPTADOR SOLDÁVEL CURTO COM BOLSA E ROSCA PARA REGISTRO 50MMX1.1/2"</t>
  </si>
  <si>
    <t>ADAPTADOR SOLDAVEL CURTO C/ BOLSA E ROSCA PARA REGISTRO 85 X 3"</t>
  </si>
  <si>
    <t>ADAPTADOR SOLDAVEL CURTO COM BOLSA E ROSCA PARA REGISTRO 110 X 4"</t>
  </si>
  <si>
    <t>ADAPTADOR PVC COM JUNTA ELASTICA PARA SIFAO METÁLICO 40MM X 1.1/2"</t>
  </si>
  <si>
    <t>LUVA DE REDUÇÃO SOLDÁVEL COM ROSCA 25X1/2"</t>
  </si>
  <si>
    <t>LUVA DE REDUÇÃO SOLDAVEL COM BUCHA DE LATAO 20 X 1/2" (AZUL)</t>
  </si>
  <si>
    <t>LUVA DE REDUÇÃO SOLDÁVEL COM BUCHA LATAO 25X1/2"</t>
  </si>
  <si>
    <t>LUVA DE REDUÇÃO SOLDAVEL COM BUCHA DE LATAO 25 X 3/4" (AZUL)</t>
  </si>
  <si>
    <t>BUCHA DE REDUÇÃO SOLDAVEL CURTA 25 X 20 MM</t>
  </si>
  <si>
    <t>BUCHA DE REDUÇÃO SOLDAVEL CURTA 40 X 32 MM</t>
  </si>
  <si>
    <t>BUCHA DE REDUÇÃO SOLDAVEL LONGA 32 X 20 MM</t>
  </si>
  <si>
    <t>BUCHA DE REDUCAO SOLDÁVEL LONGA 40 X 20 MM</t>
  </si>
  <si>
    <t>BUCHA DE REDUÇÃO SOLDAVEL LONGA 40 X 25 MM</t>
  </si>
  <si>
    <t>JOELHO 45 GRAUS SOLDAVEL 20 MM</t>
  </si>
  <si>
    <t>JOELHO 45 GRAUS SOLDAVEL 25 MM</t>
  </si>
  <si>
    <t>JOELHO 45 GRAUS SOLDAVEL 32 MM</t>
  </si>
  <si>
    <t>JOELHO 45 GRAUS SOLDAVEL 40 MM</t>
  </si>
  <si>
    <t>JOELHO 45 GRAUS SOLDAVEL 50 MM</t>
  </si>
  <si>
    <t>JOELHO 45 GRAUS SOLDAVEL 60 MM</t>
  </si>
  <si>
    <t>JOELHO 45 GRAUS SOLDAVEL 75 MM</t>
  </si>
  <si>
    <t>JOELHO 45 GRAUS SOLDAVEL 85 MM</t>
  </si>
  <si>
    <t>JOELHO 45 GRAUS SOLDAVEL 110 MM</t>
  </si>
  <si>
    <t>JOELHO DE REDUÇÃO 90 GRAUS SOLDAVEL DIAM. 32 MM X 25 MM</t>
  </si>
  <si>
    <t>JOELHO 90 GRAUS SOLDAVEL/ROSCAVEL DIAM.20 X 1/2"</t>
  </si>
  <si>
    <t>JOELHO 90 GRAUS SOLDAVEL/ROSCAVEL 25 X 3/4"</t>
  </si>
  <si>
    <t>JOELHO DE REDUCAO 90 GRAUS SOLDÁVEL COM BUCHA LATAO 25X1/2"</t>
  </si>
  <si>
    <t>JOELHO DE REDUCAO 90 GRAUS SOLDAVEL/ROSCAVEL DIAM. 25X1/2"</t>
  </si>
  <si>
    <t>JOELHO 90 GRAUS SOLDAVEL COM BUCHA DE LATAO 20 X 1/2"</t>
  </si>
  <si>
    <t>JOELHO 90 GRAUS SOLDAVEL COM BUCHA DE LATAO 25 X 3/4"</t>
  </si>
  <si>
    <t>JOELHO DE REDUCAO 90 GRAUS COM ROSCA E BUCHA LATAO 3/4"X1/2"</t>
  </si>
  <si>
    <t>JOELHO DE REDUCAO 90 GRAUS SOLDÁVEL DIAM. 25 MM X 20 MM</t>
  </si>
  <si>
    <t>TE 90 GRAUS SOLDAVEL DIAMETRO 20 MM</t>
  </si>
  <si>
    <t>TE 90 GRAUS SOLDAVEL DIAMETRO 25 MM</t>
  </si>
  <si>
    <t>TE 90 GRAUS SOLDAVEL DIAMETRO 32 MM</t>
  </si>
  <si>
    <t>TE 90 GRAUS SOLDAVEL DIAMETRO 40 MM</t>
  </si>
  <si>
    <t>TE 90 GRAUS SOLDAVEL DIAMETRO 50 MM</t>
  </si>
  <si>
    <t>TE 90 GRAUS SOLDAVEL DIMETRO 60 MM</t>
  </si>
  <si>
    <t>TE 90 GRAUS SOLDAVEL DIAMETRO 75 MM</t>
  </si>
  <si>
    <t>TE 90 GRAUS SOLDAVEL DIAMETRO 85 MM</t>
  </si>
  <si>
    <t>TE 90 GRAUS SOLDAVEL DIAMETRO 110 MM</t>
  </si>
  <si>
    <t>TE DE REDUCAO 90 GRAUS SOLDAVEL 50X20 MM</t>
  </si>
  <si>
    <t>TE 90 GRAUS SOLDAVEL COM ROSCA NA BOLSA CENTRAL 32 X 32 X 3/4"</t>
  </si>
  <si>
    <t>TE 90 GRAUS SOLDAVEL COM ROSCA NA BOLSA CENTRAL 25 X 25 X 1/2"</t>
  </si>
  <si>
    <t>TE 90 GRAUS SOLDAVEL COM ROSCA NA BOLSA CENTRAL 25 X 25 X 3/4"</t>
  </si>
  <si>
    <t>TE 90 GRAUS SOLDAVEL COM BUCHA DE LATAO NA BOLSA CENTRAL 20X20X1/2"</t>
  </si>
  <si>
    <t>TE 90 GRAUS SOLDAVEL COM BUCHA DE LATAO NA BOLSA CENTRAL 25X25X3/4"</t>
  </si>
  <si>
    <t>TE 90 GRAUS SOLDAVEL COM BUCHA DE LATÃO NA BOLSA CENTRAL 25 X 25 X 1/2"</t>
  </si>
  <si>
    <t>CURVA 90 GRAUS SOLDAVEL DIAMETRO 20 MM</t>
  </si>
  <si>
    <t>CURVA 90 GRAUS SOLDAVEL DIAMETRO 25 MM</t>
  </si>
  <si>
    <t>CURVA 90 GRAUS SOLDAVEL DIAMETRO 32 MM</t>
  </si>
  <si>
    <t>CURVA 90 GRAUS SOLDAVEL DIAMETRO 40 MM</t>
  </si>
  <si>
    <t>CURVA 90 GRAUS SOLDAVEL DIAMETRO 50 MM</t>
  </si>
  <si>
    <t>CURVA 90 GRAUS SOLDAVEL DIAMETRO 60 MM</t>
  </si>
  <si>
    <t>CURVA 45 GRAUS SOLDAVEL DIAMETRO 50 MM</t>
  </si>
  <si>
    <t>BUCHA DE REDUCAO LONGA 50 X 40 MM - (ESGOTO)</t>
  </si>
  <si>
    <t>CORPO CAIXA SIFONADA DIAM. 100 X 100 X 50</t>
  </si>
  <si>
    <t>CORPO CAIXA SIFONADA DIAM. 100 X 150 X 50</t>
  </si>
  <si>
    <t>CORPO CAIXA SIFONADA DIAM. 150 X 150 X 50</t>
  </si>
  <si>
    <t>CORPO CAIXA SIFONADA DIAM. 150 X 185 X 75</t>
  </si>
  <si>
    <t>CORPO CAIXA SIFONADA DIAM. 250 X 172 X 50</t>
  </si>
  <si>
    <t>CORPO CAIXA SIFONADA DIAM. 250 X 230 X 75</t>
  </si>
  <si>
    <t>CURVA 45 GRAUS DIAMETRO 40 MM (ESGOTO)</t>
  </si>
  <si>
    <t>CURVA 45 GRAUS DIAMETRO 100 MM (ESGOTO)</t>
  </si>
  <si>
    <t>CURVA 90 GRAUS CURTA DIAM. 40 MM (ESGOTO)</t>
  </si>
  <si>
    <t>CURVA 90 GRAUS CURTA DIAM. 50 MM (ESGOTO)</t>
  </si>
  <si>
    <t>CURVA 90 GRAUS CURTA DIAM. 75 MM (ESGOTO)</t>
  </si>
  <si>
    <t>CURVA 90 GRAUS CURTA DIAM. 100 MM (ESGOTO)</t>
  </si>
  <si>
    <t>CURVA 90 GRAUS LONGA DIAM. 40 MM (ESGOTO)</t>
  </si>
  <si>
    <t>CURVA 90 GRAUS LONGA DIAM. 50 MM (ESGOTO)</t>
  </si>
  <si>
    <t>CURVA 90 GRAUS LONGA DIAM. 75 MM (ESGOTO)</t>
  </si>
  <si>
    <t>CURVA 90 GRAUS LONGA DIAM. 100 MM (ESGOTO)</t>
  </si>
  <si>
    <t>RESERVATÓRIO METALICO TIPO TAÇA EM AÇO PATINÁVEL - V=5M3-COLUNA SECA H=6M+FUNDAÇÃO+LOGOTIPO</t>
  </si>
  <si>
    <t>RESERVATÓRIO METALICO TIPO TAÇA EM AÇO PATINÁVEL - V=10M3-COLUNA SECA H=6M+FUNDAÇÃO+LOGOTIPO</t>
  </si>
  <si>
    <t>RESERVATÓRIO METALICO TIPO TAÇA EM AÇO PATINÁVEL - V=15M3-COLUNA SECA H=6M+FUNDAÇÃO+LOGOTIPO</t>
  </si>
  <si>
    <t>RESERVATÓRIO METALICO TIPO TAÇA EM AÇO PATINÁVEL - V=20M3-COLUNA SECA H=6M+FUNDAÇÃO+LOGOTIPO</t>
  </si>
  <si>
    <t>TERMINAL DE VENTILACAO DIAMETRO 50 MM (ESGOTO)</t>
  </si>
  <si>
    <t>JOELHO 45 GRAUS DIAMETRO 40 MM (ESGOTO)</t>
  </si>
  <si>
    <t>JOELHO 45 GRAUS DIAMETRO 50 MM (ESGOTO)</t>
  </si>
  <si>
    <t>JOELHO 45 GRAUS DIAMETRO 75 MM (ESGOTO)</t>
  </si>
  <si>
    <t>JOELHO 45 GRAUS DIAMETRO 100 MM (ESGOTO)</t>
  </si>
  <si>
    <t>JOELHO 90 GRAUS C/ANEL 40 MM</t>
  </si>
  <si>
    <t>JOELHO 90 GRAUS DIAMETRO 40 MM (ESGOTO)</t>
  </si>
  <si>
    <t>JOELHO 90 GRAUS DIAMETRO 50 MM (ESGOTO)</t>
  </si>
  <si>
    <t>JOELHO 90 GRAUS DIAMETRO 75 MM (ESGOTO)</t>
  </si>
  <si>
    <t>JOELHO 90 GRAUS DIAMETRO 100 MM (ESGOTO)</t>
  </si>
  <si>
    <t>JUNCAO 45 GRAUS DIAMETRO 40 MM (ESGOTO)</t>
  </si>
  <si>
    <t>JUNCAO INVERTIDA DIAMETRO 75 X 50 MM (ESGOTO)</t>
  </si>
  <si>
    <t>JUNCAO SIMPLES DIAMETRO 50 X 50 MM (ESGOTO)</t>
  </si>
  <si>
    <t>JUNCAO SIMPLES DIAM. 75 X 50 MM (ESGOTO)</t>
  </si>
  <si>
    <t>JUNCAO SIMPLES DIAMETRO 75 X 75 MM (ESGOTO)</t>
  </si>
  <si>
    <t>JUNCAO SIMPLES DIAM. 100 X 50 MM (ESGOTO)</t>
  </si>
  <si>
    <t>JUNCAO SIMPLES DIAMETRO 100 X 75 MM (ESGOTO)</t>
  </si>
  <si>
    <t>JUNCAO SIMPLES DIAM. 100 X 100 MM (ESGOTO)</t>
  </si>
  <si>
    <t>LUVA SIMPLES DIAMETRO 40 MM - (ESGOTO)</t>
  </si>
  <si>
    <t>LUVA SIMPLES DIAMETRO 50 MM - (ESGOTO)</t>
  </si>
  <si>
    <t>LUVA SIMPLES DIAMETRO 75 MM - (ESGOTO)</t>
  </si>
  <si>
    <t>LUVA SIMPLES DIAMETRO 100 mm - (ESGOTO)</t>
  </si>
  <si>
    <t>PORTA GRELHA QUADRADO PARA GRELHA QUADRADA DIAM. 100 MM</t>
  </si>
  <si>
    <t>PORTA GRELHA QUADRADA PARA GRELHA REDONDA BRANCA 100 MM (ESGOTO)</t>
  </si>
  <si>
    <t>PORTA GRELHA QUADRADA PARA GRELHA REDONDA CROMADA 100 MM (ESGOTO)</t>
  </si>
  <si>
    <t>REDUCAO EXCENTRICA 75 X 50 MM (ESGOTO)</t>
  </si>
  <si>
    <t>REDUCAO EXCENTRICA 100 X 75 MM (ESGOTO)</t>
  </si>
  <si>
    <t>REDUCAO EXCENTRICA 100 X 50 MM (ESGOTO)</t>
  </si>
  <si>
    <t>TE DE INSPECAO DIAMETRO 100 X 75 MM (ESGOTO)</t>
  </si>
  <si>
    <t>TE SANITARIO DIAMETRO 50 X 50 MM (ESGOTO)</t>
  </si>
  <si>
    <t>TE SANITARIO DIAMETRO 75 X 50 MM (ESGOTO)</t>
  </si>
  <si>
    <t>TE SANITARIO DIAMETRO 75 X 75 MM (ESGOTO)</t>
  </si>
  <si>
    <t>TE SANITARIO DIAMETRO 100 X 50 MM (ESGOTO)</t>
  </si>
  <si>
    <t>TE SANITARIO DIAMETRO 100 X 75 MM (ESGOTO)</t>
  </si>
  <si>
    <t>TE SANITARIO DIAMETRO 100 X 100 MM (ESGOTO)</t>
  </si>
  <si>
    <t>TUBO SOLDAVEL PARA ESGOTO DIAMETRO 40 MM</t>
  </si>
  <si>
    <t>TUBO SOLDAVEL PARA ESGOTO DIAMETRO 50 MM</t>
  </si>
  <si>
    <t>TUBO SOLDAVEL PARA ESGOTO DIAMETRO 75 MM</t>
  </si>
  <si>
    <t>TUBO SOLDAVEL PARA ESGOTO DIAMETRO 100 MM</t>
  </si>
  <si>
    <t>TUBO FERRO GALVANIZADO 1/2"</t>
  </si>
  <si>
    <t>TUBO FERRO GALVANIZADO 3/4"</t>
  </si>
  <si>
    <t>TUBO FERRO GALVANIZADO 1"</t>
  </si>
  <si>
    <t>TUBO FERRO GALVANIZADO 1.1/4"</t>
  </si>
  <si>
    <t>TUBO FERRO GALVANIZADO 1.1/2"</t>
  </si>
  <si>
    <t>TUBO FERRO GALVANIZADO 2"</t>
  </si>
  <si>
    <t>TUBO FERRO GALVANIZADO 2.1/2"</t>
  </si>
  <si>
    <t>TUBO FERRO GALVANIZADO 3"</t>
  </si>
  <si>
    <t>TUBO FERRO GALVANIZADO 4"</t>
  </si>
  <si>
    <t>MANGUEIRA DE INCÊNDIO DI=38 MM TIPO 2 COMP. = 15 M</t>
  </si>
  <si>
    <t>SIRENE AUDIOVISUAL</t>
  </si>
  <si>
    <t>DIVISORIA PAINEL CEGO, RODAPÉ SIMPLES E PERFIL EM ALUMÍNIO</t>
  </si>
  <si>
    <t>DIVISÓRIA PAINEL CEGO, RODAPE SIMPLES E PERFIL EM AÇO PINTADO</t>
  </si>
  <si>
    <t>FERRAGENS PARA PORTA DIVISORIA PERFIL ALUMINIO</t>
  </si>
  <si>
    <t>FERRAGENS PARA PORTA DIVISORIA PERFIL AÇO PINTADO</t>
  </si>
  <si>
    <t>DIVISÓRIA PAINEL/VIDRO/PAINEL, RODAPÉ SIMPLES E PERFIL EM ALUMINIO</t>
  </si>
  <si>
    <t>DIVISÓRIA PAINEL/VIDRO/PAINEL, RODAPÉ SIMPLES E PERFIL EM AÇO PINTADO</t>
  </si>
  <si>
    <t>IMPERMEABILIZACAO - ARGAMASSA SINTÉTICA SEMI-FLEXIVEL</t>
  </si>
  <si>
    <t>IMPERMEABILIZAÇÃO FLEXÍVEL INCLUSIVE BASE (TRANSIÇÃO) SEMI FLEXIVEL</t>
  </si>
  <si>
    <t>ESTRUTURA DE MADEIRA PARA TELHA CERÂMICA V=3 A 7 M. C/FERRAGENS</t>
  </si>
  <si>
    <t>ESTRUTURA DE MADEIRA PARA TELHA CERAMICA V=7 A 10 M C/FERRAGENS</t>
  </si>
  <si>
    <t>ESTRUTURA DE MADEIRA PARA TELHA CERAMICA V=10-13 M. C/FERRAGENS</t>
  </si>
  <si>
    <t>ESTRUTURA DE MADEIRA PARA TELHA FIBROCIMENTO COM APOIOS EM LAJES/VIGAS OU PAREDES(SOMENTE TERÇAS) C/FERRAGENS</t>
  </si>
  <si>
    <t>ESTRUTURA DE MADEIRA PARA TELHA DE FIBROCIMENTO (C/TESOURA) C/FERRAGENS</t>
  </si>
  <si>
    <t>RIPÃO APARELHADO PARA TELHADO</t>
  </si>
  <si>
    <t>TRATAMENTO PARA ESTRUTURA DE TELHADO</t>
  </si>
  <si>
    <t>MAO DE OBRA PARA COBERTURA COM TELHA COLONIAL PLAN</t>
  </si>
  <si>
    <t>COBERTURA COM TELHA ONDULADA DE FIBROCIMENTO</t>
  </si>
  <si>
    <t>CUMEEIRA PARA TELHA ONDULADA DE FIBROCIMENTO</t>
  </si>
  <si>
    <t>PORTAL (INCLUSO ENCHIMENTO COM ALVENARIA)</t>
  </si>
  <si>
    <t>JANELA EM ALUMÍNIO ANODIZADO MAXIM AR C/FERRAGENS (M.O.FAB.INC.MAT.)</t>
  </si>
  <si>
    <t>PORTÃO DE ABRIR 02 FOLHAS DE TELA/TUBO FoGo 1.1/2" PT1/PT2 C/FERRAGENS</t>
  </si>
  <si>
    <t>PORTÃO DE ABRIR 01 FOLHA TELA/TUBO FoGo 1.1/2" PT3 C/FERRAGENS</t>
  </si>
  <si>
    <t>PORTÃO DE ABRIR 01 FOLHA TELA/TUBO FoGo 2" PT10 C/FERRAGENS</t>
  </si>
  <si>
    <t>PORTÃO DE ABRIR 02 FOLHAS DE FERRO REDONDO PT-6 C/FERRAGENS</t>
  </si>
  <si>
    <t>PORTÃO DE ABRIR 01 FOLHA CHAPA 14  PT-4 C/FERRAGENS</t>
  </si>
  <si>
    <t>PORTÃO DE ABRIR 02 FOLHAS DE TELA E TUBO GALVANIZADO 2" PT 9 C/FERRAGENS</t>
  </si>
  <si>
    <t>PORTÃO DE ABRIR 01 FOLHA COM CHAPA TRAPEZOIDAL / TUBO DE ACO PT-5 C/FERRAGENS</t>
  </si>
  <si>
    <t>PORTÃO DE ABRIR DE 02 FOLHAS EM CHAPA 14 / GRADE DE FERRO PT-7 C/FERRAGENS</t>
  </si>
  <si>
    <t>PORTÃO DE CORRER E ABRIR CONJUGADO PT-8 C/FERRAGENS</t>
  </si>
  <si>
    <t>JANELA MAXIM AR CHAPA/VIDRO J4 C/FERRAGENS</t>
  </si>
  <si>
    <t>JANELA MAXIM AR CHAPA/VIDRO J3/J5/J6/J8 C/FERRAGENS</t>
  </si>
  <si>
    <t>JANELA DE CORRER VENEZIANA CHAPA/VIDRO J14 C/FERRAGENS</t>
  </si>
  <si>
    <t>JANELA DE CORRER CHAPA/VIDRO J9/J10/J12/J13 C/FERRAGENS</t>
  </si>
  <si>
    <t>JANELA DE CORRER VENEZIANA CHAPA/VIDRO J11/J16 C/FERRAGENS</t>
  </si>
  <si>
    <t>JANELA MAXIM AR CHAPA/VIDRO J1/J2/J7/J15 C/FERRAGENS</t>
  </si>
  <si>
    <t>JANELA BASCULANTE EM CHAPA  J17, J18 e J19 C/FERRAGENS</t>
  </si>
  <si>
    <t>JANELA METALICA / PRE-MOLDADO JPM-1 / JPM-2 C/FERRAGENS</t>
  </si>
  <si>
    <t>JANELA EM CHAPA METÁLICA TIPO VENEZIANA FIXA COM VENTILAÇÃO  J-20</t>
  </si>
  <si>
    <t>PORTA DE ABRIR DE 01 FOLHA EM CHAPA VINCADA PF-1A C/FERRAGENS</t>
  </si>
  <si>
    <t>PORTA DE ABRIR DE 01 FOLHA EM CHAPA METÁLICA PF-1B C/FERRAGENS</t>
  </si>
  <si>
    <t>PORTA DE ABRIR DE 01 FOLHA EM CHAPA METÁLICA PF-1 C/FERRAGENS</t>
  </si>
  <si>
    <t>PORTA DE ABRIR DE 01 FOLHA DE VIDRO PF-2 C/FERRAGENS</t>
  </si>
  <si>
    <t>PORTA DE ABRIR DE 01 FOLHA (VENEZIANA/VIDRO) PF-3 C/FERRAGENS</t>
  </si>
  <si>
    <t>PORTA DE ABRIR DE 01 FOLHA EM VENEZIANA PF-4 C/FERRAGENS</t>
  </si>
  <si>
    <t>PORTA DE ABRIR DE 02 FOLHAS EM VENEZIANA PF-5 C/FERRAGENS</t>
  </si>
  <si>
    <t>PORTA DE CORRER DE 04 FOLHAS EM VIDRO (DUAS FIXAS E DUAS MÓVEIS) PF-6 C/ FERRAGENS</t>
  </si>
  <si>
    <t>PORTA DE CORRER DE 02 OU 04 FOLHAS DE VIDRO (METADE FIXA/METADE MÓVEL) C/BASCULA SUPERIOR PF-7/PF-8 C/ FERRAGENS</t>
  </si>
  <si>
    <t>PORTA DE ABRIR DE 02 FOLHAS DE VIDRO PF-9 C/FERRAGENS</t>
  </si>
  <si>
    <t>PORTA DE ABRIR DE 01 FOLHA EM CHAPA DE AÇO PARA SANITÁRIO PF-10 C/FERRAGENS</t>
  </si>
  <si>
    <t>PORTA DE ABRIR DE 02 FOLHAS (VENEZIANA / VIDRO) PF-11 C/FERRAGENS</t>
  </si>
  <si>
    <t>REBOCO PAULISTA C/IMPERMEABILIZANTE A-15 (1CI:4ARMLC+5% IMPXCI)</t>
  </si>
  <si>
    <t>CHAPISCO ROLADO (1CIM:3 ARML)+(1 COLA:10 CIM)</t>
  </si>
  <si>
    <t>PASSEIO PROTECAO EM CONC.DESEMPEN.5 CM 1:2,5:3,5 (INCLUSO ESPELHO DE 30CM/ESCAVAÇÃO/REATERRO/APILOAMENTO/ATERRO INTERNO)</t>
  </si>
  <si>
    <t>PISO EM CONCRETO ARMADO E=20CM BAIA TERM.RODOVIARIO 30MPA(3X3 M)COMP./S.LEITO</t>
  </si>
  <si>
    <t>PISO CONCRETO POLIDO E=2,0 CM (1:2:2,5) E JUNTA PL ASTICA 17MM</t>
  </si>
  <si>
    <t>CONCRETO DESEMPENADO 5CM C/JUNTA SX.ROLADO-10CM-1:2,5:3,5</t>
  </si>
  <si>
    <t>CIMENTO LISO IMPERM. NATURAL E=2CM C/JUNTA PLÁSTICA 1CI:3ARMG</t>
  </si>
  <si>
    <t>CIMENTO RUSTICO IMP. NATURAL E=.2CM C/JUNTA PLÁSTICA 1CI:3ARMG</t>
  </si>
  <si>
    <t>CIMENTO RUSTICO E=2CM C/JUNTA PLAST.1 CI:3 ARMG</t>
  </si>
  <si>
    <t xml:space="preserve">PISO DE ARDOSIA SERRADO COM CONTRAPISO (1CI:3ARML)_x000D_
</t>
  </si>
  <si>
    <t>CIMENTO LISO C/ OXIDO DE FERRO E=2 CM C/JUNTA PL.1CI:3ARMG</t>
  </si>
  <si>
    <t>CONCRETO SEIXO ROLADO SEMI POLIDO 3CM(1:2:2,5) C/JUNTA 27MM</t>
  </si>
  <si>
    <t>RODAPÉ PLANO PARA PISO VINÍLICO H=5CM</t>
  </si>
  <si>
    <t>RODAPE PARA PISO DE BORRACHA</t>
  </si>
  <si>
    <t>TESTEIRA/CANTONEIRA ALUMINIO</t>
  </si>
  <si>
    <t>FECHADURA TIPO ALAVANCA REF.: LAFONTE 6236 E/8766- E17 IMAB OU EQUIV.</t>
  </si>
  <si>
    <t>FECHADURA TIPO ALAVANCA REF.: LAFONTE 6236 I /8766- I18 IMAB OU EQUIV.</t>
  </si>
  <si>
    <t>FECHADURA TIPO LIVRE OCUPADO PARA SANITÁRIO REF.: (819 IMAB/719 LA FONTE) OU EQUIV.</t>
  </si>
  <si>
    <t>FECHADURA TIPO BICO DE PAPAGAIO REF.: (1222 LAFONTE/1161 E - 30  IMAB) OU EQUIV.</t>
  </si>
  <si>
    <t>FECHADURA TIPO ALAVANCA REF.: LAFONTE 6236 B/8766 - B19 IMAB OU EQUIV.</t>
  </si>
  <si>
    <t>FECHADURA TIPO BOLA REF.: LAFONTE 2080-E / 1005-E VOUGA OU EQUIVALENTE</t>
  </si>
  <si>
    <t>FECHADURA TIPO BOLA REF.: LAFONTE 2080-I / 005-I VOUGA OU EQUIVALENTE</t>
  </si>
  <si>
    <t>FECHADURA TIPO BOLA REF.: LAFONTE  2080-B / 005-B VOUGA OU EQUIVALENTE</t>
  </si>
  <si>
    <t>CHAPA SUPORTE PARA DIVISORIAS DE MÁRMORE/GRANITO</t>
  </si>
  <si>
    <t>BATENTE COM ENCOSTO DE BORRACHA PARA DIVISORIAS DE GRANITO/MÁRMORE</t>
  </si>
  <si>
    <t>DOBRADIÇA COM MOLA PARA PORTA/DIVISORIAS DE MÁRMORE/GRANITO</t>
  </si>
  <si>
    <t>PARAFUSO DE LATÃO PARA DIVISORIAS DE MÁRMORE/GRANITO</t>
  </si>
  <si>
    <t>CORRENTE GALVANIZADA 4 MM PARA CADEADO</t>
  </si>
  <si>
    <t>ESTRADO ESCOLA 20 SALAS</t>
  </si>
  <si>
    <t>LIMPEZA DE ESTRUTURA METALICA (SEM ANDAIME)</t>
  </si>
  <si>
    <t>CAIACAO TRES DEMAOS MUROS E PAREDES - (O.C.)</t>
  </si>
  <si>
    <t>CAIACAO DUAS DEMAOS MUROS E PAREDES - (O.C.)</t>
  </si>
  <si>
    <t>FUNDO PRIMER PARA ESTRUTURA METALICA (2 DEMAOS)</t>
  </si>
  <si>
    <t>PINTURA ESMALTE SEM FUNDO ANTICORROSIVO 2 DEMAOS</t>
  </si>
  <si>
    <t>PINTURA ESMALTE 2 DEMÃOS PARA ESQUADRIAS DE FERRO (SEM FUNDO ANTICORROSIVO)</t>
  </si>
  <si>
    <t>PINTURA ESMALTE 1 DEMÃO ESQUADRIA METALICA S/FUNDO ANTICORROSIVO</t>
  </si>
  <si>
    <t>PINTURA TINTA ESMALTE SINTETICO PARA PAREDES - 2 DEMÃOS C/SELADOR</t>
  </si>
  <si>
    <t>PINTURA TINTA ESMALTE PARA ESQUADRIAS DE FERRO C  FUNDO ANTICORROSIVO</t>
  </si>
  <si>
    <t>PINTURA TINTA GRAFITE PARA ESQUADRIA DE FERRO (DUPLA FUNÇÃO - FUNDO E ACABAMENTO)</t>
  </si>
  <si>
    <t>PINTURA ESMALTE ALQUIDICO ESTRUTURA METALICA 2 DEMAOS</t>
  </si>
  <si>
    <t>PINTURA ESMALTE ALQUIDICO ESTRUTURA METALICA 1 DEMAO</t>
  </si>
  <si>
    <t>LETREIRO PEQUENO PORTE A PINCEL EM PAREDE E PORTAS</t>
  </si>
  <si>
    <t>DEMARCAÇÃO DE QUADRA/VAGAS COM TINTA POLIESPORTIVA</t>
  </si>
  <si>
    <t>PINTURA TINTA POLIESPORTIVA - 2 DEMÃOS (PISOS E CIMENTADOS)</t>
  </si>
  <si>
    <t>IRRIGACAO PARA 30 DIAS / AREA PLANTADA</t>
  </si>
  <si>
    <t>LIMPEZA COM ÁCIDO MURIÁTICO (1:20), NEUTRALIZADO COM DETERGENTE AMONIACAL (HIDRÓXIDO DE AMÔNIO) (1:10)</t>
  </si>
  <si>
    <t>ALAMBRADO COM POSTE DE CONCRETO E CINTA ARMADA PADRÃO GOINFRA</t>
  </si>
  <si>
    <t>CERCA EM MADEIRA ROLIÇA (EUCALIPTO COM TRATAMENTO ) COM H=1,70 M E 9 FIOS DE ARAME FARPADO - POSTE ESTICADOR A CADA 25 M  E ESPAÇAMENTO ENTRE POSTES = 2,50 M</t>
  </si>
  <si>
    <t>MICTORIO ACO INOX SOBRE COCHO DE CONCRETO (SEM INST.H.SANIT.)</t>
  </si>
  <si>
    <t>CANALETA CONCRETO DESEMPENADO 5 CM PADRÃO GOINFRA (MEIA CANA)</t>
  </si>
  <si>
    <t>BANCADA DE GRANITO C/ ESPELHO</t>
  </si>
  <si>
    <t>COMPOSIÇÃO DE PREÇO UNITÁRIO</t>
  </si>
  <si>
    <t xml:space="preserve">SERVIÇO: </t>
  </si>
  <si>
    <t>MURO DE ARRIMO PADRÃO GOINFRA EM CANALETA SEM REVESTIMENTO ( COM ALTURA ATÉ 2,50M) INCLUSO FUNDAÇÃO</t>
  </si>
  <si>
    <t>DISCRIMINAÇÃO</t>
  </si>
  <si>
    <t>UNIDADE</t>
  </si>
  <si>
    <t>QUANT.</t>
  </si>
  <si>
    <t>P.UNIT.</t>
  </si>
  <si>
    <t>0006</t>
  </si>
  <si>
    <t>ARMADOR</t>
  </si>
  <si>
    <t>h</t>
  </si>
  <si>
    <t>0008</t>
  </si>
  <si>
    <t>AJUDANTE</t>
  </si>
  <si>
    <t>0010</t>
  </si>
  <si>
    <t>CARPINTEIRO</t>
  </si>
  <si>
    <t>0005</t>
  </si>
  <si>
    <t xml:space="preserve">SERVENTE </t>
  </si>
  <si>
    <t>0004</t>
  </si>
  <si>
    <t xml:space="preserve">PEDREIRO </t>
  </si>
  <si>
    <t>0032</t>
  </si>
  <si>
    <t>OPERADOR DE BETONEIRA</t>
  </si>
  <si>
    <t>VALOR TOTAL MÃO DE OBRA</t>
  </si>
  <si>
    <t>AREIA GROSSA</t>
  </si>
  <si>
    <t>m³</t>
  </si>
  <si>
    <t>VIGOTA DE MADEIRA 6X12</t>
  </si>
  <si>
    <t>ESCORA ROLIÇA (TIPO EUCALIPTO)</t>
  </si>
  <si>
    <t>TABUA PARA FORMA (30 CM )</t>
  </si>
  <si>
    <t>PRETO 18X24</t>
  </si>
  <si>
    <t>PREGO 18X30</t>
  </si>
  <si>
    <t>RIPA DE MADEIRA 5X1</t>
  </si>
  <si>
    <t>PONTALETE 3X3''</t>
  </si>
  <si>
    <t>DESMOLDANTE PARA CONCRETO</t>
  </si>
  <si>
    <t>l</t>
  </si>
  <si>
    <t>COMPENSADO RESINADO COLA FENÓLICA 12MM 2,2X1,1</t>
  </si>
  <si>
    <t>m²</t>
  </si>
  <si>
    <t>CIMENTO PORTLAND C.P. 32</t>
  </si>
  <si>
    <t>CANALETA DE CONCRETO 14X19X19 (NBR 6136)</t>
  </si>
  <si>
    <t>un</t>
  </si>
  <si>
    <t>CAIBRO 5X6</t>
  </si>
  <si>
    <t>0102</t>
  </si>
  <si>
    <t>ARAME RECOZIDO 18</t>
  </si>
  <si>
    <t>0105</t>
  </si>
  <si>
    <t>ARAME GALVANIZADO 14</t>
  </si>
  <si>
    <t>AÇO CA-50 - 8,0MM (5/16'')</t>
  </si>
  <si>
    <t>AÇO CA-50 - 12,50MM (1/2'')</t>
  </si>
  <si>
    <t>AÇO CA-50 - 10,0MM (3/8'')</t>
  </si>
  <si>
    <t xml:space="preserve">AÇO CA-60 - 5,0MM </t>
  </si>
  <si>
    <t>BRITA Nº02</t>
  </si>
  <si>
    <t xml:space="preserve">BLOCO CONCRETO ESTRUTURAL 14 X 19 X 39 FCK= 4,5 MPA ( NBR 6136) </t>
  </si>
  <si>
    <t>BRITA Nº01</t>
  </si>
  <si>
    <t>VALOR TOTAL MATERIAL</t>
  </si>
  <si>
    <t>VALOR TOTAL COMPOSIÇÃO</t>
  </si>
  <si>
    <t>ORÇAMENTO RESUMO</t>
  </si>
  <si>
    <t>VALOR COM BDI</t>
  </si>
  <si>
    <t>%</t>
  </si>
  <si>
    <t>TOTAL TRANSPORTES</t>
  </si>
  <si>
    <t>ONERADA e DESONERADA.</t>
  </si>
  <si>
    <t xml:space="preserve">   Foram utilizadas como referência tabelas GOINFRA e SINAPI ou aqueles constantes das composições de custos unitários </t>
  </si>
  <si>
    <t>próprios.</t>
  </si>
  <si>
    <t xml:space="preserve">   Após elaboração das planilhas, verifica-se que a PLANILHA ONERADA é mais vantajosa.</t>
  </si>
  <si>
    <t>NOTA EXPLICATIVA</t>
  </si>
  <si>
    <t xml:space="preserve">   Para o serviço de reforma dos sanitários, no Complexo Regulador - Almoxarifado Secretaria de Saúde de Goiás,</t>
  </si>
  <si>
    <t>situado à Rua 26, Jardim Santo Antônio - Goiânia - Goiás, foram elaboradas planilhas orçamentárias estimadas com tabelas</t>
  </si>
  <si>
    <t>BRUNA DAYANE FERREIRA BATISTA</t>
  </si>
  <si>
    <t xml:space="preserve">Engenheira Civil - Fiscalização </t>
  </si>
  <si>
    <t>GEAM/SGI/SES</t>
  </si>
  <si>
    <t>CAIXA DE PASSAGEM 20X20X25CM (MEDIDAS INTERNAS) FUNDO BRITA SEM TAMPA</t>
  </si>
  <si>
    <t>CAIXA DE PASSAGEM 30X30X40CM (MEDIDAS INTERNAS) COM TAMPA E DRENO BRITA</t>
  </si>
  <si>
    <t>CAIXA DE PASSAGEM 35X60X50CM (MEDIDAS INTERNAS) FUNDO DE CONCRETO (PARA TAMPA R1)</t>
  </si>
  <si>
    <t>CAIXA DE PASSAGEM 107 X 52 X 50CM (MEDIDAS INTERNAS) FUNDO DE CONCRETO (PARA TAMPA R2)</t>
  </si>
  <si>
    <t>CAIXA DE PASSAGEM 40X40X50CM (MEDIDAS INTERNAS) FUNDO DE BRITA SEM TAMPA</t>
  </si>
  <si>
    <t>CAIXA DE PASSAGEM 50X50X80CM (MEDIDAS INTERNAS) FUNDO DE BRITA SEM TAMPA</t>
  </si>
  <si>
    <t>CAIXA DE PASSAGEM 60X60X80CM (MEDIDAS INTERNAS) FUNDO DE BRITA SEM TAMPA</t>
  </si>
  <si>
    <t>CAIXA DE PASSAGEM 80X80X110 CM (MEDIDAS INTERNAS) FUNDO DE BRITA SEM TAMPA</t>
  </si>
  <si>
    <t>CAIXA DE PASSAGEM 80X80X130CM (MEDIDAS INTERNAS) FUNDO DE BRITA SEM TAMPA</t>
  </si>
  <si>
    <t xml:space="preserve">071603 </t>
  </si>
  <si>
    <t>LUMINÁRIA LED PARA ILUMINAÇÃO PÚBLICA 240W A 280W</t>
  </si>
  <si>
    <t xml:space="preserve">071661 </t>
  </si>
  <si>
    <t>LUMINÁRIA LED CIRCULAR PARA QUADRA 200W</t>
  </si>
  <si>
    <t xml:space="preserve">071690 </t>
  </si>
  <si>
    <t>LUMINÁRIA LED RETANGULAR DE EMBUTIR COM REFLETOR DE ALUMÍNIO E ALETAS, DE 36W A 39W - INCLUSO CORTE NO FORRO</t>
  </si>
  <si>
    <t xml:space="preserve">071691 </t>
  </si>
  <si>
    <t>LUMINÁRIA LED QUADRADA DE EMBUTIR COM REFLETOR DE ALUMÍNIO E ALETAS, DE 36 A 39W - INCLUSO CORTE NO FORRO</t>
  </si>
  <si>
    <t xml:space="preserve">071692 </t>
  </si>
  <si>
    <t>LUMINÁRIA LED RETANGULAR DE SOBREPOR COM REFLETOR DE ALUMÍNIO COM ALETAS, DE 36W A 39W</t>
  </si>
  <si>
    <t xml:space="preserve">071693 </t>
  </si>
  <si>
    <t>LUMINÁRIA LED QUADRADA DE SOBREPOR COM REFLETOR DE ALUMÍNIO COM ALETAS, DE 36W A 39W</t>
  </si>
  <si>
    <t xml:space="preserve">071694 </t>
  </si>
  <si>
    <t>LUMINÁRIA PLAFON LED QUADRADA DE SOBREPOR, 36W A 39W, 60X60 CM</t>
  </si>
  <si>
    <t xml:space="preserve">071695 </t>
  </si>
  <si>
    <t>LUMINÁRIA PLAFON LED QUADRADA DE EMBUTIR, 36W A 39W, 60X60 CM - INCLUSO CORTE NO FORRO</t>
  </si>
  <si>
    <t xml:space="preserve">071696 </t>
  </si>
  <si>
    <t>LUMINÁRIA LED PARA JARDIM COM POSTE 3,00 M COM 01 LUMINÁRIA PLANA - INCLUSO BASE DE CONCRETO PADRÃO GOINFRA E FIXAÇÃO</t>
  </si>
  <si>
    <t xml:space="preserve">071697 </t>
  </si>
  <si>
    <t>LUMINÁRIA LED PARA JARDIM COM POSTE 3,00 M COM 02 LUMINÁRIAS PLANAS - INCLUSO BASE DE CONCRETO PADRÃO GOINFRA E FIXAÇÃO</t>
  </si>
  <si>
    <t xml:space="preserve">071698 </t>
  </si>
  <si>
    <t>LUMINÁRIA LED TIPO PROJETOR RETANGULAR DE 80W A 100W</t>
  </si>
  <si>
    <t xml:space="preserve">071699 </t>
  </si>
  <si>
    <t>LUMINÁRIA LED TIPO PROJETOR RETANGULAR 400W A 500W</t>
  </si>
  <si>
    <t>CAIXA DE ALVENARIA 20x20x25 CM (MEDIDAS INTERNAS) COM REVESTIMENTO IMPERMEABILIZADO, FUNDO DE BRITA SEM TAMPA - PARA REGISTRO/TORNEIRA JARDIM</t>
  </si>
  <si>
    <t>CAIXA DE PASSAGEM 40X40X80CM (MEDIDAS INTERNAS) SEM TAMPA</t>
  </si>
  <si>
    <t>CAIXA DE AREIA 40X40X80CM (MEDIDAS INTERNAS), FUNDO DE BRITA COM GRELHA METÁLICA FERRO CHATO PADRÃO GOINFRA</t>
  </si>
  <si>
    <t>CAIXA DE PASSAGEM 60X60X80 CM (MEDIDAS INTERNAS) SEM TAMPA</t>
  </si>
  <si>
    <t>CAIXA DE AREIA 60X60X80CM (MEDIDAS INTERNAS) FUNDO DE BRITA SEM TAMPA</t>
  </si>
  <si>
    <t>CAIXA DE AREIA 60X60X80CM (MEDIDAS INTERNAS) FUNDO DE BRITA COM GRELHA METÁLICA FERRO CHATO PADRÃO GOINFRA</t>
  </si>
  <si>
    <t>JANELA DE CORRER EM ALUMINIO ANODIZADO, 02 FOLHAS DE VIDRO, COM FERRAGENS (M.O.FAB.INC.MAT.)</t>
  </si>
  <si>
    <t>JANELA DE CORRER EM ALUMINIO ANODIZADO COM 03 FOLHAS (01 VIDRO E 02 VENEZIANAS) C/FERRAGENS (M.O.FAB.INC.MAT.)</t>
  </si>
  <si>
    <t>PORTA DE ABRIR EM ALUMÍNIO ANODIZADO, 01 FOLHA COM VIDRO, COM FERRAGENS (M.O.FAB.INC.MAT.)</t>
  </si>
  <si>
    <t>PORTA DE ABRIR EM ALUMÍNIO ANODIZADO, 01 FOLHA EM VENEZIANA, COM FERRAGENS (M.O.FAB.INC.MAT.)</t>
  </si>
  <si>
    <t xml:space="preserve">180120 </t>
  </si>
  <si>
    <t>JANELA DE CORRER EM ALUMINIO, 02 FOLHAS DE VIDRO, COM ACABAMENTO EM PINTURA ELETROSTÁTICA BRANCA - INCLUSO FERRAGENS (M.O.FAB.INC.MAT.)</t>
  </si>
  <si>
    <t xml:space="preserve">180121 </t>
  </si>
  <si>
    <t>JANELA DE CORRER EM ALUMINIO, 03 FOLHAS (01 VIDRO E 02 VENEZIANAS), COM ACABAMENTO EM PINTURA ELETROSTÁTICA BRANCA - INCLUSO FERRAGENS (M.O.FAB.INC.MAT.)</t>
  </si>
  <si>
    <t xml:space="preserve">180122 </t>
  </si>
  <si>
    <t>JANELA MAXIM AR EM ALUMINIO COM ACABAMENTO EM PINTURA ELETROSTÁTICA BRANCA - INCLUSO FERRAGENS (M.O.FAB.INC.MAT.)</t>
  </si>
  <si>
    <t xml:space="preserve">180123 </t>
  </si>
  <si>
    <t>PORTA DE ABRIR EM ALUMINIO, 01 FOLHA COM VIDRO, ACABAMENTO EM PINTURA ELETROSTÁTICA BRANCA - INCLUSO FERRAGENS (M.O.FAB.INC.MAT.)</t>
  </si>
  <si>
    <t xml:space="preserve">180124 </t>
  </si>
  <si>
    <t>PORTA DE ABRIR EM ALUMINIO, 01 FOLHA VENEZIANA, ACABAMENTO EM PINTURA ELETROSTÁTICA BRANCA - INCLUSO FERRAGENS (M.O.FAB.INC.MAT.)</t>
  </si>
  <si>
    <t>GOINFRA - Agência Goiana de Infraestrutura e Transportes</t>
  </si>
  <si>
    <t>27/02/2023 - 16:41</t>
  </si>
  <si>
    <t>Custo Referencial de Serviços</t>
  </si>
  <si>
    <t>Tabela de Preços:</t>
  </si>
  <si>
    <t>TABELA DE CUSTOS DE OBRAS CIVIS - T201 - MARÇO/2023 - SEM DESONERAÇÃO</t>
  </si>
  <si>
    <t>Data Base: 01/03/2023</t>
  </si>
  <si>
    <t>Mês</t>
  </si>
  <si>
    <t>Janeiro</t>
  </si>
  <si>
    <t xml:space="preserve">Fevereiro </t>
  </si>
  <si>
    <t xml:space="preserve">Março 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</si>
  <si>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</si>
  <si>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</si>
  <si>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</si>
  <si>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</si>
  <si>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</si>
  <si>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</si>
  <si>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</si>
  <si>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</si>
  <si>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</si>
  <si>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TABELA DE ÍNDICES DO INCC. FONTE: FGV</t>
  </si>
  <si>
    <t>(I-Io)/Io = I/Io - 1</t>
  </si>
  <si>
    <t>Código</t>
  </si>
  <si>
    <t>Unid.</t>
  </si>
  <si>
    <t>Material unitário (R$)</t>
  </si>
  <si>
    <t>Mão de obra unitário (R$)</t>
  </si>
  <si>
    <t>InCC acumulado (%)</t>
  </si>
  <si>
    <t>Material unitário atualizado (R$)</t>
  </si>
  <si>
    <t>Mão de obra unitário atualizado (R$)</t>
  </si>
  <si>
    <t>ORSE ONERADA ATUALIZADA ATÉ FEVEREIRO/2023</t>
  </si>
  <si>
    <t>Descrição</t>
  </si>
  <si>
    <t>REFORMA/ADEQUAÇÃO SANITÁRIOS E DML - COMPLEXO REGULADOR - ALMOXARIFADO</t>
  </si>
  <si>
    <t>GOINFRA – Março/2023 ONERADA; SINAPI – Fevereiro/2023 ONERADA; ORSE – Novembro/2022-1(atualizada com INCC: fevereiro/2023)</t>
  </si>
  <si>
    <t>COMP. 01</t>
  </si>
  <si>
    <t>BDI = 22,05%; BDI reduzido = 14,48%</t>
  </si>
  <si>
    <t>AMPLIAÇÃO</t>
  </si>
  <si>
    <t>REFORMA</t>
  </si>
  <si>
    <t>ALVENARIA</t>
  </si>
  <si>
    <t>TOTAL ALVENARIA</t>
  </si>
  <si>
    <t>LIMPEZA</t>
  </si>
  <si>
    <t>TOTAL LIMPEZA FINAL</t>
  </si>
  <si>
    <t>DIVERSOS AMPLIAÇÃO E REFORMA</t>
  </si>
  <si>
    <t>17.3</t>
  </si>
  <si>
    <t>17.4</t>
  </si>
  <si>
    <t>17.5</t>
  </si>
  <si>
    <t>TOTAL AMPLIAÇÃO</t>
  </si>
  <si>
    <t>TOTAL REFORMA</t>
  </si>
  <si>
    <t>20.1</t>
  </si>
  <si>
    <t>21.1</t>
  </si>
  <si>
    <t>21.2</t>
  </si>
  <si>
    <t>22.1</t>
  </si>
  <si>
    <t>23.1</t>
  </si>
  <si>
    <t>23.2</t>
  </si>
  <si>
    <t>24.1</t>
  </si>
  <si>
    <t>24.2</t>
  </si>
  <si>
    <t>25.1</t>
  </si>
  <si>
    <t>25.2</t>
  </si>
  <si>
    <t>25.3</t>
  </si>
  <si>
    <t>25.4</t>
  </si>
  <si>
    <t>26.1</t>
  </si>
  <si>
    <t>27.1</t>
  </si>
  <si>
    <t>27.2</t>
  </si>
  <si>
    <t>27.3</t>
  </si>
  <si>
    <t>27.4</t>
  </si>
  <si>
    <t>28.1</t>
  </si>
  <si>
    <t>28.2</t>
  </si>
  <si>
    <t>TOTAL DIVERSOS AMPLIAÇÃO E REFORMA</t>
  </si>
  <si>
    <t>20</t>
  </si>
  <si>
    <t>21</t>
  </si>
  <si>
    <t>22</t>
  </si>
  <si>
    <t>23</t>
  </si>
  <si>
    <t>24</t>
  </si>
  <si>
    <t>26</t>
  </si>
  <si>
    <t>27</t>
  </si>
  <si>
    <t>ADMINITRAÇÃO - MENSALISTAS</t>
  </si>
  <si>
    <t>Área ampliação: 45,46 m²</t>
  </si>
  <si>
    <t>Área reforma: 33,02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</si>
</sst>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164" formatCode="dddd&quot;, &quot;mmmm\ dd&quot;, &quot;yyyy"/>
    <numFmt numFmtId="165" formatCode="_(&quot;Cr$&quot;* #,##0_);_(&quot;Cr$&quot;* \(#,##0\);_(&quot;Cr$&quot;* \-_);_(@_)"/>
    <numFmt numFmtId="166" formatCode="_(&quot;R$ &quot;* #,##0.00_);_(&quot;R$ &quot;* \(#,##0.00\);_(&quot;R$ &quot;* \-??_);_(@_)"/>
    <numFmt numFmtId="167" formatCode="_-&quot;R$ &quot;* #,##0.00_-;&quot;-R$ &quot;* #,##0.00_-;_-&quot;R$ &quot;* \-??_-;_-@_-"/>
    <numFmt numFmtId="168" formatCode="General_)"/>
    <numFmt numFmtId="169" formatCode="_(* #,##0.00_);[Red]_(* \(#,##0.00\);_(* \-??_);[Blue]* _(@_)"/>
    <numFmt numFmtId="170" formatCode="_(* #,##0.00&quot; Km&quot;_);[Red]_(* \(#,##0.00&quot; Km)&quot;;_(* \-?????_);[Blue]* _(@_)"/>
    <numFmt numFmtId="171" formatCode="_(* #,##0.00_);_(* \(#,##0.00\);_(* \-??_);_(@_)"/>
    <numFmt numFmtId="172" formatCode="_-* #,##0.000_-;\-* #,##0.000_-;_-* \-??_-;_-@_-"/>
    <numFmt numFmtId="173" formatCode="_-* #,##0.0000_-;\-* #,##0.0000_-;_-* \-??_-;_-@_-"/>
    <numFmt numFmtId="174" formatCode="0.0&quot; m³&quot;"/>
    <numFmt numFmtId="175" formatCode="0.00&quot; m&quot;"/>
    <numFmt numFmtId="176" formatCode="_-* #,##0.00_-;\-* #,##0.00_-;_-* \-??_-;_-@_-"/>
    <numFmt numFmtId="177" formatCode="#,##0.00\ ;&quot; (&quot;#,##0.00\);&quot; -&quot;#\ ;@\ "/>
    <numFmt numFmtId="178" formatCode="&quot;EQ&quot;0#"/>
    <numFmt numFmtId="179" formatCode="* #,##0.00\ ;* \(#,##0.00\);* \-#\ ;@\ "/>
    <numFmt numFmtId="180" formatCode="#0.00"/>
    <numFmt numFmtId="181" formatCode="##0.00"/>
    <numFmt numFmtId="182" formatCode="##,##0.00"/>
    <numFmt numFmtId="183" formatCode="_-[$R$-416]\ * #,##0.00_-;\-[$R$-416]\ * #,##0.00_-;_-[$R$-416]\ * &quot;-&quot;??_-;_-@_-"/>
    <numFmt numFmtId="184" formatCode="#,##0.000"/>
    <numFmt numFmtId="185" formatCode="0.0000%"/>
    <numFmt numFmtId="186" formatCode="_-&quot;R$&quot;\ * #,##0.0000_-;\-&quot;R$&quot;\ * #,##0.0000_-;_-&quot;R$&quot;\ * &quot;-&quot;????_-;_-@_-"/>
    <numFmt numFmtId="187" formatCode="0.0%"/>
  </numFmts>
  <fonts count="82">
    <font>
      <sz val="11"/>
      <color rgb="FF000000"/>
      <name val="Calibri"/>
      <charset val="134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name val="Courier New"/>
      <family val="3"/>
    </font>
    <font>
      <sz val="11"/>
      <color rgb="FF993300"/>
      <name val="Calibri"/>
      <family val="2"/>
      <charset val="1"/>
    </font>
    <font>
      <sz val="10"/>
      <color rgb="FF000000"/>
      <name val="MS Sans Serif"/>
      <charset val="134"/>
    </font>
    <font>
      <sz val="9"/>
      <color rgb="FF000000"/>
      <name val="Arial"/>
      <family val="2"/>
      <charset val="1"/>
    </font>
    <font>
      <sz val="10"/>
      <name val="Times New Roman"/>
      <family val="1"/>
      <charset val="1"/>
    </font>
    <font>
      <sz val="10"/>
      <name val="Tahoma"/>
      <family val="2"/>
      <charset val="1"/>
    </font>
    <font>
      <sz val="12"/>
      <name val="Times New Roman"/>
      <family val="1"/>
      <charset val="1"/>
    </font>
    <font>
      <b/>
      <sz val="11"/>
      <color rgb="FF333333"/>
      <name val="Calibri"/>
      <family val="2"/>
      <charset val="1"/>
    </font>
    <font>
      <b/>
      <sz val="10"/>
      <name val="Arial"/>
      <family val="2"/>
      <charset val="1"/>
    </font>
    <font>
      <sz val="9"/>
      <name val="Courier New"/>
      <family val="3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1"/>
      <charset val="1"/>
    </font>
    <font>
      <b/>
      <sz val="11"/>
      <color rgb="FF000000"/>
      <name val="Calibri"/>
      <family val="2"/>
      <charset val="1"/>
    </font>
    <font>
      <b/>
      <sz val="15"/>
      <color rgb="FF008080"/>
      <name val="Calibri"/>
      <family val="2"/>
      <charset val="1"/>
    </font>
    <font>
      <b/>
      <sz val="15"/>
      <color rgb="FF333399"/>
      <name val="Calibri"/>
      <family val="2"/>
      <charset val="1"/>
    </font>
    <font>
      <b/>
      <sz val="18"/>
      <color rgb="FF008080"/>
      <name val="Cambria"/>
      <family val="1"/>
      <charset val="1"/>
    </font>
    <font>
      <b/>
      <sz val="18"/>
      <color rgb="FF333399"/>
      <name val="Cambria"/>
      <family val="1"/>
      <charset val="1"/>
    </font>
    <font>
      <b/>
      <sz val="18"/>
      <color rgb="FF339966"/>
      <name val="Cambria"/>
      <family val="1"/>
      <charset val="1"/>
    </font>
    <font>
      <b/>
      <sz val="13"/>
      <color rgb="FF333399"/>
      <name val="Calibri"/>
      <family val="2"/>
      <charset val="1"/>
    </font>
    <font>
      <b/>
      <sz val="11"/>
      <color rgb="FF333399"/>
      <name val="Calibri"/>
      <family val="2"/>
      <charset val="1"/>
    </font>
    <font>
      <sz val="9"/>
      <name val="Arial"/>
      <family val="2"/>
      <charset val="1"/>
    </font>
    <font>
      <b/>
      <sz val="8"/>
      <color rgb="FF0B0B2F"/>
      <name val="Arial"/>
      <family val="2"/>
      <charset val="1"/>
    </font>
    <font>
      <sz val="9"/>
      <color rgb="FFFFFFFF"/>
      <name val="Arial"/>
      <family val="2"/>
      <charset val="1"/>
    </font>
    <font>
      <b/>
      <sz val="9"/>
      <color rgb="FF0B0B2F"/>
      <name val="Tahoma"/>
      <family val="2"/>
      <charset val="1"/>
    </font>
    <font>
      <sz val="10"/>
      <color rgb="FF000000"/>
      <name val="Times New Roman"/>
      <family val="1"/>
      <charset val="1"/>
    </font>
    <font>
      <b/>
      <sz val="8"/>
      <color rgb="FF0B0B2F"/>
      <name val="Times New Roman"/>
      <family val="1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008000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u/>
      <sz val="12"/>
      <color rgb="FF000000"/>
      <name val="Calibri"/>
      <family val="2"/>
      <charset val="1"/>
    </font>
    <font>
      <sz val="9"/>
      <color rgb="FFFF0000"/>
      <name val="Arial"/>
      <family val="2"/>
      <charset val="1"/>
    </font>
    <font>
      <b/>
      <sz val="7"/>
      <color rgb="FF0B0B2F"/>
      <name val="Tahoma"/>
      <family val="2"/>
      <charset val="1"/>
    </font>
    <font>
      <sz val="14"/>
      <color rgb="FF000000"/>
      <name val="Arial"/>
      <family val="2"/>
      <charset val="1"/>
    </font>
    <font>
      <b/>
      <sz val="9"/>
      <name val="Arial"/>
      <family val="2"/>
      <charset val="1"/>
    </font>
    <font>
      <sz val="11"/>
      <color rgb="FF000000"/>
      <name val="Calibri"/>
      <family val="2"/>
    </font>
    <font>
      <sz val="9"/>
      <color rgb="FF000000"/>
      <name val="Segoe UI"/>
      <family val="2"/>
    </font>
    <font>
      <sz val="9"/>
      <color rgb="FF000000"/>
      <name val="Segoe UI"/>
      <family val="2"/>
      <charset val="1"/>
    </font>
    <font>
      <sz val="11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</font>
    <font>
      <b/>
      <sz val="7"/>
      <name val="Arial"/>
      <family val="2"/>
    </font>
    <font>
      <sz val="7"/>
      <name val="Arial"/>
      <family val="2"/>
    </font>
    <font>
      <sz val="4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charset val="1"/>
    </font>
    <font>
      <sz val="8"/>
      <name val="Calibri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name val="Times New Roman"/>
      <family val="1"/>
    </font>
    <font>
      <b/>
      <sz val="12"/>
      <color theme="0"/>
      <name val="Times New Roman"/>
      <family val="1"/>
    </font>
    <font>
      <b/>
      <sz val="9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00000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E6E6E6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0C0C0"/>
        <bgColor rgb="FFBFBFBF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666699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333333"/>
        <bgColor rgb="FF333300"/>
      </patternFill>
    </fill>
    <fill>
      <patternFill patternType="solid">
        <fgColor theme="0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F3F3F3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1F1F1"/>
        <bgColor rgb="FFEDEDED"/>
      </patternFill>
    </fill>
    <fill>
      <patternFill patternType="solid">
        <fgColor theme="1"/>
        <bgColor rgb="FFBFBFBF"/>
      </patternFill>
    </fill>
    <fill>
      <patternFill patternType="solid">
        <fgColor theme="6" tint="-0.499984740745262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rgb="FF003366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medium">
        <color rgb="FF33CCCC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487">
    <xf numFmtId="0" fontId="0" fillId="0" borderId="0"/>
    <xf numFmtId="176" fontId="58" fillId="0" borderId="0" applyBorder="0" applyProtection="0"/>
    <xf numFmtId="9" fontId="58" fillId="0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8" borderId="0" applyBorder="0" applyProtection="0"/>
    <xf numFmtId="0" fontId="1" fillId="2" borderId="0" applyBorder="0" applyProtection="0"/>
    <xf numFmtId="0" fontId="1" fillId="8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7" borderId="0" applyBorder="0" applyProtection="0"/>
    <xf numFmtId="0" fontId="1" fillId="3" borderId="0" applyBorder="0" applyProtection="0"/>
    <xf numFmtId="0" fontId="1" fillId="7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9" borderId="0" applyBorder="0" applyProtection="0"/>
    <xf numFmtId="0" fontId="1" fillId="4" borderId="0" applyBorder="0" applyProtection="0"/>
    <xf numFmtId="0" fontId="1" fillId="9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5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0" borderId="0" applyBorder="0" applyProtection="0"/>
    <xf numFmtId="0" fontId="1" fillId="14" borderId="0" applyBorder="0" applyProtection="0"/>
    <xf numFmtId="0" fontId="1" fillId="10" borderId="0" applyBorder="0" applyProtection="0"/>
    <xf numFmtId="0" fontId="1" fillId="14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5" borderId="0" applyBorder="0" applyProtection="0"/>
    <xf numFmtId="0" fontId="1" fillId="14" borderId="0" applyBorder="0" applyProtection="0"/>
    <xf numFmtId="0" fontId="1" fillId="5" borderId="0" applyBorder="0" applyProtection="0"/>
    <xf numFmtId="0" fontId="1" fillId="1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7" borderId="0" applyBorder="0" applyProtection="0"/>
    <xf numFmtId="0" fontId="1" fillId="13" borderId="0" applyBorder="0" applyProtection="0"/>
    <xf numFmtId="0" fontId="1" fillId="7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3" borderId="0" applyBorder="0" applyProtection="0"/>
    <xf numFmtId="0" fontId="2" fillId="15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5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5" borderId="0" applyBorder="0" applyProtection="0"/>
    <xf numFmtId="0" fontId="2" fillId="17" borderId="0" applyBorder="0" applyProtection="0"/>
    <xf numFmtId="0" fontId="2" fillId="15" borderId="0" applyBorder="0" applyProtection="0"/>
    <xf numFmtId="0" fontId="2" fillId="17" borderId="0" applyBorder="0" applyProtection="0"/>
    <xf numFmtId="0" fontId="2" fillId="15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2" borderId="0" applyBorder="0" applyProtection="0"/>
    <xf numFmtId="0" fontId="2" fillId="16" borderId="0" applyBorder="0" applyProtection="0"/>
    <xf numFmtId="0" fontId="2" fillId="14" borderId="0" applyBorder="0" applyProtection="0"/>
    <xf numFmtId="0" fontId="2" fillId="16" borderId="0" applyBorder="0" applyProtection="0"/>
    <xf numFmtId="0" fontId="2" fillId="14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7" borderId="0" applyBorder="0" applyProtection="0"/>
    <xf numFmtId="0" fontId="2" fillId="18" borderId="0" applyBorder="0" applyProtection="0"/>
    <xf numFmtId="0" fontId="2" fillId="7" borderId="0" applyBorder="0" applyProtection="0"/>
    <xf numFmtId="0" fontId="2" fillId="18" borderId="0" applyBorder="0" applyProtection="0"/>
    <xf numFmtId="0" fontId="3" fillId="0" borderId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22" borderId="0" applyBorder="0" applyProtection="0"/>
    <xf numFmtId="0" fontId="4" fillId="3" borderId="0" applyBorder="0" applyProtection="0"/>
    <xf numFmtId="0" fontId="5" fillId="4" borderId="0" applyBorder="0" applyProtection="0"/>
    <xf numFmtId="0" fontId="5" fillId="4" borderId="0" applyBorder="0" applyProtection="0"/>
    <xf numFmtId="0" fontId="6" fillId="14" borderId="1" applyProtection="0"/>
    <xf numFmtId="0" fontId="7" fillId="23" borderId="2" applyProtection="0"/>
    <xf numFmtId="164" fontId="3" fillId="0" borderId="0" applyBorder="0" applyProtection="0"/>
    <xf numFmtId="165" fontId="58" fillId="0" borderId="0" applyBorder="0" applyProtection="0"/>
    <xf numFmtId="0" fontId="6" fillId="14" borderId="1" applyProtection="0"/>
    <xf numFmtId="0" fontId="6" fillId="8" borderId="1" applyProtection="0"/>
    <xf numFmtId="0" fontId="6" fillId="14" borderId="1" applyProtection="0"/>
    <xf numFmtId="0" fontId="7" fillId="23" borderId="2" applyProtection="0"/>
    <xf numFmtId="0" fontId="8" fillId="0" borderId="3" applyProtection="0"/>
    <xf numFmtId="0" fontId="9" fillId="7" borderId="1" applyProtection="0"/>
    <xf numFmtId="0" fontId="9" fillId="7" borderId="1" applyProtection="0"/>
    <xf numFmtId="0" fontId="10" fillId="0" borderId="0" applyBorder="0" applyProtection="0"/>
    <xf numFmtId="0" fontId="5" fillId="4" borderId="0" applyBorder="0" applyProtection="0"/>
    <xf numFmtId="0" fontId="11" fillId="0" borderId="4" applyProtection="0"/>
    <xf numFmtId="0" fontId="12" fillId="0" borderId="5" applyProtection="0"/>
    <xf numFmtId="0" fontId="13" fillId="0" borderId="6" applyProtection="0"/>
    <xf numFmtId="0" fontId="13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14" fillId="0" borderId="0" applyBorder="0" applyProtection="0"/>
    <xf numFmtId="0" fontId="4" fillId="3" borderId="0" applyBorder="0" applyProtection="0"/>
    <xf numFmtId="0" fontId="15" fillId="0" borderId="0"/>
    <xf numFmtId="0" fontId="9" fillId="7" borderId="1" applyProtection="0"/>
    <xf numFmtId="0" fontId="8" fillId="0" borderId="3" applyProtection="0"/>
    <xf numFmtId="166" fontId="58" fillId="0" borderId="0" applyBorder="0" applyProtection="0"/>
    <xf numFmtId="166" fontId="58" fillId="0" borderId="0" applyBorder="0" applyProtection="0"/>
    <xf numFmtId="166" fontId="58" fillId="0" borderId="0" applyBorder="0" applyProtection="0"/>
    <xf numFmtId="0" fontId="58" fillId="0" borderId="0" applyBorder="0" applyProtection="0"/>
    <xf numFmtId="167" fontId="58" fillId="0" borderId="0" applyBorder="0" applyProtection="0"/>
    <xf numFmtId="0" fontId="58" fillId="0" borderId="0" applyBorder="0" applyProtection="0"/>
    <xf numFmtId="167" fontId="3" fillId="0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9" borderId="0" applyBorder="0" applyProtection="0"/>
    <xf numFmtId="0" fontId="16" fillId="9" borderId="0" applyBorder="0" applyProtection="0"/>
    <xf numFmtId="0" fontId="1" fillId="0" borderId="0"/>
    <xf numFmtId="0" fontId="3" fillId="0" borderId="0"/>
    <xf numFmtId="0" fontId="17" fillId="0" borderId="0"/>
    <xf numFmtId="0" fontId="17" fillId="0" borderId="0"/>
    <xf numFmtId="0" fontId="58" fillId="0" borderId="0" applyBorder="0" applyProtection="0"/>
    <xf numFmtId="0" fontId="1" fillId="0" borderId="0"/>
    <xf numFmtId="0" fontId="58" fillId="0" borderId="0" applyBorder="0" applyProtection="0"/>
    <xf numFmtId="0" fontId="1" fillId="0" borderId="0"/>
    <xf numFmtId="0" fontId="1" fillId="0" borderId="0"/>
    <xf numFmtId="0" fontId="3" fillId="0" borderId="0"/>
    <xf numFmtId="168" fontId="15" fillId="0" borderId="0"/>
    <xf numFmtId="0" fontId="3" fillId="0" borderId="0"/>
    <xf numFmtId="0" fontId="18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7" fillId="0" borderId="0"/>
    <xf numFmtId="0" fontId="19" fillId="0" borderId="0">
      <alignment vertical="top" wrapText="1"/>
    </xf>
    <xf numFmtId="0" fontId="20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7" fillId="0" borderId="0"/>
    <xf numFmtId="0" fontId="17" fillId="0" borderId="0"/>
    <xf numFmtId="0" fontId="3" fillId="0" borderId="0"/>
    <xf numFmtId="0" fontId="17" fillId="0" borderId="0"/>
    <xf numFmtId="0" fontId="58" fillId="0" borderId="0" applyBorder="0" applyProtection="0"/>
    <xf numFmtId="0" fontId="17" fillId="0" borderId="0"/>
    <xf numFmtId="0" fontId="19" fillId="0" borderId="0" applyBorder="0" applyProtection="0">
      <alignment vertical="top" wrapText="1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58" fillId="0" borderId="0" applyBorder="0" applyProtection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9" fillId="0" borderId="0">
      <alignment vertical="top" wrapText="1"/>
    </xf>
    <xf numFmtId="0" fontId="1" fillId="0" borderId="0"/>
    <xf numFmtId="0" fontId="3" fillId="0" borderId="0"/>
    <xf numFmtId="0" fontId="17" fillId="0" borderId="0"/>
    <xf numFmtId="0" fontId="1" fillId="0" borderId="0"/>
    <xf numFmtId="0" fontId="1" fillId="0" borderId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8" fillId="8" borderId="7" applyProtection="0"/>
    <xf numFmtId="0" fontId="58" fillId="8" borderId="7" applyProtection="0"/>
    <xf numFmtId="0" fontId="58" fillId="8" borderId="7" applyProtection="0"/>
    <xf numFmtId="0" fontId="58" fillId="8" borderId="7" applyProtection="0"/>
    <xf numFmtId="0" fontId="58" fillId="8" borderId="7" applyProtection="0"/>
    <xf numFmtId="0" fontId="58" fillId="8" borderId="7" applyProtection="0"/>
    <xf numFmtId="0" fontId="3" fillId="8" borderId="7" applyProtection="0"/>
    <xf numFmtId="0" fontId="17" fillId="8" borderId="7" applyProtection="0"/>
    <xf numFmtId="169" fontId="58" fillId="0" borderId="0" applyBorder="0" applyProtection="0"/>
    <xf numFmtId="0" fontId="22" fillId="14" borderId="8" applyProtection="0"/>
    <xf numFmtId="9" fontId="1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1" fillId="0" borderId="0"/>
    <xf numFmtId="9" fontId="58" fillId="0" borderId="0" applyBorder="0" applyProtection="0"/>
    <xf numFmtId="9" fontId="17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23" fillId="0" borderId="0" applyBorder="0" applyProtection="0"/>
    <xf numFmtId="9" fontId="3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58" fillId="0" borderId="0" applyBorder="0" applyProtection="0"/>
    <xf numFmtId="9" fontId="1" fillId="0" borderId="0" applyBorder="0" applyProtection="0"/>
    <xf numFmtId="9" fontId="1" fillId="0" borderId="0" applyBorder="0" applyProtection="0"/>
    <xf numFmtId="9" fontId="58" fillId="0" borderId="0" applyBorder="0" applyProtection="0"/>
    <xf numFmtId="170" fontId="58" fillId="0" borderId="0" applyBorder="0" applyProtection="0">
      <alignment horizontal="left"/>
    </xf>
    <xf numFmtId="0" fontId="22" fillId="14" borderId="8" applyProtection="0"/>
    <xf numFmtId="0" fontId="22" fillId="14" borderId="8" applyProtection="0"/>
    <xf numFmtId="0" fontId="22" fillId="8" borderId="8" applyProtection="0"/>
    <xf numFmtId="0" fontId="22" fillId="14" borderId="8" applyProtection="0"/>
    <xf numFmtId="0" fontId="22" fillId="8" borderId="8" applyProtection="0"/>
    <xf numFmtId="0" fontId="22" fillId="14" borderId="8" applyProtection="0"/>
    <xf numFmtId="171" fontId="1" fillId="0" borderId="0" applyBorder="0" applyProtection="0"/>
    <xf numFmtId="172" fontId="58" fillId="0" borderId="0" applyBorder="0" applyProtection="0"/>
    <xf numFmtId="171" fontId="1" fillId="0" borderId="0" applyBorder="0" applyProtection="0"/>
    <xf numFmtId="172" fontId="58" fillId="0" borderId="0" applyBorder="0" applyProtection="0"/>
    <xf numFmtId="173" fontId="3" fillId="0" borderId="0" applyBorder="0" applyProtection="0"/>
    <xf numFmtId="173" fontId="3" fillId="0" borderId="0" applyBorder="0" applyProtection="0"/>
    <xf numFmtId="172" fontId="58" fillId="0" borderId="0" applyBorder="0" applyProtection="0"/>
    <xf numFmtId="174" fontId="21" fillId="0" borderId="0" applyBorder="0" applyProtection="0"/>
    <xf numFmtId="174" fontId="21" fillId="0" borderId="0" applyBorder="0" applyProtection="0"/>
    <xf numFmtId="174" fontId="21" fillId="0" borderId="0" applyBorder="0" applyProtection="0"/>
    <xf numFmtId="174" fontId="21" fillId="0" borderId="0" applyBorder="0" applyProtection="0"/>
    <xf numFmtId="175" fontId="3" fillId="0" borderId="0" applyBorder="0" applyProtection="0"/>
    <xf numFmtId="176" fontId="58" fillId="0" borderId="0" applyBorder="0" applyProtection="0"/>
    <xf numFmtId="171" fontId="3" fillId="0" borderId="0" applyBorder="0" applyProtection="0"/>
    <xf numFmtId="171" fontId="58" fillId="0" borderId="0" applyBorder="0" applyProtection="0"/>
    <xf numFmtId="171" fontId="58" fillId="0" borderId="0" applyBorder="0" applyProtection="0"/>
    <xf numFmtId="176" fontId="58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71" fontId="58" fillId="0" borderId="0" applyBorder="0" applyProtection="0"/>
    <xf numFmtId="172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6" fontId="58" fillId="0" borderId="0" applyBorder="0" applyProtection="0"/>
    <xf numFmtId="176" fontId="58" fillId="0" borderId="0" applyBorder="0" applyProtection="0"/>
    <xf numFmtId="171" fontId="3" fillId="0" borderId="0" applyBorder="0" applyProtection="0"/>
    <xf numFmtId="0" fontId="58" fillId="0" borderId="0" applyBorder="0" applyProtection="0">
      <alignment vertical="center"/>
    </xf>
    <xf numFmtId="176" fontId="58" fillId="0" borderId="0" applyBorder="0" applyProtection="0"/>
    <xf numFmtId="171" fontId="58" fillId="0" borderId="0" applyBorder="0" applyProtection="0"/>
    <xf numFmtId="177" fontId="1" fillId="0" borderId="0" applyBorder="0" applyProtection="0"/>
    <xf numFmtId="177" fontId="1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66" fontId="1" fillId="0" borderId="0"/>
    <xf numFmtId="0" fontId="21" fillId="0" borderId="0" applyBorder="0" applyProtection="0"/>
    <xf numFmtId="166" fontId="1" fillId="0" borderId="0"/>
    <xf numFmtId="176" fontId="58" fillId="0" borderId="0" applyBorder="0" applyProtection="0"/>
    <xf numFmtId="176" fontId="58" fillId="0" borderId="0" applyBorder="0" applyProtection="0"/>
    <xf numFmtId="178" fontId="3" fillId="0" borderId="0" applyBorder="0" applyProtection="0"/>
    <xf numFmtId="178" fontId="3" fillId="0" borderId="0" applyBorder="0" applyProtection="0"/>
    <xf numFmtId="176" fontId="58" fillId="0" borderId="0" applyBorder="0" applyProtection="0"/>
    <xf numFmtId="176" fontId="58" fillId="0" borderId="0" applyBorder="0" applyProtection="0"/>
    <xf numFmtId="0" fontId="24" fillId="0" borderId="0"/>
    <xf numFmtId="176" fontId="1" fillId="0" borderId="0"/>
    <xf numFmtId="0" fontId="25" fillId="0" borderId="0" applyBorder="0" applyProtection="0"/>
    <xf numFmtId="0" fontId="1" fillId="0" borderId="0"/>
    <xf numFmtId="0" fontId="1" fillId="0" borderId="0"/>
    <xf numFmtId="0" fontId="10" fillId="0" borderId="0" applyBorder="0" applyProtection="0"/>
    <xf numFmtId="0" fontId="10" fillId="0" borderId="0" applyBorder="0" applyProtection="0"/>
    <xf numFmtId="0" fontId="26" fillId="0" borderId="0" applyBorder="0" applyProtection="0"/>
    <xf numFmtId="0" fontId="27" fillId="0" borderId="9" applyProtection="0"/>
    <xf numFmtId="0" fontId="27" fillId="0" borderId="10" applyProtection="0"/>
    <xf numFmtId="0" fontId="27" fillId="0" borderId="9" applyProtection="0"/>
    <xf numFmtId="0" fontId="11" fillId="0" borderId="4" applyProtection="0"/>
    <xf numFmtId="0" fontId="28" fillId="0" borderId="11" applyProtection="0"/>
    <xf numFmtId="0" fontId="29" fillId="0" borderId="12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29" fillId="0" borderId="13" applyProtection="0"/>
    <xf numFmtId="0" fontId="29" fillId="0" borderId="12" applyProtection="0"/>
    <xf numFmtId="0" fontId="31" fillId="0" borderId="0" applyBorder="0" applyProtection="0"/>
    <xf numFmtId="0" fontId="32" fillId="0" borderId="0" applyBorder="0" applyProtection="0"/>
    <xf numFmtId="0" fontId="32" fillId="0" borderId="0" applyBorder="0" applyProtection="0"/>
    <xf numFmtId="0" fontId="11" fillId="0" borderId="4" applyProtection="0"/>
    <xf numFmtId="0" fontId="29" fillId="0" borderId="14" applyProtection="0"/>
    <xf numFmtId="0" fontId="30" fillId="0" borderId="0" applyBorder="0" applyProtection="0"/>
    <xf numFmtId="0" fontId="11" fillId="0" borderId="4" applyProtection="0"/>
    <xf numFmtId="0" fontId="29" fillId="0" borderId="14" applyProtection="0"/>
    <xf numFmtId="0" fontId="26" fillId="0" borderId="0" applyBorder="0" applyProtection="0"/>
    <xf numFmtId="0" fontId="29" fillId="0" borderId="14" applyProtection="0"/>
    <xf numFmtId="0" fontId="11" fillId="0" borderId="4" applyProtection="0"/>
    <xf numFmtId="0" fontId="11" fillId="0" borderId="4" applyProtection="0"/>
    <xf numFmtId="0" fontId="31" fillId="0" borderId="0" applyBorder="0" applyProtection="0"/>
    <xf numFmtId="0" fontId="26" fillId="0" borderId="0" applyBorder="0" applyProtection="0"/>
    <xf numFmtId="0" fontId="12" fillId="0" borderId="5" applyProtection="0"/>
    <xf numFmtId="0" fontId="33" fillId="0" borderId="5" applyProtection="0"/>
    <xf numFmtId="0" fontId="12" fillId="0" borderId="5" applyProtection="0"/>
    <xf numFmtId="0" fontId="13" fillId="0" borderId="6" applyProtection="0"/>
    <xf numFmtId="0" fontId="34" fillId="0" borderId="15" applyProtection="0"/>
    <xf numFmtId="0" fontId="13" fillId="0" borderId="6" applyProtection="0"/>
    <xf numFmtId="0" fontId="13" fillId="0" borderId="0" applyBorder="0" applyProtection="0"/>
    <xf numFmtId="0" fontId="34" fillId="0" borderId="0" applyBorder="0" applyProtection="0"/>
    <xf numFmtId="0" fontId="13" fillId="0" borderId="0" applyBorder="0" applyProtection="0"/>
    <xf numFmtId="0" fontId="26" fillId="0" borderId="0" applyBorder="0" applyProtection="0"/>
    <xf numFmtId="176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6" fontId="58" fillId="0" borderId="0" applyBorder="0" applyProtection="0"/>
    <xf numFmtId="0" fontId="58" fillId="0" borderId="0" applyBorder="0" applyProtection="0">
      <alignment vertical="center"/>
    </xf>
    <xf numFmtId="179" fontId="3" fillId="0" borderId="0" applyBorder="0" applyProtection="0"/>
    <xf numFmtId="0" fontId="58" fillId="0" borderId="0" applyBorder="0" applyProtection="0"/>
    <xf numFmtId="171" fontId="58" fillId="0" borderId="0" applyBorder="0" applyProtection="0"/>
    <xf numFmtId="171" fontId="1" fillId="0" borderId="0" applyBorder="0" applyProtection="0"/>
    <xf numFmtId="171" fontId="1" fillId="0" borderId="0" applyBorder="0" applyProtection="0"/>
    <xf numFmtId="171" fontId="58" fillId="0" borderId="0" applyBorder="0" applyProtection="0"/>
    <xf numFmtId="171" fontId="3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58" fillId="0" borderId="0" applyBorder="0" applyProtection="0"/>
    <xf numFmtId="171" fontId="1" fillId="0" borderId="0" applyBorder="0" applyProtection="0"/>
    <xf numFmtId="171" fontId="58" fillId="0" borderId="0" applyBorder="0" applyProtection="0"/>
    <xf numFmtId="0" fontId="58" fillId="0" borderId="0" applyBorder="0" applyProtection="0"/>
    <xf numFmtId="171" fontId="58" fillId="0" borderId="0" applyBorder="0" applyProtection="0"/>
    <xf numFmtId="171" fontId="1" fillId="0" borderId="0" applyBorder="0" applyProtection="0"/>
    <xf numFmtId="171" fontId="58" fillId="0" borderId="0" applyBorder="0" applyProtection="0"/>
    <xf numFmtId="171" fontId="3" fillId="0" borderId="0" applyBorder="0" applyProtection="0"/>
    <xf numFmtId="171" fontId="58" fillId="0" borderId="0" applyBorder="0" applyProtection="0"/>
    <xf numFmtId="171" fontId="1" fillId="0" borderId="0" applyBorder="0" applyProtection="0"/>
    <xf numFmtId="171" fontId="58" fillId="0" borderId="0" applyBorder="0" applyProtection="0"/>
    <xf numFmtId="176" fontId="3" fillId="0" borderId="0" applyBorder="0" applyProtection="0"/>
    <xf numFmtId="0" fontId="58" fillId="0" borderId="0" applyBorder="0" applyProtection="0">
      <alignment vertical="center"/>
    </xf>
    <xf numFmtId="0" fontId="58" fillId="0" borderId="0" applyBorder="0" applyProtection="0">
      <alignment vertical="center"/>
    </xf>
    <xf numFmtId="171" fontId="58" fillId="0" borderId="0" applyBorder="0" applyProtection="0"/>
    <xf numFmtId="171" fontId="58" fillId="0" borderId="0" applyBorder="0" applyProtection="0"/>
    <xf numFmtId="176" fontId="58" fillId="0" borderId="0" applyBorder="0" applyProtection="0"/>
    <xf numFmtId="171" fontId="1" fillId="0" borderId="0" applyBorder="0" applyProtection="0"/>
    <xf numFmtId="171" fontId="3" fillId="0" borderId="0" applyBorder="0" applyProtection="0"/>
    <xf numFmtId="171" fontId="3" fillId="0" borderId="0" applyBorder="0" applyProtection="0"/>
    <xf numFmtId="171" fontId="58" fillId="0" borderId="0" applyBorder="0" applyProtection="0"/>
    <xf numFmtId="171" fontId="58" fillId="0" borderId="0" applyBorder="0" applyProtection="0"/>
    <xf numFmtId="0" fontId="25" fillId="0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22" borderId="0" applyBorder="0" applyProtection="0"/>
    <xf numFmtId="0" fontId="2" fillId="19" borderId="0" applyBorder="0" applyProtection="0"/>
    <xf numFmtId="0" fontId="2" fillId="17" borderId="0" applyBorder="0" applyProtection="0"/>
    <xf numFmtId="0" fontId="2" fillId="19" borderId="0" applyBorder="0" applyProtection="0"/>
    <xf numFmtId="0" fontId="2" fillId="17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16" borderId="0" applyBorder="0" applyProtection="0"/>
    <xf numFmtId="0" fontId="2" fillId="24" borderId="0" applyBorder="0" applyProtection="0"/>
    <xf numFmtId="0" fontId="2" fillId="16" borderId="0" applyBorder="0" applyProtection="0"/>
    <xf numFmtId="0" fontId="2" fillId="24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22" borderId="0" applyBorder="0" applyProtection="0"/>
    <xf numFmtId="3" fontId="64" fillId="0" borderId="0"/>
    <xf numFmtId="3" fontId="64" fillId="0" borderId="0"/>
    <xf numFmtId="44" fontId="81" fillId="0" borderId="0" applyFont="0" applyFill="0" applyBorder="0" applyAlignment="0" applyProtection="0"/>
  </cellStyleXfs>
  <cellXfs count="375">
    <xf numFmtId="0" fontId="0" fillId="0" borderId="0" xfId="0"/>
    <xf numFmtId="0" fontId="18" fillId="25" borderId="16" xfId="277" applyFont="1" applyFill="1" applyBorder="1" applyAlignment="1" applyProtection="1">
      <alignment horizontal="left" vertical="center" wrapText="1"/>
    </xf>
    <xf numFmtId="0" fontId="18" fillId="25" borderId="0" xfId="277" applyFont="1" applyFill="1" applyBorder="1" applyAlignment="1" applyProtection="1">
      <alignment horizontal="left" vertical="center" wrapText="1"/>
    </xf>
    <xf numFmtId="0" fontId="0" fillId="25" borderId="0" xfId="0" applyFill="1"/>
    <xf numFmtId="4" fontId="35" fillId="25" borderId="17" xfId="180" applyNumberFormat="1" applyFont="1" applyFill="1" applyBorder="1" applyAlignment="1" applyProtection="1">
      <alignment vertical="center"/>
    </xf>
    <xf numFmtId="0" fontId="35" fillId="0" borderId="0" xfId="254" applyFont="1" applyBorder="1" applyAlignment="1" applyProtection="1">
      <alignment vertical="center"/>
    </xf>
    <xf numFmtId="0" fontId="37" fillId="0" borderId="0" xfId="254" applyFont="1" applyBorder="1" applyAlignment="1" applyProtection="1">
      <alignment vertical="center"/>
    </xf>
    <xf numFmtId="0" fontId="39" fillId="25" borderId="18" xfId="277" applyFont="1" applyFill="1" applyBorder="1" applyAlignment="1" applyProtection="1">
      <alignment vertical="center"/>
    </xf>
    <xf numFmtId="0" fontId="42" fillId="0" borderId="19" xfId="0" applyFont="1" applyBorder="1" applyAlignment="1">
      <alignment horizontal="center" vertical="center" wrapText="1"/>
    </xf>
    <xf numFmtId="10" fontId="42" fillId="0" borderId="19" xfId="0" applyNumberFormat="1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center" wrapText="1"/>
    </xf>
    <xf numFmtId="0" fontId="0" fillId="0" borderId="19" xfId="0" applyBorder="1"/>
    <xf numFmtId="0" fontId="42" fillId="0" borderId="0" xfId="0" applyFont="1" applyAlignment="1">
      <alignment horizontal="left" wrapText="1"/>
    </xf>
    <xf numFmtId="0" fontId="35" fillId="0" borderId="0" xfId="254" applyFont="1" applyBorder="1" applyAlignment="1" applyProtection="1">
      <alignment horizontal="center" vertical="center"/>
    </xf>
    <xf numFmtId="176" fontId="35" fillId="0" borderId="0" xfId="1" applyFont="1" applyBorder="1" applyAlignment="1" applyProtection="1">
      <alignment vertical="center"/>
    </xf>
    <xf numFmtId="0" fontId="18" fillId="25" borderId="22" xfId="277" applyFont="1" applyFill="1" applyBorder="1" applyAlignment="1" applyProtection="1">
      <alignment horizontal="left" vertical="center" wrapText="1"/>
    </xf>
    <xf numFmtId="0" fontId="18" fillId="0" borderId="16" xfId="277" applyFont="1" applyBorder="1" applyAlignment="1" applyProtection="1">
      <alignment horizontal="left" vertical="center" wrapText="1"/>
    </xf>
    <xf numFmtId="0" fontId="18" fillId="25" borderId="25" xfId="277" applyFont="1" applyFill="1" applyBorder="1" applyAlignment="1" applyProtection="1">
      <alignment horizontal="left" vertical="center" wrapText="1"/>
    </xf>
    <xf numFmtId="0" fontId="18" fillId="0" borderId="0" xfId="277" applyFont="1" applyBorder="1" applyAlignment="1" applyProtection="1">
      <alignment horizontal="left" vertical="center" wrapText="1"/>
    </xf>
    <xf numFmtId="0" fontId="18" fillId="0" borderId="29" xfId="277" applyFont="1" applyBorder="1" applyAlignment="1" applyProtection="1">
      <alignment horizontal="left" vertical="center" wrapText="1"/>
    </xf>
    <xf numFmtId="0" fontId="18" fillId="25" borderId="29" xfId="277" applyFont="1" applyFill="1" applyBorder="1" applyAlignment="1" applyProtection="1">
      <alignment horizontal="left" vertical="center" wrapText="1"/>
    </xf>
    <xf numFmtId="0" fontId="49" fillId="0" borderId="31" xfId="254" applyFont="1" applyBorder="1" applyAlignment="1" applyProtection="1">
      <alignment horizontal="center" vertical="center" wrapText="1"/>
    </xf>
    <xf numFmtId="0" fontId="49" fillId="0" borderId="32" xfId="254" applyFont="1" applyBorder="1" applyAlignment="1" applyProtection="1">
      <alignment horizontal="center" vertical="center" wrapText="1"/>
    </xf>
    <xf numFmtId="0" fontId="49" fillId="0" borderId="33" xfId="254" applyFont="1" applyBorder="1" applyAlignment="1" applyProtection="1">
      <alignment horizontal="center" vertical="center"/>
    </xf>
    <xf numFmtId="176" fontId="49" fillId="0" borderId="33" xfId="1" applyFont="1" applyBorder="1" applyAlignment="1" applyProtection="1">
      <alignment horizontal="center" vertical="center" wrapText="1"/>
    </xf>
    <xf numFmtId="176" fontId="49" fillId="0" borderId="34" xfId="1" applyFont="1" applyBorder="1" applyAlignment="1" applyProtection="1">
      <alignment horizontal="center" vertical="center" wrapText="1"/>
    </xf>
    <xf numFmtId="0" fontId="49" fillId="25" borderId="36" xfId="254" applyFont="1" applyFill="1" applyBorder="1" applyAlignment="1" applyProtection="1">
      <alignment horizontal="center" vertical="center" wrapText="1"/>
    </xf>
    <xf numFmtId="0" fontId="49" fillId="0" borderId="37" xfId="254" applyFont="1" applyBorder="1" applyAlignment="1" applyProtection="1">
      <alignment horizontal="left" vertical="center" wrapText="1"/>
    </xf>
    <xf numFmtId="0" fontId="49" fillId="25" borderId="17" xfId="254" applyFont="1" applyFill="1" applyBorder="1" applyAlignment="1" applyProtection="1">
      <alignment horizontal="left" vertical="center" wrapText="1"/>
    </xf>
    <xf numFmtId="176" fontId="49" fillId="25" borderId="38" xfId="1" applyFont="1" applyFill="1" applyBorder="1" applyAlignment="1" applyProtection="1">
      <alignment horizontal="right" vertical="center" wrapText="1"/>
    </xf>
    <xf numFmtId="0" fontId="35" fillId="25" borderId="36" xfId="254" applyFont="1" applyFill="1" applyBorder="1" applyAlignment="1" applyProtection="1">
      <alignment horizontal="center" vertical="center" wrapText="1"/>
    </xf>
    <xf numFmtId="0" fontId="35" fillId="0" borderId="37" xfId="254" applyFont="1" applyBorder="1" applyAlignment="1" applyProtection="1">
      <alignment horizontal="left" vertical="center" wrapText="1"/>
    </xf>
    <xf numFmtId="0" fontId="35" fillId="25" borderId="17" xfId="254" applyFont="1" applyFill="1" applyBorder="1" applyAlignment="1" applyProtection="1">
      <alignment horizontal="left" vertical="center" wrapText="1"/>
    </xf>
    <xf numFmtId="0" fontId="35" fillId="25" borderId="17" xfId="254" applyFont="1" applyFill="1" applyBorder="1" applyAlignment="1" applyProtection="1">
      <alignment horizontal="center" vertical="center" wrapText="1"/>
    </xf>
    <xf numFmtId="176" fontId="35" fillId="25" borderId="17" xfId="1" applyFont="1" applyFill="1" applyBorder="1" applyAlignment="1" applyProtection="1">
      <alignment horizontal="right" vertical="center" wrapText="1"/>
    </xf>
    <xf numFmtId="10" fontId="35" fillId="25" borderId="38" xfId="2" applyNumberFormat="1" applyFont="1" applyFill="1" applyBorder="1" applyAlignment="1" applyProtection="1">
      <alignment horizontal="right" vertical="center" wrapText="1"/>
    </xf>
    <xf numFmtId="176" fontId="35" fillId="25" borderId="17" xfId="1" applyFont="1" applyFill="1" applyBorder="1" applyAlignment="1" applyProtection="1">
      <alignment horizontal="center" vertical="center" wrapText="1"/>
    </xf>
    <xf numFmtId="0" fontId="35" fillId="0" borderId="17" xfId="254" applyFont="1" applyBorder="1" applyAlignment="1" applyProtection="1">
      <alignment horizontal="left" vertical="center" wrapText="1"/>
    </xf>
    <xf numFmtId="0" fontId="35" fillId="0" borderId="17" xfId="254" applyFont="1" applyBorder="1" applyAlignment="1" applyProtection="1">
      <alignment horizontal="center" vertical="center" wrapText="1"/>
    </xf>
    <xf numFmtId="176" fontId="35" fillId="0" borderId="17" xfId="1" applyFont="1" applyBorder="1" applyAlignment="1" applyProtection="1">
      <alignment horizontal="center" vertical="center" wrapText="1"/>
    </xf>
    <xf numFmtId="4" fontId="35" fillId="0" borderId="0" xfId="254" applyNumberFormat="1" applyFont="1" applyBorder="1" applyAlignment="1" applyProtection="1">
      <alignment vertical="center"/>
    </xf>
    <xf numFmtId="2" fontId="35" fillId="0" borderId="0" xfId="254" applyNumberFormat="1" applyFont="1" applyBorder="1" applyAlignment="1" applyProtection="1">
      <alignment vertical="center"/>
    </xf>
    <xf numFmtId="176" fontId="49" fillId="14" borderId="38" xfId="1" applyFont="1" applyFill="1" applyBorder="1" applyAlignment="1" applyProtection="1">
      <alignment horizontal="center" vertical="center"/>
    </xf>
    <xf numFmtId="0" fontId="35" fillId="25" borderId="37" xfId="254" applyFont="1" applyFill="1" applyBorder="1" applyAlignment="1" applyProtection="1">
      <alignment horizontal="left" vertical="center" wrapText="1"/>
    </xf>
    <xf numFmtId="176" fontId="49" fillId="14" borderId="39" xfId="1" applyFont="1" applyFill="1" applyBorder="1" applyAlignment="1" applyProtection="1">
      <alignment horizontal="center" vertical="center"/>
    </xf>
    <xf numFmtId="0" fontId="50" fillId="0" borderId="40" xfId="254" applyFont="1" applyBorder="1" applyProtection="1"/>
    <xf numFmtId="0" fontId="50" fillId="0" borderId="0" xfId="254" applyFont="1" applyBorder="1" applyProtection="1"/>
    <xf numFmtId="176" fontId="35" fillId="0" borderId="0" xfId="254" applyNumberFormat="1" applyFont="1" applyBorder="1" applyAlignment="1" applyProtection="1">
      <alignment vertical="center"/>
    </xf>
    <xf numFmtId="176" fontId="35" fillId="25" borderId="17" xfId="1" applyFont="1" applyFill="1" applyBorder="1" applyAlignment="1" applyProtection="1">
      <alignment horizontal="left" vertical="center" wrapText="1"/>
    </xf>
    <xf numFmtId="176" fontId="49" fillId="14" borderId="42" xfId="1" applyFont="1" applyFill="1" applyBorder="1" applyAlignment="1" applyProtection="1">
      <alignment horizontal="center" vertical="center"/>
    </xf>
    <xf numFmtId="0" fontId="49" fillId="0" borderId="39" xfId="254" applyFont="1" applyBorder="1" applyAlignment="1" applyProtection="1">
      <alignment horizontal="left" vertical="center" wrapText="1"/>
    </xf>
    <xf numFmtId="176" fontId="49" fillId="25" borderId="39" xfId="1" applyFont="1" applyFill="1" applyBorder="1" applyAlignment="1" applyProtection="1">
      <alignment horizontal="left" vertical="center" wrapText="1"/>
    </xf>
    <xf numFmtId="0" fontId="35" fillId="0" borderId="17" xfId="211" applyFont="1" applyBorder="1" applyAlignment="1">
      <alignment horizontal="left" vertical="center" wrapText="1"/>
    </xf>
    <xf numFmtId="0" fontId="35" fillId="25" borderId="17" xfId="211" applyFont="1" applyFill="1" applyBorder="1" applyAlignment="1">
      <alignment horizontal="left" vertical="center" wrapText="1"/>
    </xf>
    <xf numFmtId="0" fontId="35" fillId="0" borderId="39" xfId="254" applyFont="1" applyBorder="1" applyAlignment="1" applyProtection="1">
      <alignment horizontal="left" vertical="center" wrapText="1"/>
    </xf>
    <xf numFmtId="0" fontId="46" fillId="0" borderId="0" xfId="254" applyFont="1" applyBorder="1" applyAlignment="1" applyProtection="1">
      <alignment vertical="center"/>
    </xf>
    <xf numFmtId="0" fontId="35" fillId="0" borderId="43" xfId="254" applyFont="1" applyBorder="1" applyAlignment="1" applyProtection="1">
      <alignment horizontal="left" vertical="center" wrapText="1"/>
    </xf>
    <xf numFmtId="0" fontId="35" fillId="25" borderId="18" xfId="254" applyFont="1" applyFill="1" applyBorder="1" applyAlignment="1" applyProtection="1">
      <alignment horizontal="left" vertical="center" wrapText="1"/>
    </xf>
    <xf numFmtId="0" fontId="35" fillId="25" borderId="18" xfId="254" applyFont="1" applyFill="1" applyBorder="1" applyAlignment="1" applyProtection="1">
      <alignment horizontal="center" vertical="center" wrapText="1"/>
    </xf>
    <xf numFmtId="176" fontId="35" fillId="25" borderId="18" xfId="1" applyFont="1" applyFill="1" applyBorder="1" applyAlignment="1" applyProtection="1">
      <alignment horizontal="center" vertical="center" wrapText="1"/>
    </xf>
    <xf numFmtId="0" fontId="49" fillId="0" borderId="0" xfId="254" applyFont="1" applyBorder="1" applyAlignment="1" applyProtection="1">
      <alignment vertical="center"/>
    </xf>
    <xf numFmtId="2" fontId="46" fillId="0" borderId="0" xfId="254" applyNumberFormat="1" applyFont="1" applyBorder="1" applyAlignment="1" applyProtection="1">
      <alignment vertical="center"/>
    </xf>
    <xf numFmtId="0" fontId="46" fillId="0" borderId="0" xfId="254" applyFont="1" applyBorder="1" applyAlignment="1" applyProtection="1">
      <alignment horizontal="left" vertical="center"/>
    </xf>
    <xf numFmtId="2" fontId="46" fillId="0" borderId="0" xfId="254" applyNumberFormat="1" applyFont="1" applyBorder="1" applyAlignment="1" applyProtection="1">
      <alignment horizontal="left" vertical="center"/>
    </xf>
    <xf numFmtId="0" fontId="53" fillId="0" borderId="0" xfId="211" applyFont="1"/>
    <xf numFmtId="4" fontId="53" fillId="0" borderId="0" xfId="211" applyNumberFormat="1" applyFont="1"/>
    <xf numFmtId="0" fontId="53" fillId="25" borderId="22" xfId="211" applyFont="1" applyFill="1" applyBorder="1"/>
    <xf numFmtId="0" fontId="53" fillId="25" borderId="16" xfId="211" applyFont="1" applyFill="1" applyBorder="1"/>
    <xf numFmtId="0" fontId="53" fillId="25" borderId="25" xfId="211" applyFont="1" applyFill="1" applyBorder="1"/>
    <xf numFmtId="0" fontId="53" fillId="25" borderId="0" xfId="211" applyFont="1" applyFill="1"/>
    <xf numFmtId="4" fontId="56" fillId="0" borderId="48" xfId="211" applyNumberFormat="1" applyFont="1" applyBorder="1" applyAlignment="1">
      <alignment horizontal="center" vertical="center"/>
    </xf>
    <xf numFmtId="4" fontId="56" fillId="0" borderId="24" xfId="211" applyNumberFormat="1" applyFont="1" applyBorder="1" applyAlignment="1">
      <alignment horizontal="center" vertical="center"/>
    </xf>
    <xf numFmtId="49" fontId="55" fillId="0" borderId="41" xfId="211" applyNumberFormat="1" applyFont="1" applyBorder="1" applyAlignment="1">
      <alignment horizontal="center"/>
    </xf>
    <xf numFmtId="49" fontId="55" fillId="0" borderId="51" xfId="211" applyNumberFormat="1" applyFont="1" applyBorder="1" applyAlignment="1">
      <alignment vertical="center" wrapText="1"/>
    </xf>
    <xf numFmtId="4" fontId="53" fillId="0" borderId="51" xfId="211" applyNumberFormat="1" applyFont="1" applyBorder="1" applyAlignment="1">
      <alignment horizontal="center"/>
    </xf>
    <xf numFmtId="10" fontId="53" fillId="0" borderId="51" xfId="211" applyNumberFormat="1" applyFont="1" applyBorder="1" applyAlignment="1">
      <alignment horizontal="center"/>
    </xf>
    <xf numFmtId="0" fontId="53" fillId="27" borderId="51" xfId="211" applyFont="1" applyFill="1" applyBorder="1" applyAlignment="1">
      <alignment horizontal="center"/>
    </xf>
    <xf numFmtId="4" fontId="53" fillId="0" borderId="28" xfId="211" applyNumberFormat="1" applyFont="1" applyBorder="1" applyAlignment="1">
      <alignment horizontal="center"/>
    </xf>
    <xf numFmtId="49" fontId="57" fillId="0" borderId="36" xfId="211" applyNumberFormat="1" applyFont="1" applyBorder="1" applyAlignment="1">
      <alignment horizontal="center"/>
    </xf>
    <xf numFmtId="49" fontId="55" fillId="0" borderId="17" xfId="211" applyNumberFormat="1" applyFont="1" applyBorder="1" applyAlignment="1">
      <alignment vertical="center" wrapText="1"/>
    </xf>
    <xf numFmtId="4" fontId="53" fillId="0" borderId="17" xfId="211" applyNumberFormat="1" applyFont="1" applyBorder="1" applyAlignment="1">
      <alignment horizontal="center"/>
    </xf>
    <xf numFmtId="10" fontId="53" fillId="0" borderId="17" xfId="211" applyNumberFormat="1" applyFont="1" applyBorder="1" applyAlignment="1">
      <alignment horizontal="center"/>
    </xf>
    <xf numFmtId="10" fontId="53" fillId="0" borderId="26" xfId="211" applyNumberFormat="1" applyFont="1" applyBorder="1" applyAlignment="1">
      <alignment horizontal="center"/>
    </xf>
    <xf numFmtId="4" fontId="53" fillId="0" borderId="26" xfId="211" applyNumberFormat="1" applyFont="1" applyBorder="1" applyAlignment="1">
      <alignment horizontal="center"/>
    </xf>
    <xf numFmtId="49" fontId="55" fillId="0" borderId="36" xfId="211" applyNumberFormat="1" applyFont="1" applyBorder="1" applyAlignment="1">
      <alignment horizontal="center"/>
    </xf>
    <xf numFmtId="0" fontId="57" fillId="0" borderId="36" xfId="211" applyFont="1" applyBorder="1"/>
    <xf numFmtId="0" fontId="53" fillId="0" borderId="36" xfId="211" applyFont="1" applyBorder="1"/>
    <xf numFmtId="0" fontId="56" fillId="0" borderId="36" xfId="211" applyFont="1" applyBorder="1"/>
    <xf numFmtId="44" fontId="49" fillId="0" borderId="33" xfId="1" applyNumberFormat="1" applyFont="1" applyBorder="1" applyAlignment="1" applyProtection="1">
      <alignment horizontal="center" vertical="center" wrapText="1"/>
    </xf>
    <xf numFmtId="44" fontId="35" fillId="25" borderId="17" xfId="1" applyNumberFormat="1" applyFont="1" applyFill="1" applyBorder="1" applyAlignment="1" applyProtection="1">
      <alignment horizontal="right" vertical="center" wrapText="1"/>
    </xf>
    <xf numFmtId="44" fontId="35" fillId="0" borderId="17" xfId="1" applyNumberFormat="1" applyFont="1" applyBorder="1" applyAlignment="1" applyProtection="1">
      <alignment horizontal="right" vertical="center" wrapText="1"/>
    </xf>
    <xf numFmtId="44" fontId="35" fillId="25" borderId="17" xfId="1" applyNumberFormat="1" applyFont="1" applyFill="1" applyBorder="1" applyAlignment="1" applyProtection="1">
      <alignment horizontal="left" vertical="center" wrapText="1"/>
    </xf>
    <xf numFmtId="44" fontId="35" fillId="25" borderId="18" xfId="1" applyNumberFormat="1" applyFont="1" applyFill="1" applyBorder="1" applyAlignment="1" applyProtection="1">
      <alignment horizontal="right" vertical="center" wrapText="1"/>
    </xf>
    <xf numFmtId="44" fontId="35" fillId="0" borderId="0" xfId="1" applyNumberFormat="1" applyFont="1" applyBorder="1" applyAlignment="1" applyProtection="1">
      <alignment vertical="center"/>
    </xf>
    <xf numFmtId="44" fontId="49" fillId="0" borderId="33" xfId="1" applyNumberFormat="1" applyFont="1" applyBorder="1" applyAlignment="1" applyProtection="1">
      <alignment horizontal="left" vertical="center" wrapText="1"/>
    </xf>
    <xf numFmtId="44" fontId="35" fillId="0" borderId="17" xfId="1" applyNumberFormat="1" applyFont="1" applyBorder="1" applyAlignment="1" applyProtection="1">
      <alignment horizontal="left" vertical="center" wrapText="1"/>
    </xf>
    <xf numFmtId="44" fontId="46" fillId="0" borderId="0" xfId="1" applyNumberFormat="1" applyFont="1" applyBorder="1" applyAlignment="1" applyProtection="1">
      <alignment horizontal="left" vertical="center"/>
    </xf>
    <xf numFmtId="44" fontId="49" fillId="0" borderId="35" xfId="1" applyNumberFormat="1" applyFont="1" applyBorder="1" applyAlignment="1" applyProtection="1">
      <alignment horizontal="center" vertical="center" wrapText="1"/>
    </xf>
    <xf numFmtId="44" fontId="35" fillId="0" borderId="26" xfId="1" applyNumberFormat="1" applyFont="1" applyBorder="1" applyAlignment="1" applyProtection="1">
      <alignment vertical="center"/>
    </xf>
    <xf numFmtId="44" fontId="49" fillId="14" borderId="26" xfId="1" applyNumberFormat="1" applyFont="1" applyFill="1" applyBorder="1" applyAlignment="1" applyProtection="1">
      <alignment vertical="center"/>
    </xf>
    <xf numFmtId="44" fontId="49" fillId="14" borderId="28" xfId="1" applyNumberFormat="1" applyFont="1" applyFill="1" applyBorder="1" applyAlignment="1" applyProtection="1">
      <alignment vertical="center"/>
    </xf>
    <xf numFmtId="44" fontId="49" fillId="0" borderId="26" xfId="1" applyNumberFormat="1" applyFont="1" applyBorder="1" applyAlignment="1" applyProtection="1">
      <alignment vertical="center"/>
    </xf>
    <xf numFmtId="44" fontId="49" fillId="14" borderId="45" xfId="1" applyNumberFormat="1" applyFont="1" applyFill="1" applyBorder="1" applyAlignment="1" applyProtection="1">
      <alignment vertical="center"/>
    </xf>
    <xf numFmtId="44" fontId="35" fillId="28" borderId="17" xfId="1" applyNumberFormat="1" applyFont="1" applyFill="1" applyBorder="1" applyAlignment="1" applyProtection="1">
      <alignment horizontal="left" vertical="center" wrapText="1"/>
    </xf>
    <xf numFmtId="0" fontId="42" fillId="0" borderId="0" xfId="0" applyFont="1" applyBorder="1" applyAlignment="1">
      <alignment horizontal="left" wrapText="1"/>
    </xf>
    <xf numFmtId="0" fontId="42" fillId="0" borderId="0" xfId="0" applyFont="1" applyBorder="1" applyAlignment="1">
      <alignment horizontal="center" vertical="top" wrapText="1"/>
    </xf>
    <xf numFmtId="3" fontId="66" fillId="0" borderId="17" xfId="484" applyFont="1" applyBorder="1" applyAlignment="1">
      <alignment horizontal="left" vertical="center"/>
    </xf>
    <xf numFmtId="0" fontId="66" fillId="0" borderId="17" xfId="381" applyNumberFormat="1" applyFont="1" applyBorder="1" applyAlignment="1">
      <alignment horizontal="center" vertical="center" wrapText="1"/>
    </xf>
    <xf numFmtId="0" fontId="66" fillId="0" borderId="17" xfId="485" applyNumberFormat="1" applyFont="1" applyBorder="1" applyAlignment="1">
      <alignment horizontal="center" vertical="center"/>
    </xf>
    <xf numFmtId="3" fontId="64" fillId="0" borderId="17" xfId="485" applyFont="1" applyBorder="1" applyAlignment="1">
      <alignment horizontal="center" vertical="center"/>
    </xf>
    <xf numFmtId="0" fontId="64" fillId="0" borderId="17" xfId="485" applyNumberFormat="1" applyFont="1" applyBorder="1" applyAlignment="1">
      <alignment horizontal="center" vertical="center"/>
    </xf>
    <xf numFmtId="183" fontId="64" fillId="0" borderId="17" xfId="485" applyNumberFormat="1" applyFont="1" applyBorder="1" applyAlignment="1">
      <alignment horizontal="center" vertical="center"/>
    </xf>
    <xf numFmtId="183" fontId="66" fillId="0" borderId="17" xfId="485" applyNumberFormat="1" applyFont="1" applyBorder="1" applyAlignment="1">
      <alignment horizontal="center" vertical="center"/>
    </xf>
    <xf numFmtId="0" fontId="66" fillId="0" borderId="17" xfId="485" quotePrefix="1" applyNumberFormat="1" applyFont="1" applyBorder="1" applyAlignment="1">
      <alignment horizontal="center" vertical="center"/>
    </xf>
    <xf numFmtId="0" fontId="66" fillId="0" borderId="51" xfId="381" applyNumberFormat="1" applyFont="1" applyBorder="1" applyAlignment="1">
      <alignment horizontal="center" vertical="center" wrapText="1"/>
    </xf>
    <xf numFmtId="3" fontId="66" fillId="0" borderId="51" xfId="381" applyNumberFormat="1" applyFont="1" applyBorder="1" applyAlignment="1">
      <alignment horizontal="center" vertical="center" wrapText="1"/>
    </xf>
    <xf numFmtId="3" fontId="66" fillId="0" borderId="51" xfId="381" applyNumberFormat="1" applyFont="1" applyBorder="1" applyAlignment="1">
      <alignment horizontal="center" vertical="center"/>
    </xf>
    <xf numFmtId="0" fontId="66" fillId="0" borderId="51" xfId="485" applyNumberFormat="1" applyFont="1" applyBorder="1" applyAlignment="1">
      <alignment horizontal="center" vertical="center"/>
    </xf>
    <xf numFmtId="3" fontId="64" fillId="0" borderId="51" xfId="485" applyFont="1" applyBorder="1" applyAlignment="1">
      <alignment horizontal="center" vertical="center"/>
    </xf>
    <xf numFmtId="0" fontId="64" fillId="0" borderId="51" xfId="485" applyNumberFormat="1" applyFont="1" applyBorder="1" applyAlignment="1">
      <alignment horizontal="center" vertical="center"/>
    </xf>
    <xf numFmtId="183" fontId="64" fillId="0" borderId="51" xfId="485" applyNumberFormat="1" applyFont="1" applyBorder="1" applyAlignment="1">
      <alignment horizontal="center" vertical="center"/>
    </xf>
    <xf numFmtId="0" fontId="65" fillId="29" borderId="17" xfId="0" applyFont="1" applyFill="1" applyBorder="1" applyAlignment="1">
      <alignment horizontal="center" vertical="center" wrapText="1"/>
    </xf>
    <xf numFmtId="0" fontId="53" fillId="25" borderId="0" xfId="211" applyFont="1" applyFill="1" applyBorder="1"/>
    <xf numFmtId="0" fontId="0" fillId="25" borderId="16" xfId="0" applyFill="1" applyBorder="1"/>
    <xf numFmtId="0" fontId="0" fillId="25" borderId="0" xfId="0" applyFill="1" applyBorder="1"/>
    <xf numFmtId="4" fontId="35" fillId="25" borderId="0" xfId="180" applyNumberFormat="1" applyFont="1" applyFill="1" applyBorder="1" applyAlignment="1" applyProtection="1">
      <alignment vertical="center"/>
    </xf>
    <xf numFmtId="0" fontId="39" fillId="25" borderId="0" xfId="277" applyFont="1" applyFill="1" applyBorder="1" applyAlignment="1" applyProtection="1">
      <alignment vertical="center"/>
    </xf>
    <xf numFmtId="4" fontId="35" fillId="25" borderId="16" xfId="180" applyNumberFormat="1" applyFont="1" applyFill="1" applyBorder="1" applyAlignment="1" applyProtection="1">
      <alignment vertical="center"/>
    </xf>
    <xf numFmtId="0" fontId="18" fillId="25" borderId="42" xfId="277" applyFont="1" applyFill="1" applyBorder="1" applyAlignment="1" applyProtection="1">
      <alignment horizontal="left" vertical="center" wrapText="1"/>
    </xf>
    <xf numFmtId="0" fontId="0" fillId="25" borderId="42" xfId="0" applyFill="1" applyBorder="1"/>
    <xf numFmtId="0" fontId="39" fillId="25" borderId="17" xfId="277" applyFont="1" applyFill="1" applyBorder="1" applyAlignment="1" applyProtection="1">
      <alignment vertical="center"/>
    </xf>
    <xf numFmtId="0" fontId="68" fillId="0" borderId="0" xfId="0" applyFont="1" applyAlignment="1">
      <alignment vertical="center"/>
    </xf>
    <xf numFmtId="0" fontId="68" fillId="31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9" fillId="0" borderId="57" xfId="0" applyFont="1" applyFill="1" applyBorder="1" applyAlignment="1">
      <alignment horizontal="right" vertical="top" wrapText="1"/>
    </xf>
    <xf numFmtId="2" fontId="60" fillId="0" borderId="57" xfId="0" applyNumberFormat="1" applyFont="1" applyFill="1" applyBorder="1" applyAlignment="1">
      <alignment horizontal="right" vertical="top" wrapText="1"/>
    </xf>
    <xf numFmtId="180" fontId="60" fillId="0" borderId="57" xfId="0" applyNumberFormat="1" applyFont="1" applyFill="1" applyBorder="1" applyAlignment="1">
      <alignment horizontal="right" vertical="top" wrapText="1"/>
    </xf>
    <xf numFmtId="181" fontId="60" fillId="0" borderId="57" xfId="0" applyNumberFormat="1" applyFont="1" applyFill="1" applyBorder="1" applyAlignment="1">
      <alignment horizontal="right" vertical="top" wrapText="1"/>
    </xf>
    <xf numFmtId="4" fontId="60" fillId="0" borderId="57" xfId="0" applyNumberFormat="1" applyFont="1" applyFill="1" applyBorder="1" applyAlignment="1">
      <alignment horizontal="right" vertical="top" wrapText="1"/>
    </xf>
    <xf numFmtId="182" fontId="60" fillId="0" borderId="57" xfId="0" applyNumberFormat="1" applyFont="1" applyFill="1" applyBorder="1" applyAlignment="1">
      <alignment horizontal="right" vertical="top" wrapText="1"/>
    </xf>
    <xf numFmtId="0" fontId="63" fillId="0" borderId="0" xfId="0" applyFont="1" applyFill="1"/>
    <xf numFmtId="0" fontId="49" fillId="25" borderId="17" xfId="254" applyFont="1" applyFill="1" applyBorder="1" applyAlignment="1" applyProtection="1">
      <alignment horizontal="left" vertical="center" wrapText="1"/>
    </xf>
    <xf numFmtId="0" fontId="71" fillId="0" borderId="36" xfId="0" applyFont="1" applyBorder="1" applyAlignment="1">
      <alignment vertical="center" wrapText="1"/>
    </xf>
    <xf numFmtId="0" fontId="71" fillId="0" borderId="44" xfId="0" applyFont="1" applyBorder="1" applyAlignment="1">
      <alignment vertical="center" wrapText="1"/>
    </xf>
    <xf numFmtId="0" fontId="72" fillId="0" borderId="17" xfId="0" applyFont="1" applyBorder="1" applyAlignment="1">
      <alignment horizontal="right" vertical="center" wrapText="1"/>
    </xf>
    <xf numFmtId="0" fontId="72" fillId="0" borderId="26" xfId="0" applyFont="1" applyBorder="1" applyAlignment="1">
      <alignment horizontal="right" vertical="center" wrapText="1"/>
    </xf>
    <xf numFmtId="184" fontId="72" fillId="0" borderId="17" xfId="0" applyNumberFormat="1" applyFont="1" applyBorder="1" applyAlignment="1">
      <alignment horizontal="right" vertical="center" wrapText="1"/>
    </xf>
    <xf numFmtId="4" fontId="72" fillId="0" borderId="17" xfId="0" applyNumberFormat="1" applyFont="1" applyBorder="1" applyAlignment="1">
      <alignment horizontal="right" vertical="center" wrapText="1"/>
    </xf>
    <xf numFmtId="0" fontId="72" fillId="0" borderId="49" xfId="0" applyFont="1" applyBorder="1" applyAlignment="1">
      <alignment horizontal="right" vertical="center" wrapText="1"/>
    </xf>
    <xf numFmtId="0" fontId="72" fillId="0" borderId="45" xfId="0" applyFont="1" applyBorder="1" applyAlignment="1">
      <alignment horizontal="right" vertical="center" wrapText="1"/>
    </xf>
    <xf numFmtId="4" fontId="74" fillId="0" borderId="0" xfId="0" applyNumberFormat="1" applyFont="1" applyBorder="1" applyAlignment="1">
      <alignment vertical="center"/>
    </xf>
    <xf numFmtId="0" fontId="70" fillId="0" borderId="41" xfId="0" applyFont="1" applyBorder="1" applyAlignment="1">
      <alignment vertical="center" wrapText="1"/>
    </xf>
    <xf numFmtId="0" fontId="73" fillId="0" borderId="51" xfId="0" applyFont="1" applyBorder="1" applyAlignment="1">
      <alignment horizontal="center" vertical="center" wrapText="1"/>
    </xf>
    <xf numFmtId="0" fontId="73" fillId="0" borderId="28" xfId="0" applyFont="1" applyBorder="1" applyAlignment="1">
      <alignment horizontal="center" vertical="center" wrapText="1"/>
    </xf>
    <xf numFmtId="0" fontId="76" fillId="33" borderId="17" xfId="0" applyFont="1" applyFill="1" applyBorder="1" applyAlignment="1">
      <alignment horizontal="center" vertical="center" wrapText="1"/>
    </xf>
    <xf numFmtId="4" fontId="76" fillId="33" borderId="17" xfId="0" applyNumberFormat="1" applyFont="1" applyFill="1" applyBorder="1" applyAlignment="1">
      <alignment horizontal="center" vertical="center" wrapText="1"/>
    </xf>
    <xf numFmtId="0" fontId="35" fillId="25" borderId="38" xfId="254" applyFont="1" applyFill="1" applyBorder="1" applyAlignment="1" applyProtection="1">
      <alignment horizontal="center" vertical="center" wrapText="1"/>
    </xf>
    <xf numFmtId="185" fontId="0" fillId="0" borderId="17" xfId="0" applyNumberFormat="1" applyBorder="1"/>
    <xf numFmtId="186" fontId="0" fillId="0" borderId="0" xfId="0" applyNumberFormat="1"/>
    <xf numFmtId="0" fontId="35" fillId="0" borderId="17" xfId="254" applyFont="1" applyFill="1" applyBorder="1" applyAlignment="1" applyProtection="1">
      <alignment horizontal="left" vertical="center" wrapText="1"/>
    </xf>
    <xf numFmtId="0" fontId="35" fillId="0" borderId="39" xfId="254" applyFont="1" applyFill="1" applyBorder="1" applyAlignment="1" applyProtection="1">
      <alignment horizontal="left" vertical="center" wrapText="1"/>
    </xf>
    <xf numFmtId="0" fontId="41" fillId="0" borderId="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44" fontId="35" fillId="0" borderId="0" xfId="254" applyNumberFormat="1" applyFont="1" applyBorder="1" applyAlignment="1" applyProtection="1">
      <alignment vertical="center"/>
    </xf>
    <xf numFmtId="0" fontId="0" fillId="0" borderId="17" xfId="0" applyBorder="1" applyAlignment="1">
      <alignment horizontal="center"/>
    </xf>
    <xf numFmtId="0" fontId="49" fillId="14" borderId="25" xfId="254" applyFont="1" applyFill="1" applyBorder="1" applyAlignment="1" applyProtection="1">
      <alignment horizontal="center" vertical="center"/>
    </xf>
    <xf numFmtId="44" fontId="67" fillId="30" borderId="17" xfId="0" applyNumberFormat="1" applyFont="1" applyFill="1" applyBorder="1" applyAlignment="1">
      <alignment horizontal="center"/>
    </xf>
    <xf numFmtId="0" fontId="67" fillId="30" borderId="38" xfId="0" applyFont="1" applyFill="1" applyBorder="1" applyAlignment="1">
      <alignment horizontal="center"/>
    </xf>
    <xf numFmtId="0" fontId="67" fillId="30" borderId="39" xfId="0" applyFont="1" applyFill="1" applyBorder="1" applyAlignment="1">
      <alignment horizontal="center"/>
    </xf>
    <xf numFmtId="0" fontId="67" fillId="30" borderId="37" xfId="0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44" fontId="0" fillId="0" borderId="17" xfId="0" applyNumberFormat="1" applyBorder="1" applyAlignment="1">
      <alignment horizontal="center"/>
    </xf>
    <xf numFmtId="0" fontId="41" fillId="30" borderId="17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top" wrapText="1"/>
    </xf>
    <xf numFmtId="176" fontId="36" fillId="25" borderId="16" xfId="1" applyFont="1" applyFill="1" applyBorder="1" applyAlignment="1" applyProtection="1">
      <alignment horizontal="left" vertical="center"/>
    </xf>
    <xf numFmtId="176" fontId="36" fillId="25" borderId="63" xfId="1" applyFont="1" applyFill="1" applyBorder="1" applyAlignment="1" applyProtection="1">
      <alignment horizontal="left" vertical="center"/>
    </xf>
    <xf numFmtId="176" fontId="36" fillId="25" borderId="0" xfId="1" applyFont="1" applyFill="1" applyBorder="1" applyAlignment="1" applyProtection="1">
      <alignment horizontal="left" vertical="center" wrapText="1"/>
    </xf>
    <xf numFmtId="176" fontId="36" fillId="25" borderId="30" xfId="1" applyFont="1" applyFill="1" applyBorder="1" applyAlignment="1" applyProtection="1">
      <alignment horizontal="left" vertical="center" wrapText="1"/>
    </xf>
    <xf numFmtId="176" fontId="38" fillId="25" borderId="0" xfId="1" applyFont="1" applyFill="1" applyBorder="1" applyAlignment="1" applyProtection="1">
      <alignment horizontal="left" vertical="center" wrapText="1"/>
    </xf>
    <xf numFmtId="176" fontId="38" fillId="25" borderId="30" xfId="1" applyFont="1" applyFill="1" applyBorder="1" applyAlignment="1" applyProtection="1">
      <alignment horizontal="left" vertical="center" wrapText="1"/>
    </xf>
    <xf numFmtId="176" fontId="38" fillId="25" borderId="0" xfId="1" applyFont="1" applyFill="1" applyBorder="1" applyAlignment="1" applyProtection="1">
      <alignment horizontal="center" vertical="center"/>
    </xf>
    <xf numFmtId="176" fontId="38" fillId="25" borderId="30" xfId="1" applyFont="1" applyFill="1" applyBorder="1" applyAlignment="1" applyProtection="1">
      <alignment horizontal="center" vertical="center"/>
    </xf>
    <xf numFmtId="176" fontId="40" fillId="25" borderId="0" xfId="1" applyFont="1" applyFill="1" applyBorder="1" applyAlignment="1" applyProtection="1">
      <alignment horizontal="left" vertical="center" wrapText="1"/>
    </xf>
    <xf numFmtId="176" fontId="40" fillId="25" borderId="30" xfId="1" applyFont="1" applyFill="1" applyBorder="1" applyAlignment="1" applyProtection="1">
      <alignment horizontal="left" vertical="center" wrapText="1"/>
    </xf>
    <xf numFmtId="4" fontId="35" fillId="25" borderId="0" xfId="180" applyNumberFormat="1" applyFont="1" applyFill="1" applyBorder="1" applyAlignment="1" applyProtection="1">
      <alignment horizontal="center" vertical="center"/>
    </xf>
    <xf numFmtId="4" fontId="35" fillId="25" borderId="30" xfId="180" applyNumberFormat="1" applyFont="1" applyFill="1" applyBorder="1" applyAlignment="1" applyProtection="1">
      <alignment horizontal="center" vertical="center"/>
    </xf>
    <xf numFmtId="0" fontId="49" fillId="14" borderId="68" xfId="254" applyFont="1" applyFill="1" applyBorder="1" applyAlignment="1" applyProtection="1">
      <alignment horizontal="center" vertical="center"/>
    </xf>
    <xf numFmtId="0" fontId="49" fillId="14" borderId="43" xfId="254" applyFont="1" applyFill="1" applyBorder="1" applyAlignment="1" applyProtection="1">
      <alignment horizontal="center" vertical="center"/>
    </xf>
    <xf numFmtId="0" fontId="49" fillId="14" borderId="61" xfId="254" applyFont="1" applyFill="1" applyBorder="1" applyAlignment="1" applyProtection="1">
      <alignment horizontal="center" vertical="center"/>
    </xf>
    <xf numFmtId="0" fontId="49" fillId="14" borderId="71" xfId="254" applyFont="1" applyFill="1" applyBorder="1" applyAlignment="1" applyProtection="1">
      <alignment horizontal="center" vertical="center"/>
    </xf>
    <xf numFmtId="0" fontId="49" fillId="14" borderId="42" xfId="254" applyFont="1" applyFill="1" applyBorder="1" applyAlignment="1" applyProtection="1">
      <alignment horizontal="center" vertical="center"/>
    </xf>
    <xf numFmtId="0" fontId="49" fillId="14" borderId="75" xfId="254" applyFont="1" applyFill="1" applyBorder="1" applyAlignment="1" applyProtection="1">
      <alignment horizontal="center" vertical="center"/>
    </xf>
    <xf numFmtId="44" fontId="49" fillId="14" borderId="18" xfId="254" applyNumberFormat="1" applyFont="1" applyFill="1" applyBorder="1" applyAlignment="1" applyProtection="1">
      <alignment horizontal="center" vertical="center"/>
    </xf>
    <xf numFmtId="0" fontId="49" fillId="14" borderId="51" xfId="254" applyFont="1" applyFill="1" applyBorder="1" applyAlignment="1" applyProtection="1">
      <alignment horizontal="center" vertical="center"/>
    </xf>
    <xf numFmtId="0" fontId="49" fillId="14" borderId="53" xfId="254" applyFont="1" applyFill="1" applyBorder="1" applyAlignment="1" applyProtection="1">
      <alignment horizontal="right" vertical="center"/>
    </xf>
    <xf numFmtId="0" fontId="49" fillId="14" borderId="72" xfId="254" applyFont="1" applyFill="1" applyBorder="1" applyAlignment="1" applyProtection="1">
      <alignment horizontal="right" vertical="center"/>
    </xf>
    <xf numFmtId="0" fontId="49" fillId="14" borderId="74" xfId="254" applyFont="1" applyFill="1" applyBorder="1" applyAlignment="1" applyProtection="1">
      <alignment horizontal="right" vertical="center"/>
    </xf>
    <xf numFmtId="0" fontId="49" fillId="14" borderId="68" xfId="254" applyFont="1" applyFill="1" applyBorder="1" applyAlignment="1" applyProtection="1">
      <alignment horizontal="right" vertical="center"/>
    </xf>
    <xf numFmtId="0" fontId="49" fillId="14" borderId="43" xfId="254" applyFont="1" applyFill="1" applyBorder="1" applyAlignment="1" applyProtection="1">
      <alignment horizontal="right" vertical="center"/>
    </xf>
    <xf numFmtId="0" fontId="49" fillId="14" borderId="61" xfId="254" applyFont="1" applyFill="1" applyBorder="1" applyAlignment="1" applyProtection="1">
      <alignment horizontal="right" vertical="center"/>
    </xf>
    <xf numFmtId="0" fontId="49" fillId="14" borderId="69" xfId="254" applyFont="1" applyFill="1" applyBorder="1" applyAlignment="1" applyProtection="1">
      <alignment horizontal="right" vertical="center"/>
    </xf>
    <xf numFmtId="0" fontId="49" fillId="14" borderId="29" xfId="254" applyFont="1" applyFill="1" applyBorder="1" applyAlignment="1" applyProtection="1">
      <alignment horizontal="right" vertical="center"/>
    </xf>
    <xf numFmtId="0" fontId="49" fillId="14" borderId="73" xfId="254" applyFont="1" applyFill="1" applyBorder="1" applyAlignment="1" applyProtection="1">
      <alignment horizontal="right" vertical="center"/>
    </xf>
    <xf numFmtId="44" fontId="49" fillId="14" borderId="27" xfId="1" applyNumberFormat="1" applyFont="1" applyFill="1" applyBorder="1" applyAlignment="1" applyProtection="1">
      <alignment horizontal="center" vertical="center"/>
    </xf>
    <xf numFmtId="44" fontId="49" fillId="14" borderId="50" xfId="1" applyNumberFormat="1" applyFont="1" applyFill="1" applyBorder="1" applyAlignment="1" applyProtection="1">
      <alignment horizontal="center" vertical="center"/>
    </xf>
    <xf numFmtId="0" fontId="49" fillId="14" borderId="36" xfId="254" applyFont="1" applyFill="1" applyBorder="1" applyAlignment="1" applyProtection="1">
      <alignment horizontal="center" vertical="center"/>
    </xf>
    <xf numFmtId="0" fontId="48" fillId="35" borderId="22" xfId="277" applyFont="1" applyFill="1" applyBorder="1" applyAlignment="1" applyProtection="1">
      <alignment horizontal="center" vertical="center" wrapText="1"/>
    </xf>
    <xf numFmtId="0" fontId="48" fillId="35" borderId="16" xfId="277" applyFont="1" applyFill="1" applyBorder="1" applyAlignment="1" applyProtection="1">
      <alignment horizontal="center" vertical="center" wrapText="1"/>
    </xf>
    <xf numFmtId="0" fontId="48" fillId="35" borderId="63" xfId="277" applyFont="1" applyFill="1" applyBorder="1" applyAlignment="1" applyProtection="1">
      <alignment horizontal="center" vertical="center" wrapText="1"/>
    </xf>
    <xf numFmtId="0" fontId="48" fillId="35" borderId="69" xfId="277" applyFont="1" applyFill="1" applyBorder="1" applyAlignment="1" applyProtection="1">
      <alignment horizontal="center" vertical="center" wrapText="1"/>
    </xf>
    <xf numFmtId="0" fontId="48" fillId="35" borderId="29" xfId="277" applyFont="1" applyFill="1" applyBorder="1" applyAlignment="1" applyProtection="1">
      <alignment horizontal="center" vertical="center" wrapText="1"/>
    </xf>
    <xf numFmtId="0" fontId="48" fillId="35" borderId="70" xfId="277" applyFont="1" applyFill="1" applyBorder="1" applyAlignment="1" applyProtection="1">
      <alignment horizontal="center" vertical="center" wrapText="1"/>
    </xf>
    <xf numFmtId="0" fontId="49" fillId="25" borderId="17" xfId="254" applyFont="1" applyFill="1" applyBorder="1" applyAlignment="1" applyProtection="1">
      <alignment horizontal="left" vertical="center" wrapText="1"/>
    </xf>
    <xf numFmtId="0" fontId="49" fillId="14" borderId="52" xfId="254" applyFont="1" applyFill="1" applyBorder="1" applyAlignment="1" applyProtection="1">
      <alignment horizontal="center" vertical="center"/>
    </xf>
    <xf numFmtId="0" fontId="49" fillId="14" borderId="39" xfId="254" applyFont="1" applyFill="1" applyBorder="1" applyAlignment="1" applyProtection="1">
      <alignment horizontal="center" vertical="center"/>
    </xf>
    <xf numFmtId="0" fontId="49" fillId="14" borderId="37" xfId="254" applyFont="1" applyFill="1" applyBorder="1" applyAlignment="1" applyProtection="1">
      <alignment horizontal="center" vertical="center"/>
    </xf>
    <xf numFmtId="0" fontId="49" fillId="14" borderId="41" xfId="254" applyFont="1" applyFill="1" applyBorder="1" applyAlignment="1" applyProtection="1">
      <alignment horizontal="center" vertical="center"/>
    </xf>
    <xf numFmtId="4" fontId="35" fillId="25" borderId="17" xfId="180" applyNumberFormat="1" applyFont="1" applyFill="1" applyBorder="1" applyAlignment="1" applyProtection="1">
      <alignment horizontal="center" vertical="center"/>
    </xf>
    <xf numFmtId="0" fontId="39" fillId="25" borderId="67" xfId="277" applyFont="1" applyFill="1" applyBorder="1" applyAlignment="1" applyProtection="1">
      <alignment horizontal="center" vertical="center"/>
    </xf>
    <xf numFmtId="176" fontId="40" fillId="0" borderId="30" xfId="1" applyFont="1" applyBorder="1" applyAlignment="1" applyProtection="1">
      <alignment horizontal="center" vertical="center" wrapText="1"/>
    </xf>
    <xf numFmtId="0" fontId="48" fillId="26" borderId="19" xfId="277" applyFont="1" applyFill="1" applyBorder="1" applyAlignment="1" applyProtection="1">
      <alignment horizontal="center" vertical="center" wrapText="1"/>
    </xf>
    <xf numFmtId="4" fontId="78" fillId="25" borderId="17" xfId="180" applyNumberFormat="1" applyFont="1" applyFill="1" applyBorder="1" applyAlignment="1" applyProtection="1">
      <alignment horizontal="center" vertical="center"/>
    </xf>
    <xf numFmtId="4" fontId="35" fillId="25" borderId="23" xfId="180" applyNumberFormat="1" applyFont="1" applyFill="1" applyBorder="1" applyAlignment="1" applyProtection="1">
      <alignment horizontal="center" vertical="center"/>
    </xf>
    <xf numFmtId="176" fontId="36" fillId="25" borderId="24" xfId="1" applyFont="1" applyFill="1" applyBorder="1" applyAlignment="1" applyProtection="1">
      <alignment horizontal="center" vertical="center"/>
    </xf>
    <xf numFmtId="176" fontId="36" fillId="25" borderId="26" xfId="1" applyFont="1" applyFill="1" applyBorder="1" applyAlignment="1" applyProtection="1">
      <alignment horizontal="center" vertical="center" wrapText="1"/>
    </xf>
    <xf numFmtId="4" fontId="74" fillId="0" borderId="17" xfId="0" applyNumberFormat="1" applyFont="1" applyBorder="1" applyAlignment="1">
      <alignment horizontal="center" vertical="center"/>
    </xf>
    <xf numFmtId="0" fontId="75" fillId="0" borderId="64" xfId="0" applyFont="1" applyBorder="1" applyAlignment="1">
      <alignment horizontal="center"/>
    </xf>
    <xf numFmtId="0" fontId="75" fillId="0" borderId="65" xfId="0" applyFont="1" applyBorder="1" applyAlignment="1">
      <alignment horizontal="center"/>
    </xf>
    <xf numFmtId="185" fontId="75" fillId="0" borderId="64" xfId="2" applyNumberFormat="1" applyFont="1" applyBorder="1" applyAlignment="1">
      <alignment horizontal="center"/>
    </xf>
    <xf numFmtId="185" fontId="75" fillId="0" borderId="65" xfId="2" applyNumberFormat="1" applyFont="1" applyBorder="1" applyAlignment="1">
      <alignment horizontal="center"/>
    </xf>
    <xf numFmtId="185" fontId="75" fillId="0" borderId="66" xfId="2" applyNumberFormat="1" applyFont="1" applyBorder="1" applyAlignment="1">
      <alignment horizontal="center"/>
    </xf>
    <xf numFmtId="0" fontId="39" fillId="25" borderId="18" xfId="277" applyFont="1" applyFill="1" applyBorder="1" applyAlignment="1" applyProtection="1">
      <alignment horizontal="center" vertical="center"/>
    </xf>
    <xf numFmtId="0" fontId="48" fillId="26" borderId="21" xfId="277" applyFont="1" applyFill="1" applyBorder="1" applyAlignment="1" applyProtection="1">
      <alignment horizontal="center" vertical="center" wrapText="1"/>
    </xf>
    <xf numFmtId="44" fontId="35" fillId="25" borderId="38" xfId="1" applyNumberFormat="1" applyFont="1" applyFill="1" applyBorder="1" applyAlignment="1" applyProtection="1">
      <alignment horizontal="center" vertical="center" wrapText="1"/>
    </xf>
    <xf numFmtId="44" fontId="35" fillId="25" borderId="37" xfId="1" applyNumberFormat="1" applyFont="1" applyFill="1" applyBorder="1" applyAlignment="1" applyProtection="1">
      <alignment horizontal="center" vertical="center" wrapText="1"/>
    </xf>
    <xf numFmtId="0" fontId="77" fillId="34" borderId="68" xfId="0" applyFont="1" applyFill="1" applyBorder="1" applyAlignment="1">
      <alignment horizontal="center" vertical="center" wrapText="1"/>
    </xf>
    <xf numFmtId="0" fontId="77" fillId="34" borderId="43" xfId="0" applyFont="1" applyFill="1" applyBorder="1" applyAlignment="1">
      <alignment horizontal="center" vertical="center" wrapText="1"/>
    </xf>
    <xf numFmtId="0" fontId="35" fillId="25" borderId="38" xfId="254" applyFont="1" applyFill="1" applyBorder="1" applyAlignment="1" applyProtection="1">
      <alignment horizontal="center" vertical="center" wrapText="1"/>
    </xf>
    <xf numFmtId="0" fontId="35" fillId="25" borderId="37" xfId="254" applyFont="1" applyFill="1" applyBorder="1" applyAlignment="1" applyProtection="1">
      <alignment horizontal="center" vertical="center" wrapText="1"/>
    </xf>
    <xf numFmtId="4" fontId="76" fillId="33" borderId="38" xfId="0" applyNumberFormat="1" applyFont="1" applyFill="1" applyBorder="1" applyAlignment="1">
      <alignment horizontal="center" vertical="center" wrapText="1"/>
    </xf>
    <xf numFmtId="4" fontId="76" fillId="33" borderId="37" xfId="0" applyNumberFormat="1" applyFont="1" applyFill="1" applyBorder="1" applyAlignment="1">
      <alignment horizontal="center" vertical="center" wrapText="1"/>
    </xf>
    <xf numFmtId="0" fontId="76" fillId="33" borderId="17" xfId="0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left" vertical="top" wrapText="1"/>
    </xf>
    <xf numFmtId="0" fontId="41" fillId="0" borderId="19" xfId="0" applyFont="1" applyBorder="1" applyAlignment="1">
      <alignment horizontal="center" vertical="top" wrapText="1"/>
    </xf>
    <xf numFmtId="176" fontId="36" fillId="25" borderId="17" xfId="1" applyFont="1" applyFill="1" applyBorder="1" applyAlignment="1" applyProtection="1">
      <alignment horizontal="left" vertical="center"/>
    </xf>
    <xf numFmtId="176" fontId="36" fillId="25" borderId="17" xfId="1" applyFont="1" applyFill="1" applyBorder="1" applyAlignment="1" applyProtection="1">
      <alignment horizontal="left" vertical="center" wrapText="1"/>
    </xf>
    <xf numFmtId="176" fontId="38" fillId="25" borderId="17" xfId="1" applyFont="1" applyFill="1" applyBorder="1" applyAlignment="1" applyProtection="1">
      <alignment horizontal="left" vertical="center" wrapText="1"/>
    </xf>
    <xf numFmtId="176" fontId="40" fillId="25" borderId="18" xfId="1" applyFont="1" applyFill="1" applyBorder="1" applyAlignment="1" applyProtection="1">
      <alignment horizontal="left" vertical="center" wrapText="1"/>
    </xf>
    <xf numFmtId="0" fontId="42" fillId="0" borderId="20" xfId="0" applyFont="1" applyBorder="1" applyAlignment="1">
      <alignment horizontal="left" wrapText="1"/>
    </xf>
    <xf numFmtId="0" fontId="42" fillId="0" borderId="20" xfId="0" applyFont="1" applyBorder="1" applyAlignment="1">
      <alignment horizontal="center" vertical="top" wrapText="1"/>
    </xf>
    <xf numFmtId="2" fontId="66" fillId="0" borderId="17" xfId="485" applyNumberFormat="1" applyFont="1" applyBorder="1" applyAlignment="1">
      <alignment horizontal="center" vertical="center"/>
    </xf>
    <xf numFmtId="0" fontId="65" fillId="0" borderId="17" xfId="0" applyFont="1" applyBorder="1" applyAlignment="1">
      <alignment horizontal="left" vertical="center" wrapText="1"/>
    </xf>
    <xf numFmtId="3" fontId="66" fillId="29" borderId="17" xfId="381" applyNumberFormat="1" applyFont="1" applyFill="1" applyBorder="1" applyAlignment="1">
      <alignment horizontal="center" vertical="center" wrapText="1"/>
    </xf>
    <xf numFmtId="3" fontId="66" fillId="0" borderId="17" xfId="484" applyFont="1" applyBorder="1" applyAlignment="1">
      <alignment horizontal="left" vertical="center" wrapText="1"/>
    </xf>
    <xf numFmtId="3" fontId="66" fillId="0" borderId="60" xfId="381" applyNumberFormat="1" applyFont="1" applyBorder="1" applyAlignment="1">
      <alignment horizontal="center" vertical="center" wrapText="1"/>
    </xf>
    <xf numFmtId="3" fontId="66" fillId="0" borderId="43" xfId="381" applyNumberFormat="1" applyFont="1" applyBorder="1" applyAlignment="1">
      <alignment horizontal="center" vertical="center" wrapText="1"/>
    </xf>
    <xf numFmtId="3" fontId="66" fillId="0" borderId="61" xfId="381" applyNumberFormat="1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wrapText="1"/>
    </xf>
    <xf numFmtId="0" fontId="41" fillId="26" borderId="20" xfId="0" applyFont="1" applyFill="1" applyBorder="1" applyAlignment="1">
      <alignment horizontal="left" vertical="center" wrapText="1"/>
    </xf>
    <xf numFmtId="0" fontId="41" fillId="26" borderId="21" xfId="0" applyFont="1" applyFill="1" applyBorder="1" applyAlignment="1">
      <alignment horizontal="left" vertical="center" wrapText="1"/>
    </xf>
    <xf numFmtId="0" fontId="41" fillId="26" borderId="19" xfId="0" applyFont="1" applyFill="1" applyBorder="1" applyAlignment="1">
      <alignment horizontal="center" vertical="center" wrapText="1"/>
    </xf>
    <xf numFmtId="10" fontId="41" fillId="26" borderId="1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2" fillId="0" borderId="19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wrapText="1"/>
    </xf>
    <xf numFmtId="0" fontId="41" fillId="0" borderId="19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 vertical="top" wrapText="1"/>
    </xf>
    <xf numFmtId="0" fontId="42" fillId="0" borderId="19" xfId="0" applyFont="1" applyBorder="1" applyAlignment="1">
      <alignment horizontal="center" vertical="top" wrapText="1"/>
    </xf>
    <xf numFmtId="0" fontId="0" fillId="0" borderId="0" xfId="0" applyBorder="1"/>
    <xf numFmtId="0" fontId="42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right" wrapText="1"/>
    </xf>
    <xf numFmtId="0" fontId="45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wrapText="1"/>
    </xf>
    <xf numFmtId="176" fontId="36" fillId="25" borderId="17" xfId="1" applyFont="1" applyFill="1" applyBorder="1" applyAlignment="1" applyProtection="1">
      <alignment horizontal="center" vertical="center"/>
    </xf>
    <xf numFmtId="176" fontId="36" fillId="25" borderId="17" xfId="1" applyFont="1" applyFill="1" applyBorder="1" applyAlignment="1" applyProtection="1">
      <alignment horizontal="center" vertical="center" wrapText="1"/>
    </xf>
    <xf numFmtId="176" fontId="38" fillId="25" borderId="17" xfId="1" applyFont="1" applyFill="1" applyBorder="1" applyAlignment="1" applyProtection="1">
      <alignment horizontal="center" vertical="center" wrapText="1"/>
    </xf>
    <xf numFmtId="176" fontId="40" fillId="25" borderId="18" xfId="1" applyFont="1" applyFill="1" applyBorder="1" applyAlignment="1" applyProtection="1">
      <alignment horizontal="center" vertical="center" wrapText="1"/>
    </xf>
    <xf numFmtId="0" fontId="54" fillId="0" borderId="62" xfId="211" applyFont="1" applyBorder="1" applyAlignment="1">
      <alignment horizontal="center" vertical="center" wrapText="1"/>
    </xf>
    <xf numFmtId="49" fontId="55" fillId="0" borderId="46" xfId="211" applyNumberFormat="1" applyFont="1" applyBorder="1" applyAlignment="1">
      <alignment horizontal="center" vertical="center"/>
    </xf>
    <xf numFmtId="49" fontId="55" fillId="0" borderId="47" xfId="211" applyNumberFormat="1" applyFont="1" applyBorder="1" applyAlignment="1">
      <alignment horizontal="center" vertical="center"/>
    </xf>
    <xf numFmtId="0" fontId="55" fillId="0" borderId="23" xfId="211" applyFont="1" applyBorder="1" applyAlignment="1">
      <alignment horizontal="center" vertical="center"/>
    </xf>
    <xf numFmtId="176" fontId="36" fillId="25" borderId="24" xfId="1" applyFont="1" applyFill="1" applyBorder="1" applyAlignment="1" applyProtection="1">
      <alignment horizontal="left" vertical="center"/>
    </xf>
    <xf numFmtId="176" fontId="36" fillId="25" borderId="26" xfId="1" applyFont="1" applyFill="1" applyBorder="1" applyAlignment="1" applyProtection="1">
      <alignment horizontal="left" vertical="center" wrapText="1"/>
    </xf>
    <xf numFmtId="176" fontId="47" fillId="25" borderId="17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 vertical="top" wrapText="1"/>
    </xf>
    <xf numFmtId="0" fontId="62" fillId="0" borderId="55" xfId="0" applyFont="1" applyFill="1" applyBorder="1" applyAlignment="1">
      <alignment horizontal="left" vertical="top" wrapText="1"/>
    </xf>
    <xf numFmtId="0" fontId="62" fillId="0" borderId="55" xfId="0" applyFont="1" applyFill="1" applyBorder="1" applyAlignment="1">
      <alignment horizontal="right" vertical="top" wrapText="1"/>
    </xf>
    <xf numFmtId="0" fontId="60" fillId="0" borderId="54" xfId="0" applyFont="1" applyFill="1" applyBorder="1" applyAlignment="1">
      <alignment horizontal="left" vertical="top" wrapText="1"/>
    </xf>
    <xf numFmtId="0" fontId="60" fillId="0" borderId="58" xfId="0" applyFont="1" applyFill="1" applyBorder="1" applyAlignment="1">
      <alignment horizontal="left" vertical="top" wrapText="1"/>
    </xf>
    <xf numFmtId="0" fontId="60" fillId="0" borderId="56" xfId="0" applyFont="1" applyFill="1" applyBorder="1" applyAlignment="1">
      <alignment horizontal="left" vertical="top" wrapText="1"/>
    </xf>
    <xf numFmtId="0" fontId="60" fillId="0" borderId="54" xfId="0" applyFont="1" applyFill="1" applyBorder="1" applyAlignment="1">
      <alignment horizontal="center" vertical="top" wrapText="1"/>
    </xf>
    <xf numFmtId="0" fontId="60" fillId="0" borderId="58" xfId="0" applyFont="1" applyFill="1" applyBorder="1" applyAlignment="1">
      <alignment horizontal="center" vertical="top" wrapText="1"/>
    </xf>
    <xf numFmtId="2" fontId="60" fillId="0" borderId="54" xfId="0" applyNumberFormat="1" applyFont="1" applyFill="1" applyBorder="1" applyAlignment="1">
      <alignment horizontal="right" vertical="top" wrapText="1"/>
    </xf>
    <xf numFmtId="2" fontId="60" fillId="0" borderId="58" xfId="0" applyNumberFormat="1" applyFont="1" applyFill="1" applyBorder="1" applyAlignment="1">
      <alignment horizontal="right" vertical="top" wrapText="1"/>
    </xf>
    <xf numFmtId="180" fontId="60" fillId="0" borderId="54" xfId="0" applyNumberFormat="1" applyFont="1" applyFill="1" applyBorder="1" applyAlignment="1">
      <alignment horizontal="right" vertical="top" wrapText="1"/>
    </xf>
    <xf numFmtId="180" fontId="60" fillId="0" borderId="58" xfId="0" applyNumberFormat="1" applyFont="1" applyFill="1" applyBorder="1" applyAlignment="1">
      <alignment horizontal="right" vertical="top" wrapText="1"/>
    </xf>
    <xf numFmtId="181" fontId="60" fillId="0" borderId="54" xfId="0" applyNumberFormat="1" applyFont="1" applyFill="1" applyBorder="1" applyAlignment="1">
      <alignment horizontal="right" vertical="top" wrapText="1"/>
    </xf>
    <xf numFmtId="181" fontId="60" fillId="0" borderId="58" xfId="0" applyNumberFormat="1" applyFont="1" applyFill="1" applyBorder="1" applyAlignment="1">
      <alignment horizontal="right" vertical="top" wrapText="1"/>
    </xf>
    <xf numFmtId="0" fontId="59" fillId="0" borderId="54" xfId="0" applyFont="1" applyFill="1" applyBorder="1" applyAlignment="1">
      <alignment horizontal="left" vertical="top" wrapText="1"/>
    </xf>
    <xf numFmtId="0" fontId="59" fillId="0" borderId="58" xfId="0" applyFont="1" applyFill="1" applyBorder="1" applyAlignment="1">
      <alignment horizontal="left" vertical="top" wrapText="1"/>
    </xf>
    <xf numFmtId="0" fontId="59" fillId="0" borderId="56" xfId="0" applyFont="1" applyFill="1" applyBorder="1" applyAlignment="1">
      <alignment horizontal="left" vertical="top" wrapText="1"/>
    </xf>
    <xf numFmtId="4" fontId="60" fillId="0" borderId="54" xfId="0" applyNumberFormat="1" applyFont="1" applyFill="1" applyBorder="1" applyAlignment="1">
      <alignment horizontal="right" vertical="top" wrapText="1"/>
    </xf>
    <xf numFmtId="4" fontId="60" fillId="0" borderId="58" xfId="0" applyNumberFormat="1" applyFont="1" applyFill="1" applyBorder="1" applyAlignment="1">
      <alignment horizontal="right" vertical="top" wrapText="1"/>
    </xf>
    <xf numFmtId="0" fontId="62" fillId="0" borderId="0" xfId="0" applyFont="1" applyFill="1" applyAlignment="1">
      <alignment horizontal="left" vertical="top" wrapText="1"/>
    </xf>
    <xf numFmtId="0" fontId="59" fillId="0" borderId="54" xfId="0" applyFont="1" applyFill="1" applyBorder="1" applyAlignment="1">
      <alignment horizontal="center" vertical="top" wrapText="1"/>
    </xf>
    <xf numFmtId="0" fontId="59" fillId="0" borderId="58" xfId="0" applyFont="1" applyFill="1" applyBorder="1" applyAlignment="1">
      <alignment horizontal="center" vertical="top" wrapText="1"/>
    </xf>
    <xf numFmtId="0" fontId="59" fillId="0" borderId="54" xfId="0" applyFont="1" applyFill="1" applyBorder="1" applyAlignment="1">
      <alignment horizontal="right" vertical="top" wrapText="1"/>
    </xf>
    <xf numFmtId="0" fontId="59" fillId="0" borderId="58" xfId="0" applyFont="1" applyFill="1" applyBorder="1" applyAlignment="1">
      <alignment horizontal="right" vertical="top" wrapText="1"/>
    </xf>
    <xf numFmtId="0" fontId="62" fillId="0" borderId="0" xfId="0" applyFont="1" applyFill="1" applyAlignment="1">
      <alignment horizontal="right" vertical="top" wrapText="1"/>
    </xf>
    <xf numFmtId="0" fontId="60" fillId="0" borderId="0" xfId="0" applyFont="1" applyFill="1" applyAlignment="1">
      <alignment horizontal="left" vertical="top" wrapText="1"/>
    </xf>
    <xf numFmtId="0" fontId="60" fillId="0" borderId="0" xfId="0" applyFont="1" applyFill="1" applyAlignment="1">
      <alignment horizontal="right" vertical="top" wrapText="1"/>
    </xf>
    <xf numFmtId="0" fontId="62" fillId="0" borderId="59" xfId="0" applyFont="1" applyFill="1" applyBorder="1" applyAlignment="1">
      <alignment horizontal="left" vertical="top" wrapText="1"/>
    </xf>
    <xf numFmtId="0" fontId="62" fillId="0" borderId="59" xfId="0" applyFont="1" applyFill="1" applyBorder="1" applyAlignment="1">
      <alignment horizontal="right" vertical="top" wrapText="1"/>
    </xf>
    <xf numFmtId="0" fontId="50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40" fillId="25" borderId="17" xfId="1" applyFont="1" applyFill="1" applyBorder="1" applyAlignment="1" applyProtection="1">
      <alignment horizontal="left" vertical="center" wrapText="1"/>
    </xf>
    <xf numFmtId="0" fontId="67" fillId="32" borderId="43" xfId="0" applyFont="1" applyFill="1" applyBorder="1" applyAlignment="1">
      <alignment horizontal="center"/>
    </xf>
    <xf numFmtId="0" fontId="0" fillId="37" borderId="38" xfId="0" applyFill="1" applyBorder="1" applyAlignment="1">
      <alignment horizontal="center"/>
    </xf>
    <xf numFmtId="0" fontId="0" fillId="37" borderId="39" xfId="0" applyFill="1" applyBorder="1" applyAlignment="1">
      <alignment horizontal="center"/>
    </xf>
    <xf numFmtId="0" fontId="0" fillId="37" borderId="37" xfId="0" applyFill="1" applyBorder="1" applyAlignment="1">
      <alignment horizontal="center"/>
    </xf>
    <xf numFmtId="187" fontId="58" fillId="0" borderId="38" xfId="2" applyNumberFormat="1" applyBorder="1" applyAlignment="1">
      <alignment horizontal="center"/>
    </xf>
    <xf numFmtId="187" fontId="58" fillId="0" borderId="37" xfId="2" applyNumberFormat="1" applyBorder="1" applyAlignment="1">
      <alignment horizontal="center"/>
    </xf>
    <xf numFmtId="9" fontId="67" fillId="36" borderId="17" xfId="2" applyFont="1" applyFill="1" applyBorder="1"/>
    <xf numFmtId="4" fontId="56" fillId="0" borderId="67" xfId="211" applyNumberFormat="1" applyFont="1" applyBorder="1" applyAlignment="1">
      <alignment horizontal="center" vertical="center"/>
    </xf>
    <xf numFmtId="4" fontId="56" fillId="0" borderId="76" xfId="211" applyNumberFormat="1" applyFont="1" applyBorder="1" applyAlignment="1">
      <alignment horizontal="center" vertical="center"/>
    </xf>
    <xf numFmtId="49" fontId="55" fillId="0" borderId="77" xfId="211" applyNumberFormat="1" applyFont="1" applyBorder="1" applyAlignment="1">
      <alignment horizontal="center" vertical="center"/>
    </xf>
    <xf numFmtId="49" fontId="55" fillId="0" borderId="48" xfId="211" applyNumberFormat="1" applyFont="1" applyBorder="1" applyAlignment="1">
      <alignment horizontal="center" vertical="center"/>
    </xf>
    <xf numFmtId="0" fontId="56" fillId="0" borderId="18" xfId="211" applyFont="1" applyBorder="1" applyAlignment="1">
      <alignment horizontal="center" vertical="center"/>
    </xf>
    <xf numFmtId="49" fontId="55" fillId="36" borderId="17" xfId="211" applyNumberFormat="1" applyFont="1" applyFill="1" applyBorder="1" applyAlignment="1">
      <alignment horizontal="center" vertical="center"/>
    </xf>
    <xf numFmtId="49" fontId="55" fillId="37" borderId="52" xfId="211" applyNumberFormat="1" applyFont="1" applyFill="1" applyBorder="1" applyAlignment="1">
      <alignment horizontal="center"/>
    </xf>
    <xf numFmtId="0" fontId="56" fillId="37" borderId="31" xfId="211" applyFont="1" applyFill="1" applyBorder="1"/>
    <xf numFmtId="4" fontId="53" fillId="37" borderId="33" xfId="211" applyNumberFormat="1" applyFont="1" applyFill="1" applyBorder="1" applyAlignment="1">
      <alignment horizontal="center"/>
    </xf>
    <xf numFmtId="10" fontId="53" fillId="37" borderId="33" xfId="211" applyNumberFormat="1" applyFont="1" applyFill="1" applyBorder="1" applyAlignment="1">
      <alignment horizontal="center"/>
    </xf>
    <xf numFmtId="4" fontId="49" fillId="37" borderId="33" xfId="211" applyNumberFormat="1" applyFont="1" applyFill="1" applyBorder="1" applyAlignment="1">
      <alignment horizontal="center"/>
    </xf>
    <xf numFmtId="4" fontId="56" fillId="37" borderId="35" xfId="211" applyNumberFormat="1" applyFont="1" applyFill="1" applyBorder="1" applyAlignment="1">
      <alignment horizontal="center"/>
    </xf>
    <xf numFmtId="49" fontId="53" fillId="37" borderId="52" xfId="211" applyNumberFormat="1" applyFont="1" applyFill="1" applyBorder="1" applyAlignment="1">
      <alignment horizontal="center"/>
    </xf>
    <xf numFmtId="0" fontId="56" fillId="37" borderId="36" xfId="211" applyFont="1" applyFill="1" applyBorder="1"/>
    <xf numFmtId="9" fontId="56" fillId="37" borderId="17" xfId="2" applyFont="1" applyFill="1" applyBorder="1" applyAlignment="1" applyProtection="1">
      <alignment horizontal="center"/>
    </xf>
    <xf numFmtId="4" fontId="49" fillId="37" borderId="17" xfId="211" applyNumberFormat="1" applyFont="1" applyFill="1" applyBorder="1" applyAlignment="1">
      <alignment horizontal="center"/>
    </xf>
    <xf numFmtId="0" fontId="53" fillId="37" borderId="52" xfId="211" applyFont="1" applyFill="1" applyBorder="1"/>
    <xf numFmtId="4" fontId="53" fillId="37" borderId="17" xfId="211" applyNumberFormat="1" applyFont="1" applyFill="1" applyBorder="1"/>
    <xf numFmtId="10" fontId="53" fillId="37" borderId="17" xfId="211" applyNumberFormat="1" applyFont="1" applyFill="1" applyBorder="1" applyAlignment="1">
      <alignment horizontal="center"/>
    </xf>
    <xf numFmtId="10" fontId="56" fillId="37" borderId="17" xfId="211" applyNumberFormat="1" applyFont="1" applyFill="1" applyBorder="1" applyAlignment="1">
      <alignment horizontal="center"/>
    </xf>
    <xf numFmtId="0" fontId="53" fillId="37" borderId="53" xfId="211" applyFont="1" applyFill="1" applyBorder="1"/>
    <xf numFmtId="0" fontId="56" fillId="37" borderId="44" xfId="211" applyFont="1" applyFill="1" applyBorder="1"/>
    <xf numFmtId="10" fontId="53" fillId="37" borderId="49" xfId="211" applyNumberFormat="1" applyFont="1" applyFill="1" applyBorder="1"/>
    <xf numFmtId="10" fontId="53" fillId="37" borderId="49" xfId="211" applyNumberFormat="1" applyFont="1" applyFill="1" applyBorder="1" applyAlignment="1">
      <alignment horizontal="center"/>
    </xf>
    <xf numFmtId="10" fontId="56" fillId="37" borderId="49" xfId="211" applyNumberFormat="1" applyFont="1" applyFill="1" applyBorder="1" applyAlignment="1">
      <alignment horizontal="center"/>
    </xf>
    <xf numFmtId="0" fontId="53" fillId="0" borderId="41" xfId="211" applyFont="1" applyBorder="1"/>
    <xf numFmtId="44" fontId="53" fillId="0" borderId="17" xfId="486" applyFont="1" applyBorder="1" applyAlignment="1">
      <alignment horizontal="center"/>
    </xf>
    <xf numFmtId="44" fontId="53" fillId="0" borderId="26" xfId="486" applyFont="1" applyBorder="1" applyAlignment="1">
      <alignment horizontal="center"/>
    </xf>
    <xf numFmtId="0" fontId="53" fillId="0" borderId="51" xfId="211" applyFont="1" applyFill="1" applyBorder="1" applyAlignment="1">
      <alignment horizontal="center"/>
    </xf>
    <xf numFmtId="4" fontId="53" fillId="0" borderId="17" xfId="211" applyNumberFormat="1" applyFont="1" applyFill="1" applyBorder="1" applyAlignment="1">
      <alignment horizontal="center"/>
    </xf>
    <xf numFmtId="10" fontId="53" fillId="0" borderId="17" xfId="211" applyNumberFormat="1" applyFont="1" applyFill="1" applyBorder="1" applyAlignment="1">
      <alignment horizontal="center"/>
    </xf>
    <xf numFmtId="44" fontId="53" fillId="0" borderId="51" xfId="486" applyFont="1" applyBorder="1" applyAlignment="1">
      <alignment horizontal="center"/>
    </xf>
    <xf numFmtId="44" fontId="56" fillId="37" borderId="17" xfId="486" applyFont="1" applyFill="1" applyBorder="1" applyAlignment="1">
      <alignment horizontal="center"/>
    </xf>
    <xf numFmtId="44" fontId="53" fillId="0" borderId="17" xfId="486" applyFont="1" applyFill="1" applyBorder="1" applyAlignment="1">
      <alignment horizontal="center"/>
    </xf>
    <xf numFmtId="176" fontId="47" fillId="25" borderId="60" xfId="1" applyFont="1" applyFill="1" applyBorder="1" applyAlignment="1" applyProtection="1">
      <alignment horizontal="center" vertical="center"/>
    </xf>
    <xf numFmtId="176" fontId="47" fillId="25" borderId="43" xfId="1" applyFont="1" applyFill="1" applyBorder="1" applyAlignment="1" applyProtection="1">
      <alignment horizontal="center" vertical="center"/>
    </xf>
    <xf numFmtId="176" fontId="47" fillId="25" borderId="78" xfId="1" applyFont="1" applyFill="1" applyBorder="1" applyAlignment="1" applyProtection="1">
      <alignment horizontal="center" vertical="center"/>
    </xf>
    <xf numFmtId="4" fontId="35" fillId="25" borderId="38" xfId="180" applyNumberFormat="1" applyFont="1" applyFill="1" applyBorder="1" applyAlignment="1" applyProtection="1">
      <alignment horizontal="center" vertical="center"/>
    </xf>
    <xf numFmtId="4" fontId="35" fillId="25" borderId="39" xfId="180" applyNumberFormat="1" applyFont="1" applyFill="1" applyBorder="1" applyAlignment="1" applyProtection="1">
      <alignment horizontal="center" vertical="center"/>
    </xf>
    <xf numFmtId="4" fontId="35" fillId="25" borderId="37" xfId="180" applyNumberFormat="1" applyFont="1" applyFill="1" applyBorder="1" applyAlignment="1" applyProtection="1">
      <alignment horizontal="center" vertical="center"/>
    </xf>
    <xf numFmtId="176" fontId="47" fillId="25" borderId="60" xfId="1" applyFont="1" applyFill="1" applyBorder="1" applyAlignment="1" applyProtection="1">
      <alignment horizontal="center" vertical="center" wrapText="1"/>
    </xf>
    <xf numFmtId="176" fontId="47" fillId="25" borderId="43" xfId="1" applyFont="1" applyFill="1" applyBorder="1" applyAlignment="1" applyProtection="1">
      <alignment horizontal="center" vertical="center" wrapText="1"/>
    </xf>
    <xf numFmtId="176" fontId="47" fillId="25" borderId="78" xfId="1" applyFont="1" applyFill="1" applyBorder="1" applyAlignment="1" applyProtection="1">
      <alignment horizontal="center" vertical="center" wrapText="1"/>
    </xf>
    <xf numFmtId="176" fontId="47" fillId="25" borderId="79" xfId="1" applyFont="1" applyFill="1" applyBorder="1" applyAlignment="1" applyProtection="1">
      <alignment horizontal="center" vertical="center" wrapText="1"/>
    </xf>
    <xf numFmtId="176" fontId="47" fillId="25" borderId="42" xfId="1" applyFont="1" applyFill="1" applyBorder="1" applyAlignment="1" applyProtection="1">
      <alignment horizontal="center" vertical="center" wrapText="1"/>
    </xf>
    <xf numFmtId="176" fontId="47" fillId="25" borderId="80" xfId="1" applyFont="1" applyFill="1" applyBorder="1" applyAlignment="1" applyProtection="1">
      <alignment horizontal="center" vertical="center" wrapText="1"/>
    </xf>
    <xf numFmtId="0" fontId="67" fillId="0" borderId="17" xfId="0" applyFont="1" applyBorder="1" applyAlignment="1">
      <alignment horizontal="center"/>
    </xf>
    <xf numFmtId="0" fontId="67" fillId="0" borderId="17" xfId="0" applyFont="1" applyBorder="1" applyAlignment="1">
      <alignment horizontal="center"/>
    </xf>
  </cellXfs>
  <cellStyles count="487">
    <cellStyle name="=C:\WINDOWS\SYSTEM32\COMMAND.COM" xfId="141" xr:uid="{00000000-0005-0000-0000-000090000000}"/>
    <cellStyle name="20% - Accent1" xfId="3" xr:uid="{00000000-0005-0000-0000-000006000000}"/>
    <cellStyle name="20% - Accent1 2" xfId="4" xr:uid="{00000000-0005-0000-0000-000007000000}"/>
    <cellStyle name="20% - Accent2" xfId="5" xr:uid="{00000000-0005-0000-0000-000008000000}"/>
    <cellStyle name="20% - Accent2 2" xfId="6" xr:uid="{00000000-0005-0000-0000-000009000000}"/>
    <cellStyle name="20% - Accent3" xfId="7" xr:uid="{00000000-0005-0000-0000-00000A000000}"/>
    <cellStyle name="20% - Accent3 2" xfId="8" xr:uid="{00000000-0005-0000-0000-00000B000000}"/>
    <cellStyle name="20% - Accent4" xfId="9" xr:uid="{00000000-0005-0000-0000-00000C000000}"/>
    <cellStyle name="20% - Accent4 2" xfId="10" xr:uid="{00000000-0005-0000-0000-00000D000000}"/>
    <cellStyle name="20% - Accent5" xfId="11" xr:uid="{00000000-0005-0000-0000-00000E000000}"/>
    <cellStyle name="20% - Accent5 2" xfId="12" xr:uid="{00000000-0005-0000-0000-00000F000000}"/>
    <cellStyle name="20% - Accent6" xfId="13" xr:uid="{00000000-0005-0000-0000-000010000000}"/>
    <cellStyle name="20% - Accent6 2" xfId="14" xr:uid="{00000000-0005-0000-0000-000011000000}"/>
    <cellStyle name="20% - Ênfase1 2" xfId="21" xr:uid="{00000000-0005-0000-0000-000018000000}"/>
    <cellStyle name="20% - Ênfase1 2 2" xfId="22" xr:uid="{00000000-0005-0000-0000-000019000000}"/>
    <cellStyle name="20% - Ênfase1 2 3" xfId="23" xr:uid="{00000000-0005-0000-0000-00001A000000}"/>
    <cellStyle name="20% - Ênfase1 2 4" xfId="24" xr:uid="{00000000-0005-0000-0000-00001B000000}"/>
    <cellStyle name="20% - Ênfase1 3" xfId="25" xr:uid="{00000000-0005-0000-0000-00001C000000}"/>
    <cellStyle name="20% - Ênfase1 3 2" xfId="26" xr:uid="{00000000-0005-0000-0000-00001D000000}"/>
    <cellStyle name="20% - Ênfase1 4" xfId="27" xr:uid="{00000000-0005-0000-0000-00001E000000}"/>
    <cellStyle name="20% - Ênfase2 2" xfId="28" xr:uid="{00000000-0005-0000-0000-00001F000000}"/>
    <cellStyle name="20% - Ênfase2 2 2" xfId="29" xr:uid="{00000000-0005-0000-0000-000020000000}"/>
    <cellStyle name="20% - Ênfase2 2 3" xfId="30" xr:uid="{00000000-0005-0000-0000-000021000000}"/>
    <cellStyle name="20% - Ênfase2 2 4" xfId="31" xr:uid="{00000000-0005-0000-0000-000022000000}"/>
    <cellStyle name="20% - Ênfase2 3" xfId="32" xr:uid="{00000000-0005-0000-0000-000023000000}"/>
    <cellStyle name="20% - Ênfase2 3 2" xfId="33" xr:uid="{00000000-0005-0000-0000-000024000000}"/>
    <cellStyle name="20% - Ênfase2 4" xfId="34" xr:uid="{00000000-0005-0000-0000-000025000000}"/>
    <cellStyle name="20% - Ênfase3 2" xfId="35" xr:uid="{00000000-0005-0000-0000-000026000000}"/>
    <cellStyle name="20% - Ênfase3 2 2" xfId="36" xr:uid="{00000000-0005-0000-0000-000027000000}"/>
    <cellStyle name="20% - Ênfase3 2 3" xfId="37" xr:uid="{00000000-0005-0000-0000-000028000000}"/>
    <cellStyle name="20% - Ênfase3 2 4" xfId="38" xr:uid="{00000000-0005-0000-0000-000029000000}"/>
    <cellStyle name="20% - Ênfase3 3" xfId="39" xr:uid="{00000000-0005-0000-0000-00002A000000}"/>
    <cellStyle name="20% - Ênfase3 3 2" xfId="40" xr:uid="{00000000-0005-0000-0000-00002B000000}"/>
    <cellStyle name="20% - Ênfase3 4" xfId="41" xr:uid="{00000000-0005-0000-0000-00002C000000}"/>
    <cellStyle name="20% - Ênfase4 2" xfId="42" xr:uid="{00000000-0005-0000-0000-00002D000000}"/>
    <cellStyle name="20% - Ênfase4 2 2" xfId="43" xr:uid="{00000000-0005-0000-0000-00002E000000}"/>
    <cellStyle name="20% - Ênfase4 2 3" xfId="44" xr:uid="{00000000-0005-0000-0000-00002F000000}"/>
    <cellStyle name="20% - Ênfase4 2 4" xfId="45" xr:uid="{00000000-0005-0000-0000-000030000000}"/>
    <cellStyle name="20% - Ênfase4 3" xfId="46" xr:uid="{00000000-0005-0000-0000-000031000000}"/>
    <cellStyle name="20% - Ênfase4 3 2" xfId="47" xr:uid="{00000000-0005-0000-0000-000032000000}"/>
    <cellStyle name="20% - Ênfase4 4" xfId="48" xr:uid="{00000000-0005-0000-0000-000033000000}"/>
    <cellStyle name="20% - Ênfase5 2" xfId="49" xr:uid="{00000000-0005-0000-0000-000034000000}"/>
    <cellStyle name="20% - Ênfase5 2 2" xfId="50" xr:uid="{00000000-0005-0000-0000-000035000000}"/>
    <cellStyle name="20% - Ênfase5 3" xfId="51" xr:uid="{00000000-0005-0000-0000-000036000000}"/>
    <cellStyle name="20% - Ênfase6 2" xfId="52" xr:uid="{00000000-0005-0000-0000-000037000000}"/>
    <cellStyle name="20% - Ênfase6 2 2" xfId="53" xr:uid="{00000000-0005-0000-0000-000038000000}"/>
    <cellStyle name="20% - Ênfase6 3" xfId="54" xr:uid="{00000000-0005-0000-0000-000039000000}"/>
    <cellStyle name="20% - Énfasis1" xfId="15" xr:uid="{00000000-0005-0000-0000-000012000000}"/>
    <cellStyle name="20% - Énfasis2" xfId="16" xr:uid="{00000000-0005-0000-0000-000013000000}"/>
    <cellStyle name="20% - Énfasis3" xfId="17" xr:uid="{00000000-0005-0000-0000-000014000000}"/>
    <cellStyle name="20% - Énfasis4" xfId="18" xr:uid="{00000000-0005-0000-0000-000015000000}"/>
    <cellStyle name="20% - Énfasis5" xfId="19" xr:uid="{00000000-0005-0000-0000-000016000000}"/>
    <cellStyle name="20% - Énfasis6" xfId="20" xr:uid="{00000000-0005-0000-0000-000017000000}"/>
    <cellStyle name="40% - Accent1" xfId="55" xr:uid="{00000000-0005-0000-0000-00003A000000}"/>
    <cellStyle name="40% - Accent1 2" xfId="56" xr:uid="{00000000-0005-0000-0000-00003B000000}"/>
    <cellStyle name="40% - Accent2" xfId="57" xr:uid="{00000000-0005-0000-0000-00003C000000}"/>
    <cellStyle name="40% - Accent2 2" xfId="58" xr:uid="{00000000-0005-0000-0000-00003D000000}"/>
    <cellStyle name="40% - Accent3" xfId="59" xr:uid="{00000000-0005-0000-0000-00003E000000}"/>
    <cellStyle name="40% - Accent3 2" xfId="60" xr:uid="{00000000-0005-0000-0000-00003F000000}"/>
    <cellStyle name="40% - Accent4" xfId="61" xr:uid="{00000000-0005-0000-0000-000040000000}"/>
    <cellStyle name="40% - Accent4 2" xfId="62" xr:uid="{00000000-0005-0000-0000-000041000000}"/>
    <cellStyle name="40% - Accent5" xfId="63" xr:uid="{00000000-0005-0000-0000-000042000000}"/>
    <cellStyle name="40% - Accent5 2" xfId="64" xr:uid="{00000000-0005-0000-0000-000043000000}"/>
    <cellStyle name="40% - Accent6" xfId="65" xr:uid="{00000000-0005-0000-0000-000044000000}"/>
    <cellStyle name="40% - Accent6 2" xfId="66" xr:uid="{00000000-0005-0000-0000-000045000000}"/>
    <cellStyle name="40% - Ênfase1 2" xfId="73" xr:uid="{00000000-0005-0000-0000-00004C000000}"/>
    <cellStyle name="40% - Ênfase1 2 2" xfId="74" xr:uid="{00000000-0005-0000-0000-00004D000000}"/>
    <cellStyle name="40% - Ênfase1 2 3" xfId="75" xr:uid="{00000000-0005-0000-0000-00004E000000}"/>
    <cellStyle name="40% - Ênfase1 2 4" xfId="76" xr:uid="{00000000-0005-0000-0000-00004F000000}"/>
    <cellStyle name="40% - Ênfase1 3" xfId="77" xr:uid="{00000000-0005-0000-0000-000050000000}"/>
    <cellStyle name="40% - Ênfase1 3 2" xfId="78" xr:uid="{00000000-0005-0000-0000-000051000000}"/>
    <cellStyle name="40% - Ênfase1 4" xfId="79" xr:uid="{00000000-0005-0000-0000-000052000000}"/>
    <cellStyle name="40% - Ênfase2 2" xfId="80" xr:uid="{00000000-0005-0000-0000-000053000000}"/>
    <cellStyle name="40% - Ênfase2 2 2" xfId="81" xr:uid="{00000000-0005-0000-0000-000054000000}"/>
    <cellStyle name="40% - Ênfase2 3" xfId="82" xr:uid="{00000000-0005-0000-0000-000055000000}"/>
    <cellStyle name="40% - Ênfase3 2" xfId="83" xr:uid="{00000000-0005-0000-0000-000056000000}"/>
    <cellStyle name="40% - Ênfase3 2 2" xfId="84" xr:uid="{00000000-0005-0000-0000-000057000000}"/>
    <cellStyle name="40% - Ênfase3 2 3" xfId="85" xr:uid="{00000000-0005-0000-0000-000058000000}"/>
    <cellStyle name="40% - Ênfase3 2 4" xfId="86" xr:uid="{00000000-0005-0000-0000-000059000000}"/>
    <cellStyle name="40% - Ênfase3 3" xfId="87" xr:uid="{00000000-0005-0000-0000-00005A000000}"/>
    <cellStyle name="40% - Ênfase3 3 2" xfId="88" xr:uid="{00000000-0005-0000-0000-00005B000000}"/>
    <cellStyle name="40% - Ênfase3 4" xfId="89" xr:uid="{00000000-0005-0000-0000-00005C000000}"/>
    <cellStyle name="40% - Ênfase4 2" xfId="90" xr:uid="{00000000-0005-0000-0000-00005D000000}"/>
    <cellStyle name="40% - Ênfase4 2 2" xfId="91" xr:uid="{00000000-0005-0000-0000-00005E000000}"/>
    <cellStyle name="40% - Ênfase4 2 3" xfId="92" xr:uid="{00000000-0005-0000-0000-00005F000000}"/>
    <cellStyle name="40% - Ênfase4 2 4" xfId="93" xr:uid="{00000000-0005-0000-0000-000060000000}"/>
    <cellStyle name="40% - Ênfase4 3" xfId="94" xr:uid="{00000000-0005-0000-0000-000061000000}"/>
    <cellStyle name="40% - Ênfase4 3 2" xfId="95" xr:uid="{00000000-0005-0000-0000-000062000000}"/>
    <cellStyle name="40% - Ênfase4 4" xfId="96" xr:uid="{00000000-0005-0000-0000-000063000000}"/>
    <cellStyle name="40% - Ênfase5 2" xfId="97" xr:uid="{00000000-0005-0000-0000-000064000000}"/>
    <cellStyle name="40% - Ênfase5 2 2" xfId="98" xr:uid="{00000000-0005-0000-0000-000065000000}"/>
    <cellStyle name="40% - Ênfase5 3" xfId="99" xr:uid="{00000000-0005-0000-0000-000066000000}"/>
    <cellStyle name="40% - Ênfase6 2" xfId="100" xr:uid="{00000000-0005-0000-0000-000067000000}"/>
    <cellStyle name="40% - Ênfase6 2 2" xfId="101" xr:uid="{00000000-0005-0000-0000-000068000000}"/>
    <cellStyle name="40% - Ênfase6 2 3" xfId="102" xr:uid="{00000000-0005-0000-0000-000069000000}"/>
    <cellStyle name="40% - Ênfase6 2 4" xfId="103" xr:uid="{00000000-0005-0000-0000-00006A000000}"/>
    <cellStyle name="40% - Ênfase6 3" xfId="104" xr:uid="{00000000-0005-0000-0000-00006B000000}"/>
    <cellStyle name="40% - Ênfase6 3 2" xfId="105" xr:uid="{00000000-0005-0000-0000-00006C000000}"/>
    <cellStyle name="40% - Ênfase6 4" xfId="106" xr:uid="{00000000-0005-0000-0000-00006D000000}"/>
    <cellStyle name="40% - Énfasis1" xfId="67" xr:uid="{00000000-0005-0000-0000-000046000000}"/>
    <cellStyle name="40% - Énfasis2" xfId="68" xr:uid="{00000000-0005-0000-0000-000047000000}"/>
    <cellStyle name="40% - Énfasis3" xfId="69" xr:uid="{00000000-0005-0000-0000-000048000000}"/>
    <cellStyle name="40% - Énfasis4" xfId="70" xr:uid="{00000000-0005-0000-0000-000049000000}"/>
    <cellStyle name="40% - Énfasis5" xfId="71" xr:uid="{00000000-0005-0000-0000-00004A000000}"/>
    <cellStyle name="40% - Énfasis6" xfId="72" xr:uid="{00000000-0005-0000-0000-00004B000000}"/>
    <cellStyle name="60% - Accent1" xfId="107" xr:uid="{00000000-0005-0000-0000-00006E000000}"/>
    <cellStyle name="60% - Accent2" xfId="108" xr:uid="{00000000-0005-0000-0000-00006F000000}"/>
    <cellStyle name="60% - Accent3" xfId="109" xr:uid="{00000000-0005-0000-0000-000070000000}"/>
    <cellStyle name="60% - Accent4" xfId="110" xr:uid="{00000000-0005-0000-0000-000071000000}"/>
    <cellStyle name="60% - Accent5" xfId="111" xr:uid="{00000000-0005-0000-0000-000072000000}"/>
    <cellStyle name="60% - Accent6" xfId="112" xr:uid="{00000000-0005-0000-0000-000073000000}"/>
    <cellStyle name="60% - Ênfase1 2" xfId="119" xr:uid="{00000000-0005-0000-0000-00007A000000}"/>
    <cellStyle name="60% - Ênfase1 2 2" xfId="120" xr:uid="{00000000-0005-0000-0000-00007B000000}"/>
    <cellStyle name="60% - Ênfase1 2 3" xfId="121" xr:uid="{00000000-0005-0000-0000-00007C000000}"/>
    <cellStyle name="60% - Ênfase1 2 4" xfId="122" xr:uid="{00000000-0005-0000-0000-00007D000000}"/>
    <cellStyle name="60% - Ênfase1 3" xfId="123" xr:uid="{00000000-0005-0000-0000-00007E000000}"/>
    <cellStyle name="60% - Ênfase2 2" xfId="124" xr:uid="{00000000-0005-0000-0000-00007F000000}"/>
    <cellStyle name="60% - Ênfase3 2" xfId="125" xr:uid="{00000000-0005-0000-0000-000080000000}"/>
    <cellStyle name="60% - Ênfase3 2 2" xfId="126" xr:uid="{00000000-0005-0000-0000-000081000000}"/>
    <cellStyle name="60% - Ênfase3 2 3" xfId="127" xr:uid="{00000000-0005-0000-0000-000082000000}"/>
    <cellStyle name="60% - Ênfase3 2 4" xfId="128" xr:uid="{00000000-0005-0000-0000-000083000000}"/>
    <cellStyle name="60% - Ênfase3 3" xfId="129" xr:uid="{00000000-0005-0000-0000-000084000000}"/>
    <cellStyle name="60% - Ênfase4 2" xfId="130" xr:uid="{00000000-0005-0000-0000-000085000000}"/>
    <cellStyle name="60% - Ênfase4 2 2" xfId="131" xr:uid="{00000000-0005-0000-0000-000086000000}"/>
    <cellStyle name="60% - Ênfase4 2 3" xfId="132" xr:uid="{00000000-0005-0000-0000-000087000000}"/>
    <cellStyle name="60% - Ênfase4 2 4" xfId="133" xr:uid="{00000000-0005-0000-0000-000088000000}"/>
    <cellStyle name="60% - Ênfase4 3" xfId="134" xr:uid="{00000000-0005-0000-0000-000089000000}"/>
    <cellStyle name="60% - Ênfase5 2" xfId="135" xr:uid="{00000000-0005-0000-0000-00008A000000}"/>
    <cellStyle name="60% - Ênfase6 2" xfId="136" xr:uid="{00000000-0005-0000-0000-00008B000000}"/>
    <cellStyle name="60% - Ênfase6 2 2" xfId="137" xr:uid="{00000000-0005-0000-0000-00008C000000}"/>
    <cellStyle name="60% - Ênfase6 2 3" xfId="138" xr:uid="{00000000-0005-0000-0000-00008D000000}"/>
    <cellStyle name="60% - Ênfase6 2 4" xfId="139" xr:uid="{00000000-0005-0000-0000-00008E000000}"/>
    <cellStyle name="60% - Ênfase6 3" xfId="140" xr:uid="{00000000-0005-0000-0000-00008F000000}"/>
    <cellStyle name="60% - Énfasis1" xfId="113" xr:uid="{00000000-0005-0000-0000-000074000000}"/>
    <cellStyle name="60% - Énfasis2" xfId="114" xr:uid="{00000000-0005-0000-0000-000075000000}"/>
    <cellStyle name="60% - Énfasis3" xfId="115" xr:uid="{00000000-0005-0000-0000-000076000000}"/>
    <cellStyle name="60% - Énfasis4" xfId="116" xr:uid="{00000000-0005-0000-0000-000077000000}"/>
    <cellStyle name="60% - Énfasis5" xfId="117" xr:uid="{00000000-0005-0000-0000-000078000000}"/>
    <cellStyle name="60% - Énfasis6" xfId="118" xr:uid="{00000000-0005-0000-0000-000079000000}"/>
    <cellStyle name="Accent1" xfId="142" xr:uid="{00000000-0005-0000-0000-000091000000}"/>
    <cellStyle name="Accent2" xfId="143" xr:uid="{00000000-0005-0000-0000-000092000000}"/>
    <cellStyle name="Accent3" xfId="144" xr:uid="{00000000-0005-0000-0000-000093000000}"/>
    <cellStyle name="Accent4" xfId="145" xr:uid="{00000000-0005-0000-0000-000094000000}"/>
    <cellStyle name="Accent5" xfId="146" xr:uid="{00000000-0005-0000-0000-000095000000}"/>
    <cellStyle name="Accent6" xfId="147" xr:uid="{00000000-0005-0000-0000-000096000000}"/>
    <cellStyle name="Bad 1" xfId="148" xr:uid="{00000000-0005-0000-0000-000097000000}"/>
    <cellStyle name="Bom 2" xfId="149" xr:uid="{00000000-0005-0000-0000-000098000000}"/>
    <cellStyle name="Buena" xfId="150" xr:uid="{00000000-0005-0000-0000-000099000000}"/>
    <cellStyle name="Calculation" xfId="151" xr:uid="{00000000-0005-0000-0000-00009A000000}"/>
    <cellStyle name="Cálculo 2" xfId="155" xr:uid="{00000000-0005-0000-0000-00009E000000}"/>
    <cellStyle name="Cálculo 2 2" xfId="156" xr:uid="{00000000-0005-0000-0000-00009F000000}"/>
    <cellStyle name="Cálculo 3" xfId="157" xr:uid="{00000000-0005-0000-0000-0000A0000000}"/>
    <cellStyle name="Célula de Verificação 2" xfId="158" xr:uid="{00000000-0005-0000-0000-0000A1000000}"/>
    <cellStyle name="Célula Vinculada 2" xfId="159" xr:uid="{00000000-0005-0000-0000-0000A2000000}"/>
    <cellStyle name="Check Cell" xfId="152" xr:uid="{00000000-0005-0000-0000-00009B000000}"/>
    <cellStyle name="Currency [0]" xfId="154" xr:uid="{00000000-0005-0000-0000-00009D000000}"/>
    <cellStyle name="Currency 2" xfId="153" xr:uid="{00000000-0005-0000-0000-00009C000000}"/>
    <cellStyle name="Ênfase1 2" xfId="470" xr:uid="{00000000-0005-0000-0000-0000D9010000}"/>
    <cellStyle name="Ênfase1 2 2" xfId="471" xr:uid="{00000000-0005-0000-0000-0000DA010000}"/>
    <cellStyle name="Ênfase1 2 3" xfId="472" xr:uid="{00000000-0005-0000-0000-0000DB010000}"/>
    <cellStyle name="Ênfase1 2 4" xfId="473" xr:uid="{00000000-0005-0000-0000-0000DC010000}"/>
    <cellStyle name="Ênfase1 3" xfId="474" xr:uid="{00000000-0005-0000-0000-0000DD010000}"/>
    <cellStyle name="Ênfase2 2" xfId="475" xr:uid="{00000000-0005-0000-0000-0000DE010000}"/>
    <cellStyle name="Ênfase3 2" xfId="476" xr:uid="{00000000-0005-0000-0000-0000DF010000}"/>
    <cellStyle name="Ênfase4 2" xfId="477" xr:uid="{00000000-0005-0000-0000-0000E0010000}"/>
    <cellStyle name="Ênfase4 2 2" xfId="478" xr:uid="{00000000-0005-0000-0000-0000E1010000}"/>
    <cellStyle name="Ênfase4 2 3" xfId="479" xr:uid="{00000000-0005-0000-0000-0000E2010000}"/>
    <cellStyle name="Ênfase4 2 4" xfId="480" xr:uid="{00000000-0005-0000-0000-0000E3010000}"/>
    <cellStyle name="Ênfase4 3" xfId="481" xr:uid="{00000000-0005-0000-0000-0000E4010000}"/>
    <cellStyle name="Ênfase5 2" xfId="482" xr:uid="{00000000-0005-0000-0000-0000E5010000}"/>
    <cellStyle name="Ênfase6 2" xfId="483" xr:uid="{00000000-0005-0000-0000-0000E6010000}"/>
    <cellStyle name="Énfasis1" xfId="464" xr:uid="{00000000-0005-0000-0000-0000D3010000}"/>
    <cellStyle name="Énfasis2" xfId="465" xr:uid="{00000000-0005-0000-0000-0000D4010000}"/>
    <cellStyle name="Énfasis3" xfId="466" xr:uid="{00000000-0005-0000-0000-0000D5010000}"/>
    <cellStyle name="Énfasis4" xfId="467" xr:uid="{00000000-0005-0000-0000-0000D6010000}"/>
    <cellStyle name="Énfasis5" xfId="468" xr:uid="{00000000-0005-0000-0000-0000D7010000}"/>
    <cellStyle name="Énfasis6" xfId="469" xr:uid="{00000000-0005-0000-0000-0000D8010000}"/>
    <cellStyle name="Entrada 2" xfId="160" xr:uid="{00000000-0005-0000-0000-0000A3000000}"/>
    <cellStyle name="Entrada 3" xfId="161" xr:uid="{00000000-0005-0000-0000-0000A4000000}"/>
    <cellStyle name="Explanatory Text" xfId="162" xr:uid="{00000000-0005-0000-0000-0000A5000000}"/>
    <cellStyle name="Good 5" xfId="163" xr:uid="{00000000-0005-0000-0000-0000A6000000}"/>
    <cellStyle name="Heading 1 6" xfId="164" xr:uid="{00000000-0005-0000-0000-0000A7000000}"/>
    <cellStyle name="Heading 2 7" xfId="165" xr:uid="{00000000-0005-0000-0000-0000A8000000}"/>
    <cellStyle name="Heading 3" xfId="166" xr:uid="{00000000-0005-0000-0000-0000A9000000}"/>
    <cellStyle name="Heading 4" xfId="167" xr:uid="{00000000-0005-0000-0000-0000AA000000}"/>
    <cellStyle name="Hiperlink 2" xfId="168" xr:uid="{00000000-0005-0000-0000-0000AB000000}"/>
    <cellStyle name="Hyperlink 2" xfId="169" xr:uid="{00000000-0005-0000-0000-0000AC000000}"/>
    <cellStyle name="Hyperlink 2 2" xfId="170" xr:uid="{00000000-0005-0000-0000-0000AD000000}"/>
    <cellStyle name="Hyperlink 2 3" xfId="171" xr:uid="{00000000-0005-0000-0000-0000AE000000}"/>
    <cellStyle name="Incorreto 2" xfId="172" xr:uid="{00000000-0005-0000-0000-0000AF000000}"/>
    <cellStyle name="Indefinido" xfId="173" xr:uid="{00000000-0005-0000-0000-0000B0000000}"/>
    <cellStyle name="Input" xfId="174" xr:uid="{00000000-0005-0000-0000-0000B1000000}"/>
    <cellStyle name="Linked Cell" xfId="175" xr:uid="{00000000-0005-0000-0000-0000B2000000}"/>
    <cellStyle name="Moeda" xfId="486" builtinId="4"/>
    <cellStyle name="Moeda 2" xfId="176" xr:uid="{00000000-0005-0000-0000-0000B3000000}"/>
    <cellStyle name="Moeda 2 2" xfId="177" xr:uid="{00000000-0005-0000-0000-0000B4000000}"/>
    <cellStyle name="Moeda 3" xfId="178" xr:uid="{00000000-0005-0000-0000-0000B5000000}"/>
    <cellStyle name="Moeda 3 2" xfId="179" xr:uid="{00000000-0005-0000-0000-0000B6000000}"/>
    <cellStyle name="Moeda 4" xfId="180" xr:uid="{00000000-0005-0000-0000-0000B7000000}"/>
    <cellStyle name="Moeda 5" xfId="181" xr:uid="{00000000-0005-0000-0000-0000B8000000}"/>
    <cellStyle name="Moeda 6" xfId="182" xr:uid="{00000000-0005-0000-0000-0000B9000000}"/>
    <cellStyle name="Neutra 2" xfId="183" xr:uid="{00000000-0005-0000-0000-0000BA000000}"/>
    <cellStyle name="Neutra 2 2" xfId="184" xr:uid="{00000000-0005-0000-0000-0000BB000000}"/>
    <cellStyle name="Neutra 2 3" xfId="185" xr:uid="{00000000-0005-0000-0000-0000BC000000}"/>
    <cellStyle name="Neutra 2 4" xfId="186" xr:uid="{00000000-0005-0000-0000-0000BD000000}"/>
    <cellStyle name="Neutra 3" xfId="187" xr:uid="{00000000-0005-0000-0000-0000BE000000}"/>
    <cellStyle name="Neutral 8" xfId="188" xr:uid="{00000000-0005-0000-0000-0000BF000000}"/>
    <cellStyle name="Normal" xfId="0" builtinId="0"/>
    <cellStyle name="Normal 10" xfId="189" xr:uid="{00000000-0005-0000-0000-0000C0000000}"/>
    <cellStyle name="Normal 10 10" xfId="190" xr:uid="{00000000-0005-0000-0000-0000C1000000}"/>
    <cellStyle name="Normal 10 2" xfId="191" xr:uid="{00000000-0005-0000-0000-0000C2000000}"/>
    <cellStyle name="Normal 10 2 2" xfId="192" xr:uid="{00000000-0005-0000-0000-0000C3000000}"/>
    <cellStyle name="Normal 11" xfId="193" xr:uid="{00000000-0005-0000-0000-0000C4000000}"/>
    <cellStyle name="Normal 11 2" xfId="194" xr:uid="{00000000-0005-0000-0000-0000C5000000}"/>
    <cellStyle name="Normal 12" xfId="195" xr:uid="{00000000-0005-0000-0000-0000C6000000}"/>
    <cellStyle name="Normal 12 2" xfId="196" xr:uid="{00000000-0005-0000-0000-0000C7000000}"/>
    <cellStyle name="Normal 12 3" xfId="197" xr:uid="{00000000-0005-0000-0000-0000C8000000}"/>
    <cellStyle name="Normal 13" xfId="198" xr:uid="{00000000-0005-0000-0000-0000C9000000}"/>
    <cellStyle name="Normal 14" xfId="199" xr:uid="{00000000-0005-0000-0000-0000CA000000}"/>
    <cellStyle name="Normal 15" xfId="200" xr:uid="{00000000-0005-0000-0000-0000CB000000}"/>
    <cellStyle name="Normal 15 10 3" xfId="201" xr:uid="{00000000-0005-0000-0000-0000CC000000}"/>
    <cellStyle name="Normal 15 2" xfId="202" xr:uid="{00000000-0005-0000-0000-0000CD000000}"/>
    <cellStyle name="Normal 16" xfId="203" xr:uid="{00000000-0005-0000-0000-0000CE000000}"/>
    <cellStyle name="Normal 16 2" xfId="204" xr:uid="{00000000-0005-0000-0000-0000CF000000}"/>
    <cellStyle name="Normal 17" xfId="205" xr:uid="{00000000-0005-0000-0000-0000D0000000}"/>
    <cellStyle name="Normal 17 2" xfId="206" xr:uid="{00000000-0005-0000-0000-0000D1000000}"/>
    <cellStyle name="Normal 18" xfId="207" xr:uid="{00000000-0005-0000-0000-0000D2000000}"/>
    <cellStyle name="Normal 19" xfId="208" xr:uid="{00000000-0005-0000-0000-0000D3000000}"/>
    <cellStyle name="Normal 19 2" xfId="209" xr:uid="{00000000-0005-0000-0000-0000D4000000}"/>
    <cellStyle name="Normal 19 3 3 2" xfId="210" xr:uid="{00000000-0005-0000-0000-0000D5000000}"/>
    <cellStyle name="Normal 2" xfId="211" xr:uid="{00000000-0005-0000-0000-0000D6000000}"/>
    <cellStyle name="Normal 2 10" xfId="212" xr:uid="{00000000-0005-0000-0000-0000D7000000}"/>
    <cellStyle name="Normal 2 2" xfId="213" xr:uid="{00000000-0005-0000-0000-0000D8000000}"/>
    <cellStyle name="Normal 2 2 2" xfId="214" xr:uid="{00000000-0005-0000-0000-0000D9000000}"/>
    <cellStyle name="Normal 2 2 2 2" xfId="215" xr:uid="{00000000-0005-0000-0000-0000DA000000}"/>
    <cellStyle name="Normal 2 2 3" xfId="216" xr:uid="{00000000-0005-0000-0000-0000DB000000}"/>
    <cellStyle name="Normal 2 2 3 2" xfId="217" xr:uid="{00000000-0005-0000-0000-0000DC000000}"/>
    <cellStyle name="Normal 2 2 4" xfId="218" xr:uid="{00000000-0005-0000-0000-0000DD000000}"/>
    <cellStyle name="Normal 2 3" xfId="219" xr:uid="{00000000-0005-0000-0000-0000DE000000}"/>
    <cellStyle name="Normal 2 3 2" xfId="220" xr:uid="{00000000-0005-0000-0000-0000DF000000}"/>
    <cellStyle name="Normal 2 4" xfId="221" xr:uid="{00000000-0005-0000-0000-0000E0000000}"/>
    <cellStyle name="Normal 2 4 2" xfId="222" xr:uid="{00000000-0005-0000-0000-0000E1000000}"/>
    <cellStyle name="Normal 2 5" xfId="223" xr:uid="{00000000-0005-0000-0000-0000E2000000}"/>
    <cellStyle name="Normal 2 6" xfId="224" xr:uid="{00000000-0005-0000-0000-0000E3000000}"/>
    <cellStyle name="Normal 2_1ª Reprogramação PAC - SES - Interceptores e Redes Coletoras Rev 00" xfId="230" xr:uid="{00000000-0005-0000-0000-0000E9000000}"/>
    <cellStyle name="Normal 20" xfId="225" xr:uid="{00000000-0005-0000-0000-0000E4000000}"/>
    <cellStyle name="Normal 20 2" xfId="226" xr:uid="{00000000-0005-0000-0000-0000E5000000}"/>
    <cellStyle name="Normal 21" xfId="227" xr:uid="{00000000-0005-0000-0000-0000E6000000}"/>
    <cellStyle name="Normal 22" xfId="228" xr:uid="{00000000-0005-0000-0000-0000E7000000}"/>
    <cellStyle name="Normal 23" xfId="229" xr:uid="{00000000-0005-0000-0000-0000E8000000}"/>
    <cellStyle name="Normal 3" xfId="231" xr:uid="{00000000-0005-0000-0000-0000EA000000}"/>
    <cellStyle name="Normal 3 2" xfId="232" xr:uid="{00000000-0005-0000-0000-0000EB000000}"/>
    <cellStyle name="Normal 3 2 2" xfId="233" xr:uid="{00000000-0005-0000-0000-0000EC000000}"/>
    <cellStyle name="Normal 3 2 2 2" xfId="234" xr:uid="{00000000-0005-0000-0000-0000ED000000}"/>
    <cellStyle name="Normal 3 2 3" xfId="235" xr:uid="{00000000-0005-0000-0000-0000EE000000}"/>
    <cellStyle name="Normal 3 2 4" xfId="236" xr:uid="{00000000-0005-0000-0000-0000EF000000}"/>
    <cellStyle name="Normal 3 2 5" xfId="237" xr:uid="{00000000-0005-0000-0000-0000F0000000}"/>
    <cellStyle name="Normal 3 3" xfId="238" xr:uid="{00000000-0005-0000-0000-0000F1000000}"/>
    <cellStyle name="Normal 3 3 2" xfId="239" xr:uid="{00000000-0005-0000-0000-0000F2000000}"/>
    <cellStyle name="Normal 3 3 2 2" xfId="240" xr:uid="{00000000-0005-0000-0000-0000F3000000}"/>
    <cellStyle name="Normal 3 3 2 3" xfId="241" xr:uid="{00000000-0005-0000-0000-0000F4000000}"/>
    <cellStyle name="Normal 3 4" xfId="242" xr:uid="{00000000-0005-0000-0000-0000F5000000}"/>
    <cellStyle name="Normal 3 4 2" xfId="243" xr:uid="{00000000-0005-0000-0000-0000F6000000}"/>
    <cellStyle name="Normal 3 4 3" xfId="244" xr:uid="{00000000-0005-0000-0000-0000F7000000}"/>
    <cellStyle name="Normal 3 4 4" xfId="245" xr:uid="{00000000-0005-0000-0000-0000F8000000}"/>
    <cellStyle name="Normal 3 5" xfId="246" xr:uid="{00000000-0005-0000-0000-0000F9000000}"/>
    <cellStyle name="Normal 3 5 2" xfId="247" xr:uid="{00000000-0005-0000-0000-0000FA000000}"/>
    <cellStyle name="Normal 4" xfId="248" xr:uid="{00000000-0005-0000-0000-0000FB000000}"/>
    <cellStyle name="Normal 4 2" xfId="249" xr:uid="{00000000-0005-0000-0000-0000FC000000}"/>
    <cellStyle name="Normal 4 2 2" xfId="250" xr:uid="{00000000-0005-0000-0000-0000FD000000}"/>
    <cellStyle name="Normal 4 3" xfId="251" xr:uid="{00000000-0005-0000-0000-0000FE000000}"/>
    <cellStyle name="Normal 4 4" xfId="252" xr:uid="{00000000-0005-0000-0000-0000FF000000}"/>
    <cellStyle name="Normal 4 5" xfId="253" xr:uid="{00000000-0005-0000-0000-000000010000}"/>
    <cellStyle name="Normal 5" xfId="254" xr:uid="{00000000-0005-0000-0000-000001010000}"/>
    <cellStyle name="Normal 5 2" xfId="255" xr:uid="{00000000-0005-0000-0000-000002010000}"/>
    <cellStyle name="Normal 5 2 2" xfId="256" xr:uid="{00000000-0005-0000-0000-000003010000}"/>
    <cellStyle name="Normal 5 2 2 2" xfId="257" xr:uid="{00000000-0005-0000-0000-000004010000}"/>
    <cellStyle name="Normal 5 2 2 3" xfId="258" xr:uid="{00000000-0005-0000-0000-000005010000}"/>
    <cellStyle name="Normal 5 2 2 4" xfId="259" xr:uid="{00000000-0005-0000-0000-000006010000}"/>
    <cellStyle name="Normal 5 2 2 5" xfId="260" xr:uid="{00000000-0005-0000-0000-000007010000}"/>
    <cellStyle name="Normal 5 2 3" xfId="261" xr:uid="{00000000-0005-0000-0000-000008010000}"/>
    <cellStyle name="Normal 5 2 4" xfId="262" xr:uid="{00000000-0005-0000-0000-000009010000}"/>
    <cellStyle name="Normal 5 2 5" xfId="263" xr:uid="{00000000-0005-0000-0000-00000A010000}"/>
    <cellStyle name="Normal 5 3" xfId="264" xr:uid="{00000000-0005-0000-0000-00000B010000}"/>
    <cellStyle name="Normal 5 4" xfId="265" xr:uid="{00000000-0005-0000-0000-00000C010000}"/>
    <cellStyle name="Normal 5 4 2" xfId="266" xr:uid="{00000000-0005-0000-0000-00000D010000}"/>
    <cellStyle name="Normal 5 5" xfId="267" xr:uid="{00000000-0005-0000-0000-00000E010000}"/>
    <cellStyle name="Normal 5 5 2" xfId="268" xr:uid="{00000000-0005-0000-0000-00000F010000}"/>
    <cellStyle name="Normal 5 6" xfId="269" xr:uid="{00000000-0005-0000-0000-000010010000}"/>
    <cellStyle name="Normal 6" xfId="270" xr:uid="{00000000-0005-0000-0000-000011010000}"/>
    <cellStyle name="Normal 6 2" xfId="271" xr:uid="{00000000-0005-0000-0000-000012010000}"/>
    <cellStyle name="Normal 6 3" xfId="272" xr:uid="{00000000-0005-0000-0000-000013010000}"/>
    <cellStyle name="Normal 6 3 2" xfId="273" xr:uid="{00000000-0005-0000-0000-000014010000}"/>
    <cellStyle name="Normal 6 4" xfId="274" xr:uid="{00000000-0005-0000-0000-000015010000}"/>
    <cellStyle name="Normal 6 5" xfId="275" xr:uid="{00000000-0005-0000-0000-000016010000}"/>
    <cellStyle name="Normal 6 6" xfId="276" xr:uid="{00000000-0005-0000-0000-000017010000}"/>
    <cellStyle name="Normal 6 7" xfId="277" xr:uid="{00000000-0005-0000-0000-000018010000}"/>
    <cellStyle name="Normal 7" xfId="278" xr:uid="{00000000-0005-0000-0000-000019010000}"/>
    <cellStyle name="Normal 7 2" xfId="279" xr:uid="{00000000-0005-0000-0000-00001A010000}"/>
    <cellStyle name="Normal 7 2 2" xfId="280" xr:uid="{00000000-0005-0000-0000-00001B010000}"/>
    <cellStyle name="Normal 7 2 3" xfId="281" xr:uid="{00000000-0005-0000-0000-00001C010000}"/>
    <cellStyle name="Normal 7 2 4" xfId="282" xr:uid="{00000000-0005-0000-0000-00001D010000}"/>
    <cellStyle name="Normal 7 2 5" xfId="283" xr:uid="{00000000-0005-0000-0000-00001E010000}"/>
    <cellStyle name="Normal 7 3" xfId="284" xr:uid="{00000000-0005-0000-0000-00001F010000}"/>
    <cellStyle name="Normal 7 4" xfId="285" xr:uid="{00000000-0005-0000-0000-000020010000}"/>
    <cellStyle name="Normal 7 5" xfId="286" xr:uid="{00000000-0005-0000-0000-000021010000}"/>
    <cellStyle name="Normal 8" xfId="287" xr:uid="{00000000-0005-0000-0000-000022010000}"/>
    <cellStyle name="Normal 8 2" xfId="288" xr:uid="{00000000-0005-0000-0000-000023010000}"/>
    <cellStyle name="Normal 9" xfId="289" xr:uid="{00000000-0005-0000-0000-000024010000}"/>
    <cellStyle name="Normal 9 2" xfId="290" xr:uid="{00000000-0005-0000-0000-000025010000}"/>
    <cellStyle name="Normal 9 3" xfId="291" xr:uid="{00000000-0005-0000-0000-000026010000}"/>
    <cellStyle name="Normal_Estrutura_de_preço_-_CODEVASF_versão8" xfId="485" xr:uid="{B7184380-7952-4888-9A16-F02DDCC1ECF1}"/>
    <cellStyle name="Normal_Estrutura_de_preços_-_CODEVASF_versão10" xfId="484" xr:uid="{C3DC31FE-1806-4E0C-85DC-8ADE80DB6839}"/>
    <cellStyle name="Nota 2" xfId="292" xr:uid="{00000000-0005-0000-0000-000027010000}"/>
    <cellStyle name="Nota 2 2" xfId="293" xr:uid="{00000000-0005-0000-0000-000028010000}"/>
    <cellStyle name="Nota 2 3" xfId="294" xr:uid="{00000000-0005-0000-0000-000029010000}"/>
    <cellStyle name="Nota 2 4" xfId="295" xr:uid="{00000000-0005-0000-0000-00002A010000}"/>
    <cellStyle name="Nota 2 5" xfId="296" xr:uid="{00000000-0005-0000-0000-00002B010000}"/>
    <cellStyle name="Nota 3" xfId="297" xr:uid="{00000000-0005-0000-0000-00002C010000}"/>
    <cellStyle name="Notas" xfId="298" xr:uid="{00000000-0005-0000-0000-00002D010000}"/>
    <cellStyle name="Note 9" xfId="299" xr:uid="{00000000-0005-0000-0000-00002E010000}"/>
    <cellStyle name="NUMEROS_2" xfId="300" xr:uid="{00000000-0005-0000-0000-00002F010000}"/>
    <cellStyle name="Output" xfId="301" xr:uid="{00000000-0005-0000-0000-000030010000}"/>
    <cellStyle name="Porcentagem" xfId="2" builtinId="5"/>
    <cellStyle name="Porcentagem 10" xfId="302" xr:uid="{00000000-0005-0000-0000-000031010000}"/>
    <cellStyle name="Porcentagem 11" xfId="303" xr:uid="{00000000-0005-0000-0000-000032010000}"/>
    <cellStyle name="Porcentagem 2" xfId="304" xr:uid="{00000000-0005-0000-0000-000033010000}"/>
    <cellStyle name="Porcentagem 2 2" xfId="305" xr:uid="{00000000-0005-0000-0000-000034010000}"/>
    <cellStyle name="Porcentagem 2 2 2" xfId="306" xr:uid="{00000000-0005-0000-0000-000035010000}"/>
    <cellStyle name="Porcentagem 2 3" xfId="307" xr:uid="{00000000-0005-0000-0000-000036010000}"/>
    <cellStyle name="Porcentagem 2 3 2" xfId="308" xr:uid="{00000000-0005-0000-0000-000037010000}"/>
    <cellStyle name="Porcentagem 2 4" xfId="309" xr:uid="{00000000-0005-0000-0000-000038010000}"/>
    <cellStyle name="Porcentagem 2 5" xfId="310" xr:uid="{00000000-0005-0000-0000-000039010000}"/>
    <cellStyle name="Porcentagem 2 6" xfId="311" xr:uid="{00000000-0005-0000-0000-00003A010000}"/>
    <cellStyle name="Porcentagem 3" xfId="312" xr:uid="{00000000-0005-0000-0000-00003B010000}"/>
    <cellStyle name="Porcentagem 3 2" xfId="313" xr:uid="{00000000-0005-0000-0000-00003C010000}"/>
    <cellStyle name="Porcentagem 3 3" xfId="314" xr:uid="{00000000-0005-0000-0000-00003D010000}"/>
    <cellStyle name="Porcentagem 4" xfId="315" xr:uid="{00000000-0005-0000-0000-00003E010000}"/>
    <cellStyle name="Porcentagem 5" xfId="316" xr:uid="{00000000-0005-0000-0000-00003F010000}"/>
    <cellStyle name="Porcentagem 6" xfId="317" xr:uid="{00000000-0005-0000-0000-000040010000}"/>
    <cellStyle name="Porcentagem 7" xfId="318" xr:uid="{00000000-0005-0000-0000-000041010000}"/>
    <cellStyle name="Porcentagem 7 2" xfId="319" xr:uid="{00000000-0005-0000-0000-000042010000}"/>
    <cellStyle name="Porcentagem 7 3" xfId="320" xr:uid="{00000000-0005-0000-0000-000043010000}"/>
    <cellStyle name="Porcentagem 8" xfId="321" xr:uid="{00000000-0005-0000-0000-000044010000}"/>
    <cellStyle name="Porcentagem 8 2" xfId="322" xr:uid="{00000000-0005-0000-0000-000045010000}"/>
    <cellStyle name="Porcentagem 9" xfId="323" xr:uid="{00000000-0005-0000-0000-000046010000}"/>
    <cellStyle name="QUILÔMETRO_2" xfId="324" xr:uid="{00000000-0005-0000-0000-000047010000}"/>
    <cellStyle name="Saída 2" xfId="326" xr:uid="{00000000-0005-0000-0000-000049010000}"/>
    <cellStyle name="Saída 2 2" xfId="327" xr:uid="{00000000-0005-0000-0000-00004A010000}"/>
    <cellStyle name="Saída 2 3" xfId="328" xr:uid="{00000000-0005-0000-0000-00004B010000}"/>
    <cellStyle name="Saída 2 4" xfId="329" xr:uid="{00000000-0005-0000-0000-00004C010000}"/>
    <cellStyle name="Saída 3" xfId="330" xr:uid="{00000000-0005-0000-0000-00004D010000}"/>
    <cellStyle name="Salida" xfId="325" xr:uid="{00000000-0005-0000-0000-000048010000}"/>
    <cellStyle name="Separador de milhares 10" xfId="331" xr:uid="{00000000-0005-0000-0000-00004E010000}"/>
    <cellStyle name="Separador de milhares 10 2" xfId="332" xr:uid="{00000000-0005-0000-0000-00004F010000}"/>
    <cellStyle name="Separador de milhares 10 3" xfId="333" xr:uid="{00000000-0005-0000-0000-000050010000}"/>
    <cellStyle name="Separador de milhares 11" xfId="334" xr:uid="{00000000-0005-0000-0000-000051010000}"/>
    <cellStyle name="Separador de milhares 12" xfId="335" xr:uid="{00000000-0005-0000-0000-000052010000}"/>
    <cellStyle name="Separador de milhares 13" xfId="336" xr:uid="{00000000-0005-0000-0000-000053010000}"/>
    <cellStyle name="Separador de milhares 14" xfId="337" xr:uid="{00000000-0005-0000-0000-000054010000}"/>
    <cellStyle name="Separador de milhares 15" xfId="338" xr:uid="{00000000-0005-0000-0000-000055010000}"/>
    <cellStyle name="Separador de milhares 16" xfId="339" xr:uid="{00000000-0005-0000-0000-000056010000}"/>
    <cellStyle name="Separador de milhares 17" xfId="340" xr:uid="{00000000-0005-0000-0000-000057010000}"/>
    <cellStyle name="Separador de milhares 18" xfId="341" xr:uid="{00000000-0005-0000-0000-000058010000}"/>
    <cellStyle name="Separador de milhares 19" xfId="342" xr:uid="{00000000-0005-0000-0000-000059010000}"/>
    <cellStyle name="Separador de milhares 2" xfId="343" xr:uid="{00000000-0005-0000-0000-00005A010000}"/>
    <cellStyle name="Separador de milhares 2 2" xfId="344" xr:uid="{00000000-0005-0000-0000-00005B010000}"/>
    <cellStyle name="Separador de milhares 2 2 2" xfId="345" xr:uid="{00000000-0005-0000-0000-00005C010000}"/>
    <cellStyle name="Separador de milhares 2 2 3" xfId="346" xr:uid="{00000000-0005-0000-0000-00005D010000}"/>
    <cellStyle name="Separador de milhares 2 3" xfId="347" xr:uid="{00000000-0005-0000-0000-00005E010000}"/>
    <cellStyle name="Separador de milhares 2 3 2" xfId="348" xr:uid="{00000000-0005-0000-0000-00005F010000}"/>
    <cellStyle name="Separador de milhares 2 3 3" xfId="349" xr:uid="{00000000-0005-0000-0000-000060010000}"/>
    <cellStyle name="Separador de milhares 2 3 4" xfId="350" xr:uid="{00000000-0005-0000-0000-000061010000}"/>
    <cellStyle name="Separador de milhares 2 4" xfId="351" xr:uid="{00000000-0005-0000-0000-000062010000}"/>
    <cellStyle name="Separador de milhares 2 5" xfId="352" xr:uid="{00000000-0005-0000-0000-000063010000}"/>
    <cellStyle name="Separador de milhares 2 6" xfId="353" xr:uid="{00000000-0005-0000-0000-000064010000}"/>
    <cellStyle name="Separador de milhares 2 7" xfId="354" xr:uid="{00000000-0005-0000-0000-000065010000}"/>
    <cellStyle name="Separador de milhares 20" xfId="355" xr:uid="{00000000-0005-0000-0000-000066010000}"/>
    <cellStyle name="Separador de milhares 21" xfId="356" xr:uid="{00000000-0005-0000-0000-000067010000}"/>
    <cellStyle name="Separador de milhares 22" xfId="357" xr:uid="{00000000-0005-0000-0000-000068010000}"/>
    <cellStyle name="Separador de milhares 23" xfId="358" xr:uid="{00000000-0005-0000-0000-000069010000}"/>
    <cellStyle name="Separador de milhares 3" xfId="359" xr:uid="{00000000-0005-0000-0000-00006A010000}"/>
    <cellStyle name="Separador de milhares 3 2" xfId="360" xr:uid="{00000000-0005-0000-0000-00006B010000}"/>
    <cellStyle name="Separador de milhares 3 3" xfId="361" xr:uid="{00000000-0005-0000-0000-00006C010000}"/>
    <cellStyle name="Separador de milhares 3 4" xfId="362" xr:uid="{00000000-0005-0000-0000-00006D010000}"/>
    <cellStyle name="Separador de milhares 4" xfId="363" xr:uid="{00000000-0005-0000-0000-00006E010000}"/>
    <cellStyle name="Separador de milhares 4 2" xfId="364" xr:uid="{00000000-0005-0000-0000-00006F010000}"/>
    <cellStyle name="Separador de milhares 4 2 2" xfId="365" xr:uid="{00000000-0005-0000-0000-000070010000}"/>
    <cellStyle name="Separador de milhares 4 2 3" xfId="366" xr:uid="{00000000-0005-0000-0000-000071010000}"/>
    <cellStyle name="Separador de milhares 4 2 4" xfId="367" xr:uid="{00000000-0005-0000-0000-000072010000}"/>
    <cellStyle name="Separador de milhares 4 2 5" xfId="368" xr:uid="{00000000-0005-0000-0000-000073010000}"/>
    <cellStyle name="Separador de milhares 4 3" xfId="369" xr:uid="{00000000-0005-0000-0000-000074010000}"/>
    <cellStyle name="Separador de milhares 5" xfId="370" xr:uid="{00000000-0005-0000-0000-000075010000}"/>
    <cellStyle name="Separador de milhares 5 2" xfId="371" xr:uid="{00000000-0005-0000-0000-000076010000}"/>
    <cellStyle name="Separador de milhares 5 3" xfId="372" xr:uid="{00000000-0005-0000-0000-000077010000}"/>
    <cellStyle name="Separador de milhares 6" xfId="373" xr:uid="{00000000-0005-0000-0000-000078010000}"/>
    <cellStyle name="Separador de milhares 6 2" xfId="374" xr:uid="{00000000-0005-0000-0000-000079010000}"/>
    <cellStyle name="Separador de milhares 6 3" xfId="375" xr:uid="{00000000-0005-0000-0000-00007A010000}"/>
    <cellStyle name="Separador de milhares 7" xfId="376" xr:uid="{00000000-0005-0000-0000-00007B010000}"/>
    <cellStyle name="Separador de milhares 8" xfId="377" xr:uid="{00000000-0005-0000-0000-00007C010000}"/>
    <cellStyle name="Separador de milhares 9" xfId="378" xr:uid="{00000000-0005-0000-0000-00007D010000}"/>
    <cellStyle name="Separador de milhares 9 2" xfId="379" xr:uid="{00000000-0005-0000-0000-00007E010000}"/>
    <cellStyle name="SUB" xfId="380" xr:uid="{00000000-0005-0000-0000-00007F010000}"/>
    <cellStyle name="TableStyleLight1" xfId="381" xr:uid="{00000000-0005-0000-0000-000080010000}"/>
    <cellStyle name="Texto de Aviso 2" xfId="382" xr:uid="{00000000-0005-0000-0000-000081010000}"/>
    <cellStyle name="Texto de Aviso 6" xfId="383" xr:uid="{00000000-0005-0000-0000-000082010000}"/>
    <cellStyle name="Texto de Aviso 6 2" xfId="384" xr:uid="{00000000-0005-0000-0000-000083010000}"/>
    <cellStyle name="Texto Explicativo 2" xfId="385" xr:uid="{00000000-0005-0000-0000-000084010000}"/>
    <cellStyle name="Texto Explicativo 3" xfId="386" xr:uid="{00000000-0005-0000-0000-000085010000}"/>
    <cellStyle name="Title" xfId="387" xr:uid="{00000000-0005-0000-0000-000086010000}"/>
    <cellStyle name="Título 1 1" xfId="391" xr:uid="{00000000-0005-0000-0000-00008A010000}"/>
    <cellStyle name="Título 1 1 1" xfId="392" xr:uid="{00000000-0005-0000-0000-00008B010000}"/>
    <cellStyle name="Título 1 1 1 1" xfId="393" xr:uid="{00000000-0005-0000-0000-00008C010000}"/>
    <cellStyle name="Título 1 1 1 1 1" xfId="394" xr:uid="{00000000-0005-0000-0000-00008D010000}"/>
    <cellStyle name="Título 1 1 1 1 1 1" xfId="395" xr:uid="{00000000-0005-0000-0000-00008E010000}"/>
    <cellStyle name="Título 1 1 1 1 1 1 1" xfId="396" xr:uid="{00000000-0005-0000-0000-00008F010000}"/>
    <cellStyle name="Título 1 1 1 1 1 1 1 1" xfId="397" xr:uid="{00000000-0005-0000-0000-000090010000}"/>
    <cellStyle name="Título 1 1 1 1 1 1 1 1 1" xfId="398" xr:uid="{00000000-0005-0000-0000-000091010000}"/>
    <cellStyle name="Título 1 1 1 1 1 1 1 1 1 1" xfId="399" xr:uid="{00000000-0005-0000-0000-000092010000}"/>
    <cellStyle name="Título 1 1 1 1 1 1 1 1 1 1 1" xfId="400" xr:uid="{00000000-0005-0000-0000-000093010000}"/>
    <cellStyle name="Título 1 1 1 1 1 1 1 1 1 1 1 1" xfId="401" xr:uid="{00000000-0005-0000-0000-000094010000}"/>
    <cellStyle name="Título 1 1 1 1 1 1 1_Equipamentos (revistas) 2011" xfId="402" xr:uid="{00000000-0005-0000-0000-000095010000}"/>
    <cellStyle name="Título 1 1 1 1 1 1_Equipamentos (revistas) 2011" xfId="403" xr:uid="{00000000-0005-0000-0000-000096010000}"/>
    <cellStyle name="Título 1 1 1 1 1_Equipamentos (revistas) 2011" xfId="404" xr:uid="{00000000-0005-0000-0000-000097010000}"/>
    <cellStyle name="Título 1 1 1 1_Equipamentos (revistas) 2011" xfId="405" xr:uid="{00000000-0005-0000-0000-000098010000}"/>
    <cellStyle name="Título 1 1 1 2" xfId="406" xr:uid="{00000000-0005-0000-0000-000099010000}"/>
    <cellStyle name="Título 1 1 1_Calculo-da-mao-de-obra (critério SANEAGO) 2011" xfId="407" xr:uid="{00000000-0005-0000-0000-00009A010000}"/>
    <cellStyle name="Título 1 1 2" xfId="408" xr:uid="{00000000-0005-0000-0000-00009B010000}"/>
    <cellStyle name="Título 1 1 2 2" xfId="409" xr:uid="{00000000-0005-0000-0000-00009C010000}"/>
    <cellStyle name="Título 1 1 3" xfId="410" xr:uid="{00000000-0005-0000-0000-00009D010000}"/>
    <cellStyle name="Título 1 1 4" xfId="411" xr:uid="{00000000-0005-0000-0000-00009E010000}"/>
    <cellStyle name="Título 1 1 5" xfId="412" xr:uid="{00000000-0005-0000-0000-00009F010000}"/>
    <cellStyle name="Título 1 1_Calculo-da-mao-de-obra (critério SANEAGO) 2011" xfId="413" xr:uid="{00000000-0005-0000-0000-0000A0010000}"/>
    <cellStyle name="Título 1 2" xfId="414" xr:uid="{00000000-0005-0000-0000-0000A1010000}"/>
    <cellStyle name="Título 1 2 2" xfId="415" xr:uid="{00000000-0005-0000-0000-0000A2010000}"/>
    <cellStyle name="Título 1 3" xfId="416" xr:uid="{00000000-0005-0000-0000-0000A3010000}"/>
    <cellStyle name="Título 2 2" xfId="417" xr:uid="{00000000-0005-0000-0000-0000A4010000}"/>
    <cellStyle name="Título 2 2 2" xfId="418" xr:uid="{00000000-0005-0000-0000-0000A5010000}"/>
    <cellStyle name="Título 2 3" xfId="419" xr:uid="{00000000-0005-0000-0000-0000A6010000}"/>
    <cellStyle name="Título 3 2" xfId="420" xr:uid="{00000000-0005-0000-0000-0000A7010000}"/>
    <cellStyle name="Título 3 2 2" xfId="421" xr:uid="{00000000-0005-0000-0000-0000A8010000}"/>
    <cellStyle name="Título 3 3" xfId="422" xr:uid="{00000000-0005-0000-0000-0000A9010000}"/>
    <cellStyle name="Título 4 2" xfId="423" xr:uid="{00000000-0005-0000-0000-0000AA010000}"/>
    <cellStyle name="Título 4 2 2" xfId="424" xr:uid="{00000000-0005-0000-0000-0000AB010000}"/>
    <cellStyle name="Título 4 3" xfId="425" xr:uid="{00000000-0005-0000-0000-0000AC010000}"/>
    <cellStyle name="Título 5" xfId="426" xr:uid="{00000000-0005-0000-0000-0000AD010000}"/>
    <cellStyle name="Total 2" xfId="388" xr:uid="{00000000-0005-0000-0000-000087010000}"/>
    <cellStyle name="Total 2 2" xfId="389" xr:uid="{00000000-0005-0000-0000-000088010000}"/>
    <cellStyle name="Total 3" xfId="390" xr:uid="{00000000-0005-0000-0000-000089010000}"/>
    <cellStyle name="Vírgula" xfId="1" builtinId="3"/>
    <cellStyle name="Vírgula 10" xfId="427" xr:uid="{00000000-0005-0000-0000-0000AE010000}"/>
    <cellStyle name="Vírgula 10 2" xfId="428" xr:uid="{00000000-0005-0000-0000-0000AF010000}"/>
    <cellStyle name="Vírgula 11" xfId="429" xr:uid="{00000000-0005-0000-0000-0000B0010000}"/>
    <cellStyle name="Vírgula 12" xfId="430" xr:uid="{00000000-0005-0000-0000-0000B1010000}"/>
    <cellStyle name="Vírgula 13" xfId="431" xr:uid="{00000000-0005-0000-0000-0000B2010000}"/>
    <cellStyle name="Vírgula 2" xfId="432" xr:uid="{00000000-0005-0000-0000-0000B3010000}"/>
    <cellStyle name="Vírgula 2 2" xfId="433" xr:uid="{00000000-0005-0000-0000-0000B4010000}"/>
    <cellStyle name="Vírgula 2 2 2" xfId="434" xr:uid="{00000000-0005-0000-0000-0000B5010000}"/>
    <cellStyle name="Vírgula 2 2 3" xfId="435" xr:uid="{00000000-0005-0000-0000-0000B6010000}"/>
    <cellStyle name="Vírgula 2 3" xfId="436" xr:uid="{00000000-0005-0000-0000-0000B7010000}"/>
    <cellStyle name="Vírgula 2 3 2" xfId="437" xr:uid="{00000000-0005-0000-0000-0000B8010000}"/>
    <cellStyle name="Vírgula 2 3 3" xfId="438" xr:uid="{00000000-0005-0000-0000-0000B9010000}"/>
    <cellStyle name="Vírgula 2 4" xfId="439" xr:uid="{00000000-0005-0000-0000-0000BA010000}"/>
    <cellStyle name="Vírgula 2 4 2" xfId="440" xr:uid="{00000000-0005-0000-0000-0000BB010000}"/>
    <cellStyle name="Vírgula 2 5" xfId="441" xr:uid="{00000000-0005-0000-0000-0000BC010000}"/>
    <cellStyle name="Vírgula 2 6" xfId="442" xr:uid="{00000000-0005-0000-0000-0000BD010000}"/>
    <cellStyle name="Vírgula 2 7" xfId="443" xr:uid="{00000000-0005-0000-0000-0000BE010000}"/>
    <cellStyle name="Vírgula 3" xfId="444" xr:uid="{00000000-0005-0000-0000-0000BF010000}"/>
    <cellStyle name="Vírgula 3 2" xfId="445" xr:uid="{00000000-0005-0000-0000-0000C0010000}"/>
    <cellStyle name="Vírgula 3 2 2" xfId="446" xr:uid="{00000000-0005-0000-0000-0000C1010000}"/>
    <cellStyle name="Vírgula 3 2 3" xfId="447" xr:uid="{00000000-0005-0000-0000-0000C2010000}"/>
    <cellStyle name="Vírgula 3 3" xfId="448" xr:uid="{00000000-0005-0000-0000-0000C3010000}"/>
    <cellStyle name="Vírgula 3 3 2" xfId="449" xr:uid="{00000000-0005-0000-0000-0000C4010000}"/>
    <cellStyle name="Vírgula 3 3 3" xfId="450" xr:uid="{00000000-0005-0000-0000-0000C5010000}"/>
    <cellStyle name="Vírgula 3 4" xfId="451" xr:uid="{00000000-0005-0000-0000-0000C6010000}"/>
    <cellStyle name="Vírgula 4" xfId="452" xr:uid="{00000000-0005-0000-0000-0000C7010000}"/>
    <cellStyle name="Vírgula 4 2" xfId="453" xr:uid="{00000000-0005-0000-0000-0000C8010000}"/>
    <cellStyle name="Vírgula 4 3" xfId="454" xr:uid="{00000000-0005-0000-0000-0000C9010000}"/>
    <cellStyle name="Vírgula 4 4" xfId="455" xr:uid="{00000000-0005-0000-0000-0000CA010000}"/>
    <cellStyle name="Vírgula 5" xfId="456" xr:uid="{00000000-0005-0000-0000-0000CB010000}"/>
    <cellStyle name="Vírgula 5 2" xfId="457" xr:uid="{00000000-0005-0000-0000-0000CC010000}"/>
    <cellStyle name="Vírgula 6" xfId="458" xr:uid="{00000000-0005-0000-0000-0000CD010000}"/>
    <cellStyle name="Vírgula 7" xfId="459" xr:uid="{00000000-0005-0000-0000-0000CE010000}"/>
    <cellStyle name="Vírgula 8" xfId="460" xr:uid="{00000000-0005-0000-0000-0000CF010000}"/>
    <cellStyle name="Vírgula 9" xfId="461" xr:uid="{00000000-0005-0000-0000-0000D0010000}"/>
    <cellStyle name="Vírgula 9 2" xfId="462" xr:uid="{00000000-0005-0000-0000-0000D1010000}"/>
    <cellStyle name="Warning Text" xfId="463" xr:uid="{00000000-0005-0000-0000-0000D2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B0B2F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6E6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100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163420</xdr:rowOff>
    </xdr:from>
    <xdr:to>
      <xdr:col>4</xdr:col>
      <xdr:colOff>520213</xdr:colOff>
      <xdr:row>3</xdr:row>
      <xdr:rowOff>46160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E9B1F2B-BEDA-419D-8FBB-DC6B6054006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251" y="515112"/>
          <a:ext cx="2857500" cy="7671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238680</xdr:colOff>
      <xdr:row>0</xdr:row>
      <xdr:rowOff>85680</xdr:rowOff>
    </xdr:from>
    <xdr:to>
      <xdr:col>3</xdr:col>
      <xdr:colOff>3141000</xdr:colOff>
      <xdr:row>5</xdr:row>
      <xdr:rowOff>225210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790280" y="85680"/>
          <a:ext cx="3579480" cy="948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6</xdr:row>
      <xdr:rowOff>360</xdr:rowOff>
    </xdr:from>
    <xdr:to>
      <xdr:col>1</xdr:col>
      <xdr:colOff>3092760</xdr:colOff>
      <xdr:row>6</xdr:row>
      <xdr:rowOff>140400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8760" y="128592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6</xdr:row>
      <xdr:rowOff>360</xdr:rowOff>
    </xdr:from>
    <xdr:to>
      <xdr:col>1</xdr:col>
      <xdr:colOff>3092760</xdr:colOff>
      <xdr:row>6</xdr:row>
      <xdr:rowOff>140400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8760" y="128592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6</xdr:row>
      <xdr:rowOff>360</xdr:rowOff>
    </xdr:from>
    <xdr:to>
      <xdr:col>1</xdr:col>
      <xdr:colOff>3092760</xdr:colOff>
      <xdr:row>6</xdr:row>
      <xdr:rowOff>140400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8760" y="128592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6</xdr:row>
      <xdr:rowOff>360</xdr:rowOff>
    </xdr:from>
    <xdr:to>
      <xdr:col>1</xdr:col>
      <xdr:colOff>3092760</xdr:colOff>
      <xdr:row>6</xdr:row>
      <xdr:rowOff>140400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28760" y="128592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9</xdr:row>
      <xdr:rowOff>360</xdr:rowOff>
    </xdr:from>
    <xdr:to>
      <xdr:col>1</xdr:col>
      <xdr:colOff>3092760</xdr:colOff>
      <xdr:row>9</xdr:row>
      <xdr:rowOff>140400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8760" y="165168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9</xdr:row>
      <xdr:rowOff>360</xdr:rowOff>
    </xdr:from>
    <xdr:to>
      <xdr:col>1</xdr:col>
      <xdr:colOff>3092760</xdr:colOff>
      <xdr:row>9</xdr:row>
      <xdr:rowOff>140400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28760" y="165168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428760</xdr:colOff>
      <xdr:row>101</xdr:row>
      <xdr:rowOff>0</xdr:rowOff>
    </xdr:from>
    <xdr:to>
      <xdr:col>1</xdr:col>
      <xdr:colOff>3092760</xdr:colOff>
      <xdr:row>101</xdr:row>
      <xdr:rowOff>140040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28760" y="13226400"/>
          <a:ext cx="326844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235269</xdr:colOff>
      <xdr:row>0</xdr:row>
      <xdr:rowOff>35259</xdr:rowOff>
    </xdr:from>
    <xdr:to>
      <xdr:col>1</xdr:col>
      <xdr:colOff>3204369</xdr:colOff>
      <xdr:row>4</xdr:row>
      <xdr:rowOff>97901</xdr:rowOff>
    </xdr:to>
    <xdr:pic>
      <xdr:nvPicPr>
        <xdr:cNvPr id="20" name="Imagem 2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35269" y="35259"/>
          <a:ext cx="3540600" cy="949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428760</xdr:colOff>
      <xdr:row>6</xdr:row>
      <xdr:rowOff>0</xdr:rowOff>
    </xdr:from>
    <xdr:to>
      <xdr:col>1</xdr:col>
      <xdr:colOff>3060000</xdr:colOff>
      <xdr:row>6</xdr:row>
      <xdr:rowOff>140040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28760" y="1285560"/>
          <a:ext cx="323568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428760</xdr:colOff>
      <xdr:row>6</xdr:row>
      <xdr:rowOff>0</xdr:rowOff>
    </xdr:from>
    <xdr:to>
      <xdr:col>1</xdr:col>
      <xdr:colOff>3060000</xdr:colOff>
      <xdr:row>6</xdr:row>
      <xdr:rowOff>140040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428760" y="1285560"/>
          <a:ext cx="323568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428760</xdr:colOff>
      <xdr:row>6</xdr:row>
      <xdr:rowOff>0</xdr:rowOff>
    </xdr:from>
    <xdr:to>
      <xdr:col>1</xdr:col>
      <xdr:colOff>3060000</xdr:colOff>
      <xdr:row>6</xdr:row>
      <xdr:rowOff>140040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28760" y="1285560"/>
          <a:ext cx="323568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  <xdr:twoCellAnchor>
    <xdr:from>
      <xdr:col>0</xdr:col>
      <xdr:colOff>428760</xdr:colOff>
      <xdr:row>6</xdr:row>
      <xdr:rowOff>0</xdr:rowOff>
    </xdr:from>
    <xdr:to>
      <xdr:col>1</xdr:col>
      <xdr:colOff>3060000</xdr:colOff>
      <xdr:row>6</xdr:row>
      <xdr:rowOff>140040</xdr:rowOff>
    </xdr:to>
    <xdr:sp macro="" textlink="">
      <xdr:nvSpPr>
        <xdr:cNvPr id="24" name="CustomShape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28760" y="1285560"/>
          <a:ext cx="3235680" cy="1400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0" bIns="0">
          <a:noAutofit/>
        </a:bodyPr>
        <a:lstStyle/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pt-BR" sz="12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9</xdr:col>
      <xdr:colOff>561975</xdr:colOff>
      <xdr:row>25</xdr:row>
      <xdr:rowOff>193314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993A11-DC07-4C99-9CD4-EC12618FC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4638675"/>
          <a:ext cx="6048375" cy="1717314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14</xdr:col>
      <xdr:colOff>95805</xdr:colOff>
      <xdr:row>0</xdr:row>
      <xdr:rowOff>0</xdr:rowOff>
    </xdr:from>
    <xdr:to>
      <xdr:col>19</xdr:col>
      <xdr:colOff>512100</xdr:colOff>
      <xdr:row>3</xdr:row>
      <xdr:rowOff>72855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5C0F78F-9703-40D7-AAC9-0AAA532C304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49405" y="0"/>
          <a:ext cx="3540495" cy="95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114330</xdr:rowOff>
    </xdr:from>
    <xdr:to>
      <xdr:col>4</xdr:col>
      <xdr:colOff>381989</xdr:colOff>
      <xdr:row>3</xdr:row>
      <xdr:rowOff>285240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1CEF217-DBD5-42C9-B5DF-99E0AB06AB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47705"/>
          <a:ext cx="3004320" cy="8376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38130</xdr:rowOff>
    </xdr:from>
    <xdr:to>
      <xdr:col>4</xdr:col>
      <xdr:colOff>565920</xdr:colOff>
      <xdr:row>3</xdr:row>
      <xdr:rowOff>285240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71480"/>
          <a:ext cx="3004320" cy="82813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523875</xdr:colOff>
      <xdr:row>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BCC04-C034-4A11-AD38-F07B942B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114330</xdr:rowOff>
    </xdr:from>
    <xdr:to>
      <xdr:col>4</xdr:col>
      <xdr:colOff>572489</xdr:colOff>
      <xdr:row>3</xdr:row>
      <xdr:rowOff>304290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36E69AB-4D05-40BB-ACDD-D123726D1C6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447705"/>
          <a:ext cx="3010889" cy="8376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133350</xdr:colOff>
      <xdr:row>14</xdr:row>
      <xdr:rowOff>180974</xdr:rowOff>
    </xdr:from>
    <xdr:to>
      <xdr:col>6</xdr:col>
      <xdr:colOff>600075</xdr:colOff>
      <xdr:row>20</xdr:row>
      <xdr:rowOff>104775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9343F22-38B8-4772-8734-09F0D646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3705224"/>
          <a:ext cx="1685925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607E-43B2-42FD-AEC9-003081C174CD}">
  <dimension ref="A1:I42"/>
  <sheetViews>
    <sheetView showGridLines="0" tabSelected="1" view="pageBreakPreview" zoomScaleNormal="100" zoomScaleSheetLayoutView="100" workbookViewId="0">
      <selection activeCell="H18" sqref="H18:I18"/>
    </sheetView>
  </sheetViews>
  <sheetFormatPr defaultRowHeight="15"/>
  <cols>
    <col min="9" max="9" width="11.42578125" customWidth="1"/>
  </cols>
  <sheetData>
    <row r="1" spans="1:9" ht="27.75" customHeight="1">
      <c r="A1" s="16"/>
      <c r="B1" s="1"/>
      <c r="C1" s="124"/>
      <c r="D1" s="124"/>
      <c r="E1" s="124"/>
      <c r="F1" s="128" t="s">
        <v>0</v>
      </c>
      <c r="G1" s="176" t="s">
        <v>1</v>
      </c>
      <c r="H1" s="176"/>
      <c r="I1" s="177"/>
    </row>
    <row r="2" spans="1:9" ht="42" customHeight="1">
      <c r="A2" s="18"/>
      <c r="B2" s="2"/>
      <c r="C2" s="125"/>
      <c r="D2" s="125"/>
      <c r="E2" s="125"/>
      <c r="F2" s="126" t="s">
        <v>2</v>
      </c>
      <c r="G2" s="178" t="str">
        <f>ORÇAMENTO!G2</f>
        <v>REFORMA/ADEQUAÇÃO SANITÁRIOS E DML - COMPLEXO REGULADOR - ALMOXARIFADO</v>
      </c>
      <c r="H2" s="178"/>
      <c r="I2" s="179"/>
    </row>
    <row r="3" spans="1:9" ht="27.75" customHeight="1">
      <c r="A3" s="18"/>
      <c r="B3" s="2"/>
      <c r="C3" s="125"/>
      <c r="D3" s="125"/>
      <c r="E3" s="125"/>
      <c r="F3" s="126" t="s">
        <v>3</v>
      </c>
      <c r="G3" s="180" t="s">
        <v>4</v>
      </c>
      <c r="H3" s="180"/>
      <c r="I3" s="181"/>
    </row>
    <row r="4" spans="1:9" ht="27.75" customHeight="1">
      <c r="A4" s="18"/>
      <c r="B4" s="2"/>
      <c r="C4" s="125"/>
      <c r="D4" s="125"/>
      <c r="E4" s="125"/>
      <c r="F4" s="186" t="str">
        <f>ORÇAMENTO!E5</f>
        <v>BDI = 22,05%; BDI reduzido = 14,48%</v>
      </c>
      <c r="G4" s="186"/>
      <c r="H4" s="186"/>
      <c r="I4" s="187"/>
    </row>
    <row r="5" spans="1:9" ht="27.75" customHeight="1">
      <c r="A5" s="18"/>
      <c r="B5" s="2"/>
      <c r="C5" s="125"/>
      <c r="D5" s="125"/>
      <c r="E5" s="125"/>
      <c r="F5" s="126"/>
      <c r="G5" s="182"/>
      <c r="H5" s="182"/>
      <c r="I5" s="183"/>
    </row>
    <row r="6" spans="1:9" ht="45.75" customHeight="1">
      <c r="A6" s="18"/>
      <c r="B6" s="2"/>
      <c r="C6" s="125"/>
      <c r="D6" s="125"/>
      <c r="E6" s="125"/>
      <c r="F6" s="127" t="s">
        <v>5</v>
      </c>
      <c r="G6" s="184" t="str">
        <f>ORÇAMENTO!G6</f>
        <v>GOINFRA – Março/2023 ONERADA; SINAPI – Fevereiro/2023 ONERADA; ORSE – Novembro/2022-1(atualizada com INCC: fevereiro/2023)</v>
      </c>
      <c r="H6" s="184"/>
      <c r="I6" s="185"/>
    </row>
    <row r="7" spans="1:9" ht="26.25" customHeight="1">
      <c r="A7" s="173" t="s">
        <v>6</v>
      </c>
      <c r="B7" s="173"/>
      <c r="C7" s="173"/>
      <c r="D7" s="173"/>
      <c r="E7" s="173"/>
      <c r="F7" s="173"/>
      <c r="G7" s="173"/>
      <c r="H7" s="173" t="s">
        <v>7</v>
      </c>
      <c r="I7" s="173"/>
    </row>
    <row r="8" spans="1:9" ht="15.75" customHeight="1">
      <c r="A8" s="174" t="s">
        <v>8</v>
      </c>
      <c r="B8" s="174"/>
      <c r="C8" s="174"/>
      <c r="D8" s="174"/>
      <c r="E8" s="174"/>
      <c r="F8" s="174"/>
      <c r="G8" s="174"/>
      <c r="H8" s="174" t="s">
        <v>9</v>
      </c>
      <c r="I8" s="174"/>
    </row>
    <row r="9" spans="1:9" ht="15.75" customHeight="1">
      <c r="A9" s="175" t="s">
        <v>4361</v>
      </c>
      <c r="B9" s="175"/>
      <c r="C9" s="175"/>
      <c r="D9" s="175"/>
      <c r="E9" s="175"/>
      <c r="F9" s="175"/>
      <c r="G9" s="175"/>
      <c r="H9" s="175"/>
      <c r="I9" s="175"/>
    </row>
    <row r="10" spans="1:9">
      <c r="A10" s="373" t="s">
        <v>39</v>
      </c>
      <c r="B10" s="374" t="s">
        <v>42</v>
      </c>
      <c r="C10" s="374"/>
      <c r="D10" s="374"/>
      <c r="E10" s="374"/>
      <c r="F10" s="374" t="s">
        <v>4362</v>
      </c>
      <c r="G10" s="374"/>
      <c r="H10" s="374" t="s">
        <v>4363</v>
      </c>
      <c r="I10" s="374"/>
    </row>
    <row r="11" spans="1:9">
      <c r="A11" s="321" t="s">
        <v>4462</v>
      </c>
      <c r="B11" s="322"/>
      <c r="C11" s="322"/>
      <c r="D11" s="322"/>
      <c r="E11" s="322"/>
      <c r="F11" s="322"/>
      <c r="G11" s="322"/>
      <c r="H11" s="322"/>
      <c r="I11" s="323"/>
    </row>
    <row r="12" spans="1:9">
      <c r="A12" s="165">
        <v>1</v>
      </c>
      <c r="B12" s="171" t="str">
        <f>ORÇAMENTO!D11</f>
        <v xml:space="preserve">SERVIÇOS PRELIMINARES </v>
      </c>
      <c r="C12" s="171"/>
      <c r="D12" s="171"/>
      <c r="E12" s="171"/>
      <c r="F12" s="172">
        <f>ORÇAMENTO!K19</f>
        <v>3512.8742828043937</v>
      </c>
      <c r="G12" s="172"/>
      <c r="H12" s="324">
        <f>F12/$F$42</f>
        <v>1.6177891732294544E-2</v>
      </c>
      <c r="I12" s="325"/>
    </row>
    <row r="13" spans="1:9">
      <c r="A13" s="165">
        <f>A12+1</f>
        <v>2</v>
      </c>
      <c r="B13" s="171" t="str">
        <f>ORÇAMENTO!D20</f>
        <v>TRANSPORTES</v>
      </c>
      <c r="C13" s="171"/>
      <c r="D13" s="171"/>
      <c r="E13" s="171"/>
      <c r="F13" s="172">
        <f>ORÇAMENTO!K23</f>
        <v>676.85081633262257</v>
      </c>
      <c r="G13" s="172"/>
      <c r="H13" s="324">
        <f>F13/$F$42</f>
        <v>3.1171110446920804E-3</v>
      </c>
      <c r="I13" s="325"/>
    </row>
    <row r="14" spans="1:9">
      <c r="A14" s="165">
        <f t="shared" ref="A14:A41" si="0">A13+1</f>
        <v>3</v>
      </c>
      <c r="B14" s="171" t="str">
        <f>ORÇAMENTO!D24</f>
        <v>SERVIÇO EM TERRA</v>
      </c>
      <c r="C14" s="171"/>
      <c r="D14" s="171"/>
      <c r="E14" s="171"/>
      <c r="F14" s="172">
        <f>ORÇAMENTO!K27</f>
        <v>1347.7766885299686</v>
      </c>
      <c r="G14" s="172"/>
      <c r="H14" s="324">
        <f t="shared" ref="H14:H29" si="1">F14/$F$42</f>
        <v>6.2069358567940569E-3</v>
      </c>
      <c r="I14" s="325"/>
    </row>
    <row r="15" spans="1:9">
      <c r="A15" s="165">
        <f t="shared" si="0"/>
        <v>4</v>
      </c>
      <c r="B15" s="171" t="str">
        <f>ORÇAMENTO!D28</f>
        <v>FUNDAÇÕES</v>
      </c>
      <c r="C15" s="171"/>
      <c r="D15" s="171"/>
      <c r="E15" s="171"/>
      <c r="F15" s="172">
        <f>ORÇAMENTO!K34</f>
        <v>9978.6928612571992</v>
      </c>
      <c r="G15" s="172"/>
      <c r="H15" s="324">
        <f t="shared" si="1"/>
        <v>4.595502137080848E-2</v>
      </c>
      <c r="I15" s="325"/>
    </row>
    <row r="16" spans="1:9">
      <c r="A16" s="165">
        <f t="shared" si="0"/>
        <v>5</v>
      </c>
      <c r="B16" s="171" t="str">
        <f>ORÇAMENTO!D35</f>
        <v>ESTRUTURA</v>
      </c>
      <c r="C16" s="171"/>
      <c r="D16" s="171"/>
      <c r="E16" s="171"/>
      <c r="F16" s="172">
        <f>ORÇAMENTO!K43</f>
        <v>21263.87661907194</v>
      </c>
      <c r="G16" s="172"/>
      <c r="H16" s="324">
        <f t="shared" si="1"/>
        <v>9.7926844531877111E-2</v>
      </c>
      <c r="I16" s="325"/>
    </row>
    <row r="17" spans="1:9">
      <c r="A17" s="165">
        <f t="shared" si="0"/>
        <v>6</v>
      </c>
      <c r="B17" s="171" t="str">
        <f>ORÇAMENTO!D44</f>
        <v>INSTALAÇÕES ELÉTICAS</v>
      </c>
      <c r="C17" s="171"/>
      <c r="D17" s="171"/>
      <c r="E17" s="171"/>
      <c r="F17" s="172">
        <f>ORÇAMENTO!K66</f>
        <v>12369.965750961885</v>
      </c>
      <c r="G17" s="172"/>
      <c r="H17" s="324">
        <f t="shared" si="1"/>
        <v>5.6967585669332126E-2</v>
      </c>
      <c r="I17" s="325"/>
    </row>
    <row r="18" spans="1:9">
      <c r="A18" s="165">
        <f t="shared" si="0"/>
        <v>7</v>
      </c>
      <c r="B18" s="171" t="str">
        <f>ORÇAMENTO!D67</f>
        <v>INSTALAÇÕES HIDRO-SANITÁRIAS</v>
      </c>
      <c r="C18" s="171"/>
      <c r="D18" s="171"/>
      <c r="E18" s="171"/>
      <c r="F18" s="172">
        <f>ORÇAMENTO!K123</f>
        <v>24370.269029641295</v>
      </c>
      <c r="G18" s="172"/>
      <c r="H18" s="324">
        <f t="shared" si="1"/>
        <v>0.11223275930435028</v>
      </c>
      <c r="I18" s="325"/>
    </row>
    <row r="19" spans="1:9">
      <c r="A19" s="165">
        <f t="shared" si="0"/>
        <v>8</v>
      </c>
      <c r="B19" s="171" t="str">
        <f>ORÇAMENTO!D124</f>
        <v>ALVENARIAS E DIVISÓRIAS</v>
      </c>
      <c r="C19" s="171"/>
      <c r="D19" s="171"/>
      <c r="E19" s="171"/>
      <c r="F19" s="172">
        <f>ORÇAMENTO!K128</f>
        <v>17154.750321289812</v>
      </c>
      <c r="G19" s="172"/>
      <c r="H19" s="324">
        <f t="shared" si="1"/>
        <v>7.9003024603207836E-2</v>
      </c>
      <c r="I19" s="325"/>
    </row>
    <row r="20" spans="1:9">
      <c r="A20" s="165">
        <f t="shared" si="0"/>
        <v>9</v>
      </c>
      <c r="B20" s="171" t="str">
        <f>ORÇAMENTO!D129</f>
        <v>IMPERMEABILIZAÇÃO</v>
      </c>
      <c r="C20" s="171"/>
      <c r="D20" s="171"/>
      <c r="E20" s="171"/>
      <c r="F20" s="172">
        <f>ORÇAMENTO!K133</f>
        <v>4165.4298844443028</v>
      </c>
      <c r="G20" s="172"/>
      <c r="H20" s="324">
        <f t="shared" si="1"/>
        <v>1.918311566652681E-2</v>
      </c>
      <c r="I20" s="325"/>
    </row>
    <row r="21" spans="1:9">
      <c r="A21" s="165">
        <f t="shared" si="0"/>
        <v>10</v>
      </c>
      <c r="B21" s="171" t="str">
        <f>ORÇAMENTO!D134</f>
        <v>COBERTURA</v>
      </c>
      <c r="C21" s="171"/>
      <c r="D21" s="171"/>
      <c r="E21" s="171"/>
      <c r="F21" s="172">
        <f>ORÇAMENTO!K138</f>
        <v>27515.137159046812</v>
      </c>
      <c r="G21" s="172"/>
      <c r="H21" s="324">
        <f t="shared" si="1"/>
        <v>0.12671586687210809</v>
      </c>
      <c r="I21" s="325"/>
    </row>
    <row r="22" spans="1:9">
      <c r="A22" s="165">
        <f t="shared" si="0"/>
        <v>11</v>
      </c>
      <c r="B22" s="171" t="str">
        <f>ORÇAMENTO!D139</f>
        <v>ESQUADRIAS DE MADEIRAS</v>
      </c>
      <c r="C22" s="171"/>
      <c r="D22" s="171"/>
      <c r="E22" s="171"/>
      <c r="F22" s="172">
        <f>ORÇAMENTO!K142</f>
        <v>4586.3244004928256</v>
      </c>
      <c r="G22" s="172"/>
      <c r="H22" s="324">
        <f t="shared" si="1"/>
        <v>2.1121467387418345E-2</v>
      </c>
      <c r="I22" s="325"/>
    </row>
    <row r="23" spans="1:9">
      <c r="A23" s="165">
        <f t="shared" si="0"/>
        <v>12</v>
      </c>
      <c r="B23" s="171" t="str">
        <f>ORÇAMENTO!D143</f>
        <v>ESQUADRIAS METÁLICAS</v>
      </c>
      <c r="C23" s="171"/>
      <c r="D23" s="171"/>
      <c r="E23" s="171"/>
      <c r="F23" s="172">
        <f>ORÇAMENTO!K147</f>
        <v>4640.2470428316801</v>
      </c>
      <c r="G23" s="172"/>
      <c r="H23" s="324">
        <f t="shared" si="1"/>
        <v>2.1369798127276424E-2</v>
      </c>
      <c r="I23" s="325"/>
    </row>
    <row r="24" spans="1:9">
      <c r="A24" s="165">
        <f t="shared" si="0"/>
        <v>13</v>
      </c>
      <c r="B24" s="171" t="str">
        <f>ORÇAMENTO!D148</f>
        <v>REVESTIMENTO DE PAREDES</v>
      </c>
      <c r="C24" s="171"/>
      <c r="D24" s="171"/>
      <c r="E24" s="171"/>
      <c r="F24" s="172">
        <f>ORÇAMENTO!K153</f>
        <v>27600.122096309053</v>
      </c>
      <c r="G24" s="172"/>
      <c r="H24" s="324">
        <f t="shared" si="1"/>
        <v>0.12710724925679362</v>
      </c>
      <c r="I24" s="325"/>
    </row>
    <row r="25" spans="1:9">
      <c r="A25" s="165">
        <f t="shared" si="0"/>
        <v>14</v>
      </c>
      <c r="B25" s="171" t="str">
        <f>ORÇAMENTO!D154</f>
        <v>FORRO</v>
      </c>
      <c r="C25" s="171"/>
      <c r="D25" s="171"/>
      <c r="E25" s="171"/>
      <c r="F25" s="172">
        <f>ORÇAMENTO!K156</f>
        <v>3453.381521727988</v>
      </c>
      <c r="G25" s="172"/>
      <c r="H25" s="324">
        <f t="shared" si="1"/>
        <v>1.5903908842482443E-2</v>
      </c>
      <c r="I25" s="325"/>
    </row>
    <row r="26" spans="1:9">
      <c r="A26" s="165">
        <f t="shared" si="0"/>
        <v>15</v>
      </c>
      <c r="B26" s="171" t="str">
        <f>ORÇAMENTO!D157</f>
        <v>REVESTIMENTO DE PISO</v>
      </c>
      <c r="C26" s="171"/>
      <c r="D26" s="171"/>
      <c r="E26" s="171"/>
      <c r="F26" s="172">
        <f>ORÇAMENTO!K162</f>
        <v>6263.6469529225969</v>
      </c>
      <c r="G26" s="172"/>
      <c r="H26" s="324">
        <f t="shared" si="1"/>
        <v>2.884606567041809E-2</v>
      </c>
      <c r="I26" s="325"/>
    </row>
    <row r="27" spans="1:9">
      <c r="A27" s="165">
        <f t="shared" si="0"/>
        <v>16</v>
      </c>
      <c r="B27" s="171" t="str">
        <f>ORÇAMENTO!D163</f>
        <v>FERRAGENS</v>
      </c>
      <c r="C27" s="171"/>
      <c r="D27" s="171"/>
      <c r="E27" s="171"/>
      <c r="F27" s="172">
        <f>ORÇAMENTO!K167</f>
        <v>1541.5326257822171</v>
      </c>
      <c r="G27" s="172"/>
      <c r="H27" s="324">
        <f t="shared" si="1"/>
        <v>7.0992429315732174E-3</v>
      </c>
      <c r="I27" s="325"/>
    </row>
    <row r="28" spans="1:9">
      <c r="A28" s="165">
        <f t="shared" si="0"/>
        <v>17</v>
      </c>
      <c r="B28" s="171" t="str">
        <f>ORÇAMENTO!D168</f>
        <v>PINTURA</v>
      </c>
      <c r="C28" s="171"/>
      <c r="D28" s="171"/>
      <c r="E28" s="171"/>
      <c r="F28" s="172">
        <f>ORÇAMENTO!K174</f>
        <v>5658.4181871997862</v>
      </c>
      <c r="G28" s="172"/>
      <c r="H28" s="324">
        <f t="shared" si="1"/>
        <v>2.6058796711473937E-2</v>
      </c>
      <c r="I28" s="325"/>
    </row>
    <row r="29" spans="1:9">
      <c r="A29" s="165">
        <f t="shared" si="0"/>
        <v>18</v>
      </c>
      <c r="B29" s="171" t="str">
        <f>ORÇAMENTO!D175</f>
        <v>DIVERSOS</v>
      </c>
      <c r="C29" s="171"/>
      <c r="D29" s="171"/>
      <c r="E29" s="171"/>
      <c r="F29" s="172">
        <f>ORÇAMENTO!K178</f>
        <v>1739.5444809060114</v>
      </c>
      <c r="G29" s="172"/>
      <c r="H29" s="324">
        <f t="shared" si="1"/>
        <v>8.0111498476801591E-3</v>
      </c>
      <c r="I29" s="325"/>
    </row>
    <row r="30" spans="1:9">
      <c r="A30" s="321" t="s">
        <v>4463</v>
      </c>
      <c r="B30" s="322"/>
      <c r="C30" s="322"/>
      <c r="D30" s="322"/>
      <c r="E30" s="322"/>
      <c r="F30" s="322"/>
      <c r="G30" s="322"/>
      <c r="H30" s="322"/>
      <c r="I30" s="323"/>
    </row>
    <row r="31" spans="1:9">
      <c r="A31" s="165">
        <f>A29+1</f>
        <v>19</v>
      </c>
      <c r="B31" s="171" t="str">
        <f>ORÇAMENTO!D183</f>
        <v xml:space="preserve">SERVIÇOS PRELIMINARES </v>
      </c>
      <c r="C31" s="171"/>
      <c r="D31" s="171"/>
      <c r="E31" s="171"/>
      <c r="F31" s="172">
        <f>ORÇAMENTO!K187</f>
        <v>286.78918440000001</v>
      </c>
      <c r="G31" s="172"/>
      <c r="H31" s="324">
        <f t="shared" ref="H31" si="2">F31/$F$42</f>
        <v>1.3207544596535747E-3</v>
      </c>
      <c r="I31" s="325"/>
    </row>
    <row r="32" spans="1:9">
      <c r="A32" s="165">
        <f t="shared" si="0"/>
        <v>20</v>
      </c>
      <c r="B32" s="171" t="str">
        <f>ORÇAMENTO!D188</f>
        <v>TRANSPORTES</v>
      </c>
      <c r="C32" s="171"/>
      <c r="D32" s="171"/>
      <c r="E32" s="171"/>
      <c r="F32" s="172">
        <f>ORÇAMENTO!K190</f>
        <v>251.51825387457936</v>
      </c>
      <c r="G32" s="172"/>
      <c r="H32" s="324">
        <f t="shared" ref="H32:H38" si="3">F32/$F$42</f>
        <v>1.1583207232313279E-3</v>
      </c>
      <c r="I32" s="325"/>
    </row>
    <row r="33" spans="1:9">
      <c r="A33" s="165">
        <f t="shared" si="0"/>
        <v>21</v>
      </c>
      <c r="B33" s="171" t="str">
        <f>ORÇAMENTO!D191</f>
        <v>ALVENARIA</v>
      </c>
      <c r="C33" s="171"/>
      <c r="D33" s="171"/>
      <c r="E33" s="171"/>
      <c r="F33" s="172">
        <f>ORÇAMENTO!K194</f>
        <v>525.92102017870957</v>
      </c>
      <c r="G33" s="172"/>
      <c r="H33" s="324">
        <f t="shared" si="3"/>
        <v>2.4220318289889745E-3</v>
      </c>
      <c r="I33" s="325"/>
    </row>
    <row r="34" spans="1:9">
      <c r="A34" s="165">
        <f t="shared" si="0"/>
        <v>22</v>
      </c>
      <c r="B34" s="171" t="str">
        <f>ORÇAMENTO!D195</f>
        <v>ESQUADRIAS METÁLICAS</v>
      </c>
      <c r="C34" s="171"/>
      <c r="D34" s="171"/>
      <c r="E34" s="171"/>
      <c r="F34" s="172">
        <f>ORÇAMENTO!K197</f>
        <v>445.41832689265811</v>
      </c>
      <c r="G34" s="172"/>
      <c r="H34" s="324">
        <f t="shared" si="3"/>
        <v>2.0512915885781634E-3</v>
      </c>
      <c r="I34" s="325"/>
    </row>
    <row r="35" spans="1:9">
      <c r="A35" s="165">
        <f t="shared" si="0"/>
        <v>23</v>
      </c>
      <c r="B35" s="171" t="str">
        <f>ORÇAMENTO!D198</f>
        <v>REVESTIMENTO DE PAREDES</v>
      </c>
      <c r="C35" s="171"/>
      <c r="D35" s="171"/>
      <c r="E35" s="171"/>
      <c r="F35" s="172">
        <f>ORÇAMENTO!K201</f>
        <v>294.02231683064053</v>
      </c>
      <c r="G35" s="172"/>
      <c r="H35" s="324">
        <f t="shared" si="3"/>
        <v>1.3540653110896909E-3</v>
      </c>
      <c r="I35" s="325"/>
    </row>
    <row r="36" spans="1:9">
      <c r="A36" s="165">
        <f t="shared" si="0"/>
        <v>24</v>
      </c>
      <c r="B36" s="171" t="str">
        <f>ORÇAMENTO!D202</f>
        <v>REVESTIMENTO DE PISO</v>
      </c>
      <c r="C36" s="171"/>
      <c r="D36" s="171"/>
      <c r="E36" s="171"/>
      <c r="F36" s="172">
        <f>ORÇAMENTO!K205</f>
        <v>1186.829029491513</v>
      </c>
      <c r="G36" s="172"/>
      <c r="H36" s="324">
        <f t="shared" si="3"/>
        <v>5.4657212294343394E-3</v>
      </c>
      <c r="I36" s="325"/>
    </row>
    <row r="37" spans="1:9">
      <c r="A37" s="165">
        <f t="shared" si="0"/>
        <v>25</v>
      </c>
      <c r="B37" s="171" t="str">
        <f>ORÇAMENTO!D206</f>
        <v>PINTURA</v>
      </c>
      <c r="C37" s="171"/>
      <c r="D37" s="171"/>
      <c r="E37" s="171"/>
      <c r="F37" s="172">
        <f>ORÇAMENTO!K211</f>
        <v>1708.1721220018972</v>
      </c>
      <c r="G37" s="172"/>
      <c r="H37" s="324">
        <f t="shared" si="3"/>
        <v>7.8666702606303568E-3</v>
      </c>
      <c r="I37" s="325"/>
    </row>
    <row r="38" spans="1:9">
      <c r="A38" s="165">
        <f t="shared" si="0"/>
        <v>26</v>
      </c>
      <c r="B38" s="171" t="str">
        <f>ORÇAMENTO!D212</f>
        <v>LIMPEZA</v>
      </c>
      <c r="C38" s="171"/>
      <c r="D38" s="171"/>
      <c r="E38" s="171"/>
      <c r="F38" s="172">
        <f>ORÇAMENTO!K214</f>
        <v>137.01807077249106</v>
      </c>
      <c r="G38" s="172"/>
      <c r="H38" s="324">
        <f t="shared" si="3"/>
        <v>6.3101134167421085E-4</v>
      </c>
      <c r="I38" s="325"/>
    </row>
    <row r="39" spans="1:9">
      <c r="A39" s="321" t="s">
        <v>4468</v>
      </c>
      <c r="B39" s="322"/>
      <c r="C39" s="322"/>
      <c r="D39" s="322"/>
      <c r="E39" s="322"/>
      <c r="F39" s="322"/>
      <c r="G39" s="322"/>
      <c r="H39" s="322"/>
      <c r="I39" s="323"/>
    </row>
    <row r="40" spans="1:9">
      <c r="A40" s="165">
        <f>A38+1</f>
        <v>27</v>
      </c>
      <c r="B40" s="171" t="str">
        <f>ORÇAMENTO!D219</f>
        <v>DIVERSOS</v>
      </c>
      <c r="C40" s="171"/>
      <c r="D40" s="171"/>
      <c r="E40" s="171"/>
      <c r="F40" s="172">
        <f>ORÇAMENTO!K224</f>
        <v>12592.798985447642</v>
      </c>
      <c r="G40" s="172"/>
      <c r="H40" s="324">
        <f t="shared" ref="H40:H41" si="4">F40/$F$42</f>
        <v>5.7993802849808526E-2</v>
      </c>
      <c r="I40" s="325"/>
    </row>
    <row r="41" spans="1:9">
      <c r="A41" s="165">
        <f t="shared" si="0"/>
        <v>28</v>
      </c>
      <c r="B41" s="171" t="str">
        <f>ORÇAMENTO!D225</f>
        <v>ADMINISTRAÇÃO - MENSALISTAS</v>
      </c>
      <c r="C41" s="171"/>
      <c r="D41" s="171"/>
      <c r="E41" s="171"/>
      <c r="F41" s="172">
        <f>ORÇAMENTO!K228</f>
        <v>21873.09674912037</v>
      </c>
      <c r="G41" s="172"/>
      <c r="H41" s="324">
        <f t="shared" si="4"/>
        <v>0.10073249497980312</v>
      </c>
      <c r="I41" s="325"/>
    </row>
    <row r="42" spans="1:9">
      <c r="A42" s="168" t="s">
        <v>367</v>
      </c>
      <c r="B42" s="169"/>
      <c r="C42" s="169"/>
      <c r="D42" s="169"/>
      <c r="E42" s="170"/>
      <c r="F42" s="167">
        <f>SUM(F12:G29)+SUM(F31:G38)+SUM(F40:G41)</f>
        <v>217140.4247805629</v>
      </c>
      <c r="G42" s="167"/>
      <c r="H42" s="326">
        <f>SUM(H12:I29)+SUM(H31:I38)+SUM(H40:I41)</f>
        <v>1.0000000000000002</v>
      </c>
      <c r="I42" s="326"/>
    </row>
  </sheetData>
  <mergeCells count="104">
    <mergeCell ref="H22:I22"/>
    <mergeCell ref="A30:I30"/>
    <mergeCell ref="A11:I11"/>
    <mergeCell ref="A39:I39"/>
    <mergeCell ref="H17:I17"/>
    <mergeCell ref="H18:I18"/>
    <mergeCell ref="H19:I19"/>
    <mergeCell ref="H20:I20"/>
    <mergeCell ref="H21:I21"/>
    <mergeCell ref="H12:I12"/>
    <mergeCell ref="H13:I13"/>
    <mergeCell ref="H14:I14"/>
    <mergeCell ref="H15:I15"/>
    <mergeCell ref="H16:I16"/>
    <mergeCell ref="B21:E21"/>
    <mergeCell ref="B22:E2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B17:E17"/>
    <mergeCell ref="B13:E13"/>
    <mergeCell ref="B18:E18"/>
    <mergeCell ref="B19:E19"/>
    <mergeCell ref="B20:E20"/>
    <mergeCell ref="G1:I1"/>
    <mergeCell ref="G2:I2"/>
    <mergeCell ref="G3:I3"/>
    <mergeCell ref="G5:I5"/>
    <mergeCell ref="G6:I6"/>
    <mergeCell ref="F4:I4"/>
    <mergeCell ref="H7:I7"/>
    <mergeCell ref="H8:I8"/>
    <mergeCell ref="A7:G7"/>
    <mergeCell ref="A8:G8"/>
    <mergeCell ref="B23:E23"/>
    <mergeCell ref="F23:G23"/>
    <mergeCell ref="H23:I23"/>
    <mergeCell ref="A9:I9"/>
    <mergeCell ref="B10:E10"/>
    <mergeCell ref="F10:G10"/>
    <mergeCell ref="H10:I10"/>
    <mergeCell ref="B12:E12"/>
    <mergeCell ref="B14:E14"/>
    <mergeCell ref="B15:E15"/>
    <mergeCell ref="B16:E16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1:E31"/>
    <mergeCell ref="F31:G31"/>
    <mergeCell ref="H31:I31"/>
    <mergeCell ref="B32:E32"/>
    <mergeCell ref="F32:G32"/>
    <mergeCell ref="H32:I32"/>
    <mergeCell ref="B33:E33"/>
    <mergeCell ref="F33:G33"/>
    <mergeCell ref="H33:I33"/>
    <mergeCell ref="B34:E34"/>
    <mergeCell ref="F34:G34"/>
    <mergeCell ref="H34:I34"/>
    <mergeCell ref="B35:E35"/>
    <mergeCell ref="F35:G35"/>
    <mergeCell ref="H35:I35"/>
    <mergeCell ref="B36:E36"/>
    <mergeCell ref="F36:G36"/>
    <mergeCell ref="H36:I36"/>
    <mergeCell ref="B37:E37"/>
    <mergeCell ref="F37:G37"/>
    <mergeCell ref="H37:I37"/>
    <mergeCell ref="B38:E38"/>
    <mergeCell ref="F38:G38"/>
    <mergeCell ref="H38:I38"/>
    <mergeCell ref="B40:E40"/>
    <mergeCell ref="F40:G40"/>
    <mergeCell ref="H40:I40"/>
    <mergeCell ref="B41:E41"/>
    <mergeCell ref="F41:G41"/>
    <mergeCell ref="H41:I41"/>
    <mergeCell ref="F42:G42"/>
    <mergeCell ref="H42:I42"/>
    <mergeCell ref="A42:E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31"/>
  <sheetViews>
    <sheetView view="pageBreakPreview" zoomScaleNormal="100" zoomScaleSheetLayoutView="100" zoomScalePageLayoutView="130" workbookViewId="0">
      <selection activeCell="F22" sqref="F22"/>
    </sheetView>
  </sheetViews>
  <sheetFormatPr defaultColWidth="9.140625" defaultRowHeight="15"/>
  <cols>
    <col min="1" max="1" width="9.42578125" style="14" customWidth="1"/>
    <col min="2" max="2" width="12.5703125" style="5" customWidth="1"/>
    <col min="3" max="3" width="9.5703125" style="5" customWidth="1"/>
    <col min="4" max="4" width="75.7109375" style="5" customWidth="1"/>
    <col min="5" max="5" width="6.5703125" style="14" customWidth="1"/>
    <col min="6" max="6" width="9.140625" style="15"/>
    <col min="7" max="7" width="11.42578125" style="97" bestFit="1" customWidth="1"/>
    <col min="8" max="8" width="10" style="97" customWidth="1"/>
    <col min="9" max="9" width="11.42578125" style="94" bestFit="1" customWidth="1"/>
    <col min="10" max="10" width="10.140625" style="15" customWidth="1"/>
    <col min="11" max="11" width="13.85546875" style="94" customWidth="1"/>
    <col min="12" max="12" width="13.85546875" style="5" bestFit="1" customWidth="1"/>
    <col min="13" max="13" width="11.28515625" style="5" customWidth="1"/>
    <col min="14" max="14" width="11.5703125" style="6" customWidth="1"/>
    <col min="15" max="15" width="10.42578125" style="6" customWidth="1"/>
    <col min="16" max="18" width="9.140625" style="6"/>
    <col min="19" max="19" width="13.5703125" style="5" customWidth="1"/>
    <col min="20" max="20" width="10.42578125" style="5" customWidth="1"/>
    <col min="21" max="254" width="9.140625" style="5"/>
    <col min="255" max="255" width="9.5703125" style="5" customWidth="1"/>
    <col min="256" max="256" width="9.42578125" style="5" customWidth="1"/>
    <col min="257" max="257" width="57.42578125" style="5" customWidth="1"/>
    <col min="258" max="258" width="6.5703125" style="5" customWidth="1"/>
    <col min="259" max="259" width="9.140625" style="5"/>
    <col min="260" max="261" width="10" style="5" customWidth="1"/>
    <col min="262" max="262" width="10.140625" style="5" customWidth="1"/>
    <col min="263" max="263" width="13.85546875" style="5" customWidth="1"/>
    <col min="264" max="264" width="9.140625" style="5"/>
    <col min="265" max="265" width="9.85546875" style="5" customWidth="1"/>
    <col min="266" max="266" width="10" style="5" customWidth="1"/>
    <col min="267" max="510" width="9.140625" style="5"/>
    <col min="511" max="511" width="9.5703125" style="5" customWidth="1"/>
    <col min="512" max="512" width="9.42578125" style="5" customWidth="1"/>
    <col min="513" max="513" width="57.42578125" style="5" customWidth="1"/>
    <col min="514" max="514" width="6.5703125" style="5" customWidth="1"/>
    <col min="515" max="515" width="9.140625" style="5"/>
    <col min="516" max="517" width="10" style="5" customWidth="1"/>
    <col min="518" max="518" width="10.140625" style="5" customWidth="1"/>
    <col min="519" max="519" width="13.85546875" style="5" customWidth="1"/>
    <col min="520" max="520" width="9.140625" style="5"/>
    <col min="521" max="521" width="9.85546875" style="5" customWidth="1"/>
    <col min="522" max="522" width="10" style="5" customWidth="1"/>
    <col min="523" max="766" width="9.140625" style="5"/>
    <col min="767" max="767" width="9.5703125" style="5" customWidth="1"/>
    <col min="768" max="768" width="9.42578125" style="5" customWidth="1"/>
    <col min="769" max="769" width="57.42578125" style="5" customWidth="1"/>
    <col min="770" max="770" width="6.5703125" style="5" customWidth="1"/>
    <col min="771" max="771" width="9.140625" style="5"/>
    <col min="772" max="773" width="10" style="5" customWidth="1"/>
    <col min="774" max="774" width="10.140625" style="5" customWidth="1"/>
    <col min="775" max="775" width="13.85546875" style="5" customWidth="1"/>
    <col min="776" max="776" width="9.140625" style="5"/>
    <col min="777" max="777" width="9.85546875" style="5" customWidth="1"/>
    <col min="778" max="778" width="10" style="5" customWidth="1"/>
    <col min="779" max="1022" width="9.140625" style="5"/>
    <col min="1023" max="1023" width="9.5703125" style="5" customWidth="1"/>
    <col min="1024" max="1024" width="9.42578125" style="5" customWidth="1"/>
  </cols>
  <sheetData>
    <row r="1" spans="1:12" ht="10.5" customHeight="1">
      <c r="A1" s="16"/>
      <c r="B1" s="17"/>
      <c r="C1" s="1"/>
      <c r="D1" s="1"/>
      <c r="E1" s="224" t="s">
        <v>0</v>
      </c>
      <c r="F1" s="224"/>
      <c r="G1" s="225" t="s">
        <v>1</v>
      </c>
      <c r="H1" s="225"/>
      <c r="I1" s="225"/>
      <c r="J1" s="225"/>
      <c r="K1" s="225"/>
    </row>
    <row r="2" spans="1:12" ht="21.75" customHeight="1">
      <c r="A2" s="18"/>
      <c r="B2" s="19"/>
      <c r="C2" s="2"/>
      <c r="D2" s="2"/>
      <c r="E2" s="219" t="s">
        <v>2</v>
      </c>
      <c r="F2" s="219"/>
      <c r="G2" s="226" t="s">
        <v>4458</v>
      </c>
      <c r="H2" s="226"/>
      <c r="I2" s="226"/>
      <c r="J2" s="226"/>
      <c r="K2" s="226"/>
    </row>
    <row r="3" spans="1:12" ht="10.5" customHeight="1">
      <c r="A3" s="18"/>
      <c r="B3" s="19"/>
      <c r="C3" s="2"/>
      <c r="D3" s="2"/>
      <c r="E3" s="219" t="s">
        <v>3</v>
      </c>
      <c r="F3" s="219"/>
      <c r="G3" s="361" t="s">
        <v>4</v>
      </c>
      <c r="H3" s="362"/>
      <c r="I3" s="362"/>
      <c r="J3" s="362"/>
      <c r="K3" s="363"/>
    </row>
    <row r="4" spans="1:12" ht="10.5" customHeight="1">
      <c r="A4" s="18"/>
      <c r="B4" s="19"/>
      <c r="C4" s="2"/>
      <c r="D4" s="2"/>
      <c r="E4" s="364" t="s">
        <v>4502</v>
      </c>
      <c r="F4" s="365"/>
      <c r="G4" s="366"/>
      <c r="H4" s="219" t="s">
        <v>4503</v>
      </c>
      <c r="I4" s="219"/>
      <c r="J4" s="219"/>
      <c r="K4" s="219"/>
    </row>
    <row r="5" spans="1:12" ht="10.5" customHeight="1">
      <c r="A5" s="18"/>
      <c r="B5" s="19"/>
      <c r="C5" s="2"/>
      <c r="D5" s="2"/>
      <c r="E5" s="223" t="s">
        <v>4461</v>
      </c>
      <c r="F5" s="223"/>
      <c r="G5" s="223"/>
      <c r="H5" s="223"/>
      <c r="I5" s="223"/>
      <c r="J5" s="223"/>
      <c r="K5" s="223"/>
    </row>
    <row r="6" spans="1:12" ht="33" customHeight="1" thickBot="1">
      <c r="A6" s="18"/>
      <c r="B6" s="20"/>
      <c r="C6" s="21"/>
      <c r="D6" s="2"/>
      <c r="E6" s="220" t="s">
        <v>5</v>
      </c>
      <c r="F6" s="220"/>
      <c r="G6" s="221" t="s">
        <v>4459</v>
      </c>
      <c r="H6" s="221"/>
      <c r="I6" s="221"/>
      <c r="J6" s="221"/>
      <c r="K6" s="221"/>
    </row>
    <row r="7" spans="1:12" ht="18" customHeight="1" thickBot="1">
      <c r="A7" s="222" t="s">
        <v>38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</row>
    <row r="8" spans="1:12" ht="10.5" customHeight="1">
      <c r="A8" s="208" t="s">
        <v>4462</v>
      </c>
      <c r="B8" s="209"/>
      <c r="C8" s="209"/>
      <c r="D8" s="209"/>
      <c r="E8" s="209"/>
      <c r="F8" s="209"/>
      <c r="G8" s="209"/>
      <c r="H8" s="209"/>
      <c r="I8" s="209"/>
      <c r="J8" s="209"/>
      <c r="K8" s="210"/>
    </row>
    <row r="9" spans="1:12" ht="10.5" customHeight="1" thickBot="1">
      <c r="A9" s="211"/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2" s="5" customFormat="1" ht="24">
      <c r="A10" s="22" t="s">
        <v>39</v>
      </c>
      <c r="B10" s="23" t="s">
        <v>40</v>
      </c>
      <c r="C10" s="22" t="s">
        <v>41</v>
      </c>
      <c r="D10" s="24" t="s">
        <v>42</v>
      </c>
      <c r="E10" s="24" t="s">
        <v>43</v>
      </c>
      <c r="F10" s="25" t="s">
        <v>44</v>
      </c>
      <c r="G10" s="95" t="s">
        <v>45</v>
      </c>
      <c r="H10" s="95" t="s">
        <v>46</v>
      </c>
      <c r="I10" s="89" t="s">
        <v>47</v>
      </c>
      <c r="J10" s="26" t="s">
        <v>48</v>
      </c>
      <c r="K10" s="98" t="s">
        <v>49</v>
      </c>
      <c r="L10" s="164"/>
    </row>
    <row r="11" spans="1:12" s="5" customFormat="1" ht="12" customHeight="1">
      <c r="A11" s="27">
        <v>1</v>
      </c>
      <c r="B11" s="28"/>
      <c r="C11" s="29"/>
      <c r="D11" s="214" t="s">
        <v>50</v>
      </c>
      <c r="E11" s="214"/>
      <c r="F11" s="214"/>
      <c r="G11" s="214"/>
      <c r="H11" s="214"/>
      <c r="I11" s="214"/>
      <c r="J11" s="30"/>
      <c r="K11" s="99"/>
    </row>
    <row r="12" spans="1:12" s="5" customFormat="1" ht="12">
      <c r="A12" s="31" t="s">
        <v>51</v>
      </c>
      <c r="B12" s="32" t="s">
        <v>52</v>
      </c>
      <c r="C12" s="33">
        <v>20100</v>
      </c>
      <c r="D12" s="33" t="s">
        <v>53</v>
      </c>
      <c r="E12" s="34" t="s">
        <v>54</v>
      </c>
      <c r="F12" s="35">
        <f>1.59*1.74+1.65*1.8</f>
        <v>5.7365999999999993</v>
      </c>
      <c r="G12" s="92">
        <v>0</v>
      </c>
      <c r="H12" s="92">
        <v>3.28</v>
      </c>
      <c r="I12" s="90">
        <f t="shared" ref="I12:I18" si="0">H12+G12</f>
        <v>3.28</v>
      </c>
      <c r="J12" s="36">
        <f>BDI!F19</f>
        <v>0.2204552568184257</v>
      </c>
      <c r="K12" s="99">
        <f t="shared" ref="K12:K18" si="1">I12*F12*(J12+1)</f>
        <v>22.964144694147819</v>
      </c>
    </row>
    <row r="13" spans="1:12" s="5" customFormat="1" ht="12">
      <c r="A13" s="31" t="s">
        <v>55</v>
      </c>
      <c r="B13" s="32" t="s">
        <v>52</v>
      </c>
      <c r="C13" s="33">
        <v>20111</v>
      </c>
      <c r="D13" s="33" t="s">
        <v>56</v>
      </c>
      <c r="E13" s="34" t="s">
        <v>54</v>
      </c>
      <c r="F13" s="35">
        <v>5.74</v>
      </c>
      <c r="G13" s="92">
        <v>0</v>
      </c>
      <c r="H13" s="92">
        <v>8.14</v>
      </c>
      <c r="I13" s="90">
        <f t="shared" si="0"/>
        <v>8.14</v>
      </c>
      <c r="J13" s="36">
        <f>BDI!F19</f>
        <v>0.2204552568184257</v>
      </c>
      <c r="K13" s="99">
        <f t="shared" si="1"/>
        <v>57.0240632374814</v>
      </c>
    </row>
    <row r="14" spans="1:12" s="5" customFormat="1" ht="12">
      <c r="A14" s="31" t="s">
        <v>57</v>
      </c>
      <c r="B14" s="32" t="s">
        <v>52</v>
      </c>
      <c r="C14" s="33">
        <v>20118</v>
      </c>
      <c r="D14" s="33" t="s">
        <v>58</v>
      </c>
      <c r="E14" s="34" t="s">
        <v>59</v>
      </c>
      <c r="F14" s="35">
        <f>((4.92+5.1+0.8+0.8)*3+1.8*1)*0.15-2.52</f>
        <v>2.9789999999999996</v>
      </c>
      <c r="G14" s="92">
        <v>0</v>
      </c>
      <c r="H14" s="92">
        <v>36.380000000000003</v>
      </c>
      <c r="I14" s="90">
        <f>'Planilha GOINFRA'!M27</f>
        <v>36.380000000000003</v>
      </c>
      <c r="J14" s="36">
        <f>BDI!F19</f>
        <v>0.2204552568184257</v>
      </c>
      <c r="K14" s="99">
        <f t="shared" si="1"/>
        <v>132.26808332205883</v>
      </c>
    </row>
    <row r="15" spans="1:12" s="5" customFormat="1" ht="24">
      <c r="A15" s="31" t="s">
        <v>60</v>
      </c>
      <c r="B15" s="32" t="s">
        <v>52</v>
      </c>
      <c r="C15" s="33">
        <v>20200</v>
      </c>
      <c r="D15" s="33" t="s">
        <v>61</v>
      </c>
      <c r="E15" s="34" t="s">
        <v>54</v>
      </c>
      <c r="F15" s="37">
        <v>45.46</v>
      </c>
      <c r="G15" s="92">
        <v>7.25</v>
      </c>
      <c r="H15" s="92">
        <v>0</v>
      </c>
      <c r="I15" s="90">
        <f t="shared" si="0"/>
        <v>7.25</v>
      </c>
      <c r="J15" s="36">
        <f>BDI!F19</f>
        <v>0.2204552568184257</v>
      </c>
      <c r="K15" s="99">
        <f t="shared" si="1"/>
        <v>402.24374581850083</v>
      </c>
    </row>
    <row r="16" spans="1:12" s="5" customFormat="1" ht="12">
      <c r="A16" s="31" t="s">
        <v>62</v>
      </c>
      <c r="B16" s="32" t="s">
        <v>52</v>
      </c>
      <c r="C16" s="33">
        <v>20202</v>
      </c>
      <c r="D16" s="33" t="s">
        <v>63</v>
      </c>
      <c r="E16" s="34" t="s">
        <v>54</v>
      </c>
      <c r="F16" s="37">
        <v>45.46</v>
      </c>
      <c r="G16" s="92">
        <v>0</v>
      </c>
      <c r="H16" s="92">
        <v>2.4900000000000002</v>
      </c>
      <c r="I16" s="90">
        <f t="shared" si="0"/>
        <v>2.4900000000000002</v>
      </c>
      <c r="J16" s="36">
        <f>BDI!F19</f>
        <v>0.2204552568184257</v>
      </c>
      <c r="K16" s="99">
        <f t="shared" si="1"/>
        <v>138.14992097766444</v>
      </c>
    </row>
    <row r="17" spans="1:20" s="5" customFormat="1" ht="24">
      <c r="A17" s="31" t="s">
        <v>64</v>
      </c>
      <c r="B17" s="32" t="s">
        <v>52</v>
      </c>
      <c r="C17" s="33">
        <v>20701</v>
      </c>
      <c r="D17" s="33" t="s">
        <v>67</v>
      </c>
      <c r="E17" s="34" t="s">
        <v>54</v>
      </c>
      <c r="F17" s="37">
        <v>45.46</v>
      </c>
      <c r="G17" s="92">
        <v>3.56</v>
      </c>
      <c r="H17" s="92">
        <v>1.52</v>
      </c>
      <c r="I17" s="90">
        <f t="shared" si="0"/>
        <v>5.08</v>
      </c>
      <c r="J17" s="36">
        <f>BDI!F19</f>
        <v>0.2204552568184257</v>
      </c>
      <c r="K17" s="99">
        <f t="shared" si="1"/>
        <v>281.84803155282543</v>
      </c>
    </row>
    <row r="18" spans="1:20" s="5" customFormat="1" ht="24">
      <c r="A18" s="31" t="s">
        <v>66</v>
      </c>
      <c r="B18" s="32" t="s">
        <v>52</v>
      </c>
      <c r="C18" s="38">
        <v>21602</v>
      </c>
      <c r="D18" s="38" t="s">
        <v>69</v>
      </c>
      <c r="E18" s="39" t="s">
        <v>54</v>
      </c>
      <c r="F18" s="40">
        <v>45.46</v>
      </c>
      <c r="G18" s="96">
        <v>44.67</v>
      </c>
      <c r="H18" s="96">
        <v>0</v>
      </c>
      <c r="I18" s="91">
        <f t="shared" si="0"/>
        <v>44.67</v>
      </c>
      <c r="J18" s="36">
        <f>BDI!F19</f>
        <v>0.2204552568184257</v>
      </c>
      <c r="K18" s="99">
        <f t="shared" si="1"/>
        <v>2478.3762932017148</v>
      </c>
      <c r="S18" s="41"/>
      <c r="T18" s="42"/>
    </row>
    <row r="19" spans="1:20" s="5" customFormat="1" ht="12">
      <c r="A19" s="207" t="s">
        <v>70</v>
      </c>
      <c r="B19" s="207"/>
      <c r="C19" s="207"/>
      <c r="D19" s="207"/>
      <c r="E19" s="207"/>
      <c r="F19" s="207"/>
      <c r="G19" s="207" t="e">
        <f>VLOOKUP(C19,#REF!,4,0)</f>
        <v>#REF!</v>
      </c>
      <c r="H19" s="207" t="e">
        <f>VLOOKUP(C19,#REF!,5,0)</f>
        <v>#REF!</v>
      </c>
      <c r="I19" s="207"/>
      <c r="J19" s="43"/>
      <c r="K19" s="100">
        <f>SUM(K12:K18)</f>
        <v>3512.8742828043937</v>
      </c>
      <c r="S19" s="41"/>
    </row>
    <row r="20" spans="1:20" s="5" customFormat="1" ht="12.75" customHeight="1">
      <c r="A20" s="27">
        <v>2</v>
      </c>
      <c r="B20" s="28"/>
      <c r="C20" s="29"/>
      <c r="D20" s="214" t="s">
        <v>71</v>
      </c>
      <c r="E20" s="214"/>
      <c r="F20" s="214"/>
      <c r="G20" s="214" t="e">
        <f>VLOOKUP(C20,#REF!,4,0)</f>
        <v>#REF!</v>
      </c>
      <c r="H20" s="214" t="e">
        <f>VLOOKUP(C20,#REF!,5,0)</f>
        <v>#REF!</v>
      </c>
      <c r="I20" s="214"/>
      <c r="J20" s="30"/>
      <c r="K20" s="99"/>
    </row>
    <row r="21" spans="1:20" s="5" customFormat="1" ht="12.75" customHeight="1">
      <c r="A21" s="31" t="s">
        <v>72</v>
      </c>
      <c r="B21" s="32" t="s">
        <v>52</v>
      </c>
      <c r="C21" s="33">
        <v>30104</v>
      </c>
      <c r="D21" s="38" t="s">
        <v>73</v>
      </c>
      <c r="E21" s="34" t="s">
        <v>59</v>
      </c>
      <c r="F21" s="37">
        <f>5.96-2.52</f>
        <v>3.44</v>
      </c>
      <c r="G21" s="92">
        <v>81.78</v>
      </c>
      <c r="H21" s="92">
        <v>0</v>
      </c>
      <c r="I21" s="90">
        <f>H21+G21</f>
        <v>81.78</v>
      </c>
      <c r="J21" s="36">
        <f>BDI!$F$19</f>
        <v>0.2204552568184257</v>
      </c>
      <c r="K21" s="99">
        <f>I21*F21*(J21+1)</f>
        <v>343.34237830498131</v>
      </c>
    </row>
    <row r="22" spans="1:20" s="5" customFormat="1" ht="12">
      <c r="A22" s="31" t="s">
        <v>74</v>
      </c>
      <c r="B22" s="32" t="s">
        <v>52</v>
      </c>
      <c r="C22" s="33">
        <v>30105</v>
      </c>
      <c r="D22" s="33" t="s">
        <v>75</v>
      </c>
      <c r="E22" s="34" t="s">
        <v>59</v>
      </c>
      <c r="F22" s="37">
        <v>3.04</v>
      </c>
      <c r="G22" s="92">
        <v>81.78</v>
      </c>
      <c r="H22" s="92">
        <v>8.11</v>
      </c>
      <c r="I22" s="90">
        <f>H22+G22</f>
        <v>89.89</v>
      </c>
      <c r="J22" s="36">
        <f>BDI!$F$19</f>
        <v>0.2204552568184257</v>
      </c>
      <c r="K22" s="99">
        <f>I22*F22*(J22+1)</f>
        <v>333.5084380276412</v>
      </c>
    </row>
    <row r="23" spans="1:20" s="5" customFormat="1" ht="12">
      <c r="A23" s="207" t="s">
        <v>4364</v>
      </c>
      <c r="B23" s="207"/>
      <c r="C23" s="207"/>
      <c r="D23" s="207"/>
      <c r="E23" s="207"/>
      <c r="F23" s="207"/>
      <c r="G23" s="207" t="e">
        <f>VLOOKUP(C23,#REF!,4,0)</f>
        <v>#REF!</v>
      </c>
      <c r="H23" s="207" t="e">
        <f>VLOOKUP(C23,#REF!,5,0)</f>
        <v>#REF!</v>
      </c>
      <c r="I23" s="207"/>
      <c r="J23" s="43"/>
      <c r="K23" s="100">
        <f>K21+K22</f>
        <v>676.85081633262257</v>
      </c>
    </row>
    <row r="24" spans="1:20" s="5" customFormat="1" ht="12.75" customHeight="1">
      <c r="A24" s="27">
        <v>3</v>
      </c>
      <c r="B24" s="28"/>
      <c r="C24" s="29"/>
      <c r="D24" s="214" t="s">
        <v>77</v>
      </c>
      <c r="E24" s="214"/>
      <c r="F24" s="214"/>
      <c r="G24" s="214" t="e">
        <f>VLOOKUP(C24,#REF!,4,0)</f>
        <v>#REF!</v>
      </c>
      <c r="H24" s="214" t="e">
        <f>VLOOKUP(C24,#REF!,5,0)</f>
        <v>#REF!</v>
      </c>
      <c r="I24" s="214"/>
      <c r="J24" s="30"/>
      <c r="K24" s="99"/>
    </row>
    <row r="25" spans="1:20" s="5" customFormat="1" ht="12">
      <c r="A25" s="31" t="s">
        <v>78</v>
      </c>
      <c r="B25" s="32" t="s">
        <v>52</v>
      </c>
      <c r="C25" s="33">
        <v>41003</v>
      </c>
      <c r="D25" s="33" t="s">
        <v>79</v>
      </c>
      <c r="E25" s="34" t="s">
        <v>59</v>
      </c>
      <c r="F25" s="37">
        <f>63.81*0.5+9.27*1</f>
        <v>41.174999999999997</v>
      </c>
      <c r="G25" s="92">
        <v>0</v>
      </c>
      <c r="H25" s="92">
        <v>24.94</v>
      </c>
      <c r="I25" s="90">
        <f>H25+G25</f>
        <v>24.94</v>
      </c>
      <c r="J25" s="36">
        <f>BDI!$F$19</f>
        <v>0.2204552568184257</v>
      </c>
      <c r="K25" s="99">
        <f>I25*F25*(J25+1)</f>
        <v>1253.2909952754969</v>
      </c>
    </row>
    <row r="26" spans="1:20" s="5" customFormat="1" ht="12">
      <c r="A26" s="31" t="s">
        <v>80</v>
      </c>
      <c r="B26" s="32" t="s">
        <v>52</v>
      </c>
      <c r="C26" s="44">
        <v>41009</v>
      </c>
      <c r="D26" s="33" t="s">
        <v>449</v>
      </c>
      <c r="E26" s="34" t="s">
        <v>59</v>
      </c>
      <c r="F26" s="37">
        <v>41.18</v>
      </c>
      <c r="G26" s="92">
        <v>1.88</v>
      </c>
      <c r="H26" s="92">
        <v>0</v>
      </c>
      <c r="I26" s="90">
        <f>H26+G26</f>
        <v>1.88</v>
      </c>
      <c r="J26" s="36">
        <f>BDI!$F$19</f>
        <v>0.2204552568184257</v>
      </c>
      <c r="K26" s="99">
        <f>I26*F26*(J26+1)</f>
        <v>94.485693254471599</v>
      </c>
    </row>
    <row r="27" spans="1:20" s="5" customFormat="1" ht="12">
      <c r="A27" s="207" t="s">
        <v>76</v>
      </c>
      <c r="B27" s="207"/>
      <c r="C27" s="207"/>
      <c r="D27" s="207"/>
      <c r="E27" s="207"/>
      <c r="F27" s="207"/>
      <c r="G27" s="207" t="e">
        <f>VLOOKUP(C27,#REF!,4,0)</f>
        <v>#REF!</v>
      </c>
      <c r="H27" s="207" t="e">
        <f>VLOOKUP(C27,#REF!,5,0)</f>
        <v>#REF!</v>
      </c>
      <c r="I27" s="207"/>
      <c r="J27" s="43"/>
      <c r="K27" s="100">
        <f>SUM(K25:K26)</f>
        <v>1347.7766885299686</v>
      </c>
    </row>
    <row r="28" spans="1:20" s="5" customFormat="1" ht="12.75" customHeight="1">
      <c r="A28" s="27">
        <v>4</v>
      </c>
      <c r="B28" s="28"/>
      <c r="C28" s="29"/>
      <c r="D28" s="214" t="s">
        <v>82</v>
      </c>
      <c r="E28" s="214"/>
      <c r="F28" s="214"/>
      <c r="G28" s="214" t="e">
        <f>VLOOKUP(C28,#REF!,4,0)</f>
        <v>#REF!</v>
      </c>
      <c r="H28" s="214" t="e">
        <f>VLOOKUP(C28,#REF!,5,0)</f>
        <v>#REF!</v>
      </c>
      <c r="I28" s="214"/>
      <c r="J28" s="30"/>
      <c r="K28" s="99"/>
    </row>
    <row r="29" spans="1:20" s="5" customFormat="1" ht="12">
      <c r="A29" s="31" t="s">
        <v>83</v>
      </c>
      <c r="B29" s="32" t="s">
        <v>52</v>
      </c>
      <c r="C29" s="33">
        <v>50302</v>
      </c>
      <c r="D29" s="33" t="s">
        <v>84</v>
      </c>
      <c r="E29" s="34" t="s">
        <v>85</v>
      </c>
      <c r="F29" s="37">
        <f>19*3</f>
        <v>57</v>
      </c>
      <c r="G29" s="92">
        <v>32.950000000000003</v>
      </c>
      <c r="H29" s="92">
        <v>35.020000000000003</v>
      </c>
      <c r="I29" s="90">
        <f>H29+G29</f>
        <v>67.97</v>
      </c>
      <c r="J29" s="36">
        <f>BDI!$F$19</f>
        <v>0.2204552568184257</v>
      </c>
      <c r="K29" s="99">
        <f>I29*F29*(J29+1)</f>
        <v>4728.3975969390585</v>
      </c>
    </row>
    <row r="30" spans="1:20" s="5" customFormat="1" ht="12">
      <c r="A30" s="31" t="s">
        <v>86</v>
      </c>
      <c r="B30" s="32" t="s">
        <v>52</v>
      </c>
      <c r="C30" s="33">
        <v>51032</v>
      </c>
      <c r="D30" s="33" t="s">
        <v>87</v>
      </c>
      <c r="E30" s="34" t="s">
        <v>59</v>
      </c>
      <c r="F30" s="37">
        <v>4.03</v>
      </c>
      <c r="G30" s="92">
        <v>554.63</v>
      </c>
      <c r="H30" s="92">
        <v>32.17</v>
      </c>
      <c r="I30" s="90">
        <f>H30+G30</f>
        <v>586.79999999999995</v>
      </c>
      <c r="J30" s="36">
        <f>BDI!$F$19</f>
        <v>0.2204552568184257</v>
      </c>
      <c r="K30" s="99">
        <f t="shared" ref="K30:K33" si="2">I30*F30*(J30+1)</f>
        <v>2886.1374731452406</v>
      </c>
    </row>
    <row r="31" spans="1:20" s="5" customFormat="1" ht="12">
      <c r="A31" s="31" t="s">
        <v>88</v>
      </c>
      <c r="B31" s="32" t="s">
        <v>52</v>
      </c>
      <c r="C31" s="33">
        <v>51055</v>
      </c>
      <c r="D31" s="33" t="s">
        <v>89</v>
      </c>
      <c r="E31" s="34" t="s">
        <v>59</v>
      </c>
      <c r="F31" s="37">
        <v>4.03</v>
      </c>
      <c r="G31" s="92">
        <v>0</v>
      </c>
      <c r="H31" s="92">
        <v>45.27</v>
      </c>
      <c r="I31" s="90">
        <f t="shared" ref="I31" si="3">H31+G31</f>
        <v>45.27</v>
      </c>
      <c r="J31" s="36">
        <f>BDI!$F$19</f>
        <v>0.2204552568184257</v>
      </c>
      <c r="K31" s="99">
        <f t="shared" si="2"/>
        <v>222.65753818896565</v>
      </c>
    </row>
    <row r="32" spans="1:20" s="5" customFormat="1" ht="12">
      <c r="A32" s="31" t="s">
        <v>90</v>
      </c>
      <c r="B32" s="32" t="s">
        <v>52</v>
      </c>
      <c r="C32" s="33">
        <v>52005</v>
      </c>
      <c r="D32" s="33" t="s">
        <v>91</v>
      </c>
      <c r="E32" s="34" t="s">
        <v>92</v>
      </c>
      <c r="F32" s="37">
        <v>104.49</v>
      </c>
      <c r="G32" s="92">
        <v>9.6300000000000008</v>
      </c>
      <c r="H32" s="92">
        <v>2.82</v>
      </c>
      <c r="I32" s="90">
        <f>H32+G32</f>
        <v>12.450000000000001</v>
      </c>
      <c r="J32" s="36">
        <f>BDI!$F$19</f>
        <v>0.2204552568184257</v>
      </c>
      <c r="K32" s="99">
        <f t="shared" si="2"/>
        <v>1587.6908538227183</v>
      </c>
    </row>
    <row r="33" spans="1:11" s="5" customFormat="1" ht="12">
      <c r="A33" s="31" t="s">
        <v>93</v>
      </c>
      <c r="B33" s="32" t="s">
        <v>52</v>
      </c>
      <c r="C33" s="33">
        <v>52014</v>
      </c>
      <c r="D33" s="33" t="s">
        <v>94</v>
      </c>
      <c r="E33" s="34" t="s">
        <v>92</v>
      </c>
      <c r="F33" s="37">
        <v>28.08</v>
      </c>
      <c r="G33" s="92">
        <v>13.68</v>
      </c>
      <c r="H33" s="92">
        <v>2.48</v>
      </c>
      <c r="I33" s="90">
        <f>H33+G33</f>
        <v>16.16</v>
      </c>
      <c r="J33" s="36">
        <f>BDI!$F$19</f>
        <v>0.2204552568184257</v>
      </c>
      <c r="K33" s="99">
        <f t="shared" si="2"/>
        <v>553.80939916121611</v>
      </c>
    </row>
    <row r="34" spans="1:11" s="5" customFormat="1" ht="12">
      <c r="A34" s="207" t="s">
        <v>95</v>
      </c>
      <c r="B34" s="207"/>
      <c r="C34" s="207"/>
      <c r="D34" s="207"/>
      <c r="E34" s="207"/>
      <c r="F34" s="207"/>
      <c r="G34" s="207" t="e">
        <f>VLOOKUP(C34,#REF!,4,0)</f>
        <v>#REF!</v>
      </c>
      <c r="H34" s="207" t="e">
        <f>VLOOKUP(C34,#REF!,5,0)</f>
        <v>#REF!</v>
      </c>
      <c r="I34" s="207"/>
      <c r="J34" s="45"/>
      <c r="K34" s="100">
        <f>SUM(K29:K33)</f>
        <v>9978.6928612571992</v>
      </c>
    </row>
    <row r="35" spans="1:11" s="5" customFormat="1" ht="12.75" customHeight="1">
      <c r="A35" s="27">
        <v>5</v>
      </c>
      <c r="B35" s="28"/>
      <c r="C35" s="29"/>
      <c r="D35" s="214" t="s">
        <v>96</v>
      </c>
      <c r="E35" s="214"/>
      <c r="F35" s="214"/>
      <c r="G35" s="214" t="e">
        <f>VLOOKUP(C35,#REF!,4,0)</f>
        <v>#REF!</v>
      </c>
      <c r="H35" s="214" t="e">
        <f>VLOOKUP(C35,#REF!,5,0)</f>
        <v>#REF!</v>
      </c>
      <c r="I35" s="214"/>
      <c r="J35" s="30"/>
      <c r="K35" s="99"/>
    </row>
    <row r="36" spans="1:11" s="5" customFormat="1">
      <c r="A36" s="31" t="s">
        <v>97</v>
      </c>
      <c r="B36" s="32" t="s">
        <v>52</v>
      </c>
      <c r="C36" s="38">
        <v>60191</v>
      </c>
      <c r="D36" s="46" t="s">
        <v>98</v>
      </c>
      <c r="E36" s="39" t="s">
        <v>54</v>
      </c>
      <c r="F36" s="40">
        <v>22.35</v>
      </c>
      <c r="G36" s="92">
        <v>23.16</v>
      </c>
      <c r="H36" s="92">
        <v>10.77</v>
      </c>
      <c r="I36" s="90">
        <f t="shared" ref="I36:I42" si="4">H36+G36</f>
        <v>33.93</v>
      </c>
      <c r="J36" s="36">
        <f>BDI!$F$19</f>
        <v>0.2204552568184257</v>
      </c>
      <c r="K36" s="99">
        <f t="shared" ref="K36:K42" si="5">I36*F36*(J36+1)</f>
        <v>925.51454740702934</v>
      </c>
    </row>
    <row r="37" spans="1:11" s="5" customFormat="1">
      <c r="A37" s="31" t="s">
        <v>99</v>
      </c>
      <c r="B37" s="32" t="s">
        <v>52</v>
      </c>
      <c r="C37" s="38">
        <v>60192</v>
      </c>
      <c r="D37" s="47" t="s">
        <v>100</v>
      </c>
      <c r="E37" s="39" t="s">
        <v>54</v>
      </c>
      <c r="F37" s="40">
        <v>91.52</v>
      </c>
      <c r="G37" s="92">
        <v>18.489999999999998</v>
      </c>
      <c r="H37" s="92">
        <v>10.77</v>
      </c>
      <c r="I37" s="90">
        <f t="shared" si="4"/>
        <v>29.259999999999998</v>
      </c>
      <c r="J37" s="36">
        <f>BDI!$F$19</f>
        <v>0.2204552568184257</v>
      </c>
      <c r="K37" s="99">
        <f t="shared" si="5"/>
        <v>3268.2268649436924</v>
      </c>
    </row>
    <row r="38" spans="1:11" s="5" customFormat="1" ht="12">
      <c r="A38" s="31" t="s">
        <v>101</v>
      </c>
      <c r="B38" s="32" t="s">
        <v>52</v>
      </c>
      <c r="C38" s="33">
        <v>60304</v>
      </c>
      <c r="D38" s="33" t="s">
        <v>102</v>
      </c>
      <c r="E38" s="34" t="s">
        <v>92</v>
      </c>
      <c r="F38" s="37">
        <v>93.69</v>
      </c>
      <c r="G38" s="92">
        <v>10.07</v>
      </c>
      <c r="H38" s="92">
        <v>2.82</v>
      </c>
      <c r="I38" s="90">
        <f t="shared" si="4"/>
        <v>12.89</v>
      </c>
      <c r="J38" s="36">
        <f>BDI!$F$19</f>
        <v>0.2204552568184257</v>
      </c>
      <c r="K38" s="99">
        <f t="shared" si="5"/>
        <v>1473.899999315893</v>
      </c>
    </row>
    <row r="39" spans="1:11" s="5" customFormat="1" ht="12">
      <c r="A39" s="31" t="s">
        <v>103</v>
      </c>
      <c r="B39" s="32" t="s">
        <v>52</v>
      </c>
      <c r="C39" s="33">
        <v>60305</v>
      </c>
      <c r="D39" s="33" t="s">
        <v>91</v>
      </c>
      <c r="E39" s="34" t="s">
        <v>92</v>
      </c>
      <c r="F39" s="37">
        <v>251.1</v>
      </c>
      <c r="G39" s="92">
        <v>9.6300000000000008</v>
      </c>
      <c r="H39" s="92">
        <v>2.82</v>
      </c>
      <c r="I39" s="90">
        <f t="shared" si="4"/>
        <v>12.450000000000001</v>
      </c>
      <c r="J39" s="36">
        <f>BDI!$F$19</f>
        <v>0.2204552568184257</v>
      </c>
      <c r="K39" s="99">
        <f t="shared" si="5"/>
        <v>3815.3811215894784</v>
      </c>
    </row>
    <row r="40" spans="1:11" s="5" customFormat="1" ht="12">
      <c r="A40" s="31" t="s">
        <v>104</v>
      </c>
      <c r="B40" s="32" t="s">
        <v>52</v>
      </c>
      <c r="C40" s="33">
        <v>60306</v>
      </c>
      <c r="D40" s="33" t="s">
        <v>105</v>
      </c>
      <c r="E40" s="34" t="s">
        <v>92</v>
      </c>
      <c r="F40" s="37">
        <v>173.16</v>
      </c>
      <c r="G40" s="92">
        <v>9.49</v>
      </c>
      <c r="H40" s="92">
        <v>3.53</v>
      </c>
      <c r="I40" s="90">
        <f t="shared" si="4"/>
        <v>13.02</v>
      </c>
      <c r="J40" s="36">
        <f>BDI!$F$19</f>
        <v>0.2204552568184257</v>
      </c>
      <c r="K40" s="99">
        <f t="shared" si="5"/>
        <v>2751.5691001642354</v>
      </c>
    </row>
    <row r="41" spans="1:11" s="5" customFormat="1" ht="12">
      <c r="A41" s="31" t="s">
        <v>106</v>
      </c>
      <c r="B41" s="32" t="s">
        <v>52</v>
      </c>
      <c r="C41" s="33">
        <v>60314</v>
      </c>
      <c r="D41" s="33" t="s">
        <v>94</v>
      </c>
      <c r="E41" s="34" t="s">
        <v>92</v>
      </c>
      <c r="F41" s="37">
        <v>118.98</v>
      </c>
      <c r="G41" s="92">
        <v>13.68</v>
      </c>
      <c r="H41" s="92">
        <v>2.48</v>
      </c>
      <c r="I41" s="90">
        <f t="shared" si="4"/>
        <v>16.16</v>
      </c>
      <c r="J41" s="36">
        <f>BDI!$F$19</f>
        <v>0.2204552568184257</v>
      </c>
      <c r="K41" s="99">
        <f t="shared" si="5"/>
        <v>2346.589825933102</v>
      </c>
    </row>
    <row r="42" spans="1:11" s="5" customFormat="1" ht="24" customHeight="1">
      <c r="A42" s="31" t="s">
        <v>107</v>
      </c>
      <c r="B42" s="32" t="s">
        <v>52</v>
      </c>
      <c r="C42" s="160" t="str">
        <f>COMPOSIÇÕES!A8</f>
        <v>COMP. 01</v>
      </c>
      <c r="D42" s="33" t="s">
        <v>108</v>
      </c>
      <c r="E42" s="34" t="s">
        <v>54</v>
      </c>
      <c r="F42" s="37">
        <v>10.66</v>
      </c>
      <c r="G42" s="104">
        <f>COMPOSIÇÕES!J40</f>
        <v>352.77128600000003</v>
      </c>
      <c r="H42" s="92">
        <f>COMPOSIÇÕES!J17</f>
        <v>160.884972</v>
      </c>
      <c r="I42" s="90">
        <f t="shared" si="4"/>
        <v>513.65625799999998</v>
      </c>
      <c r="J42" s="36">
        <f>BDI!$F$19</f>
        <v>0.2204552568184257</v>
      </c>
      <c r="K42" s="99">
        <f t="shared" si="5"/>
        <v>6682.6951597185107</v>
      </c>
    </row>
    <row r="43" spans="1:11" s="5" customFormat="1" ht="12">
      <c r="A43" s="207" t="s">
        <v>109</v>
      </c>
      <c r="B43" s="207"/>
      <c r="C43" s="207"/>
      <c r="D43" s="207"/>
      <c r="E43" s="207"/>
      <c r="F43" s="207"/>
      <c r="G43" s="207" t="e">
        <f>VLOOKUP(C43,#REF!,4,0)</f>
        <v>#REF!</v>
      </c>
      <c r="H43" s="207" t="e">
        <f>VLOOKUP(C43,#REF!,5,0)</f>
        <v>#REF!</v>
      </c>
      <c r="I43" s="207"/>
      <c r="J43" s="45"/>
      <c r="K43" s="100">
        <f>SUM(K36:K42)</f>
        <v>21263.87661907194</v>
      </c>
    </row>
    <row r="44" spans="1:11" s="5" customFormat="1" ht="12.75" customHeight="1">
      <c r="A44" s="27">
        <v>6</v>
      </c>
      <c r="B44" s="28"/>
      <c r="C44" s="29"/>
      <c r="D44" s="214" t="s">
        <v>110</v>
      </c>
      <c r="E44" s="214"/>
      <c r="F44" s="214"/>
      <c r="G44" s="214" t="e">
        <f>VLOOKUP(C44,#REF!,4,0)</f>
        <v>#REF!</v>
      </c>
      <c r="H44" s="214" t="e">
        <f>VLOOKUP(C44,#REF!,5,0)</f>
        <v>#REF!</v>
      </c>
      <c r="I44" s="214"/>
      <c r="J44" s="30"/>
      <c r="K44" s="99"/>
    </row>
    <row r="45" spans="1:11" s="5" customFormat="1" ht="12">
      <c r="A45" s="31" t="s">
        <v>111</v>
      </c>
      <c r="B45" s="38" t="s">
        <v>52</v>
      </c>
      <c r="C45" s="33">
        <v>70563</v>
      </c>
      <c r="D45" s="33" t="s">
        <v>112</v>
      </c>
      <c r="E45" s="34" t="s">
        <v>113</v>
      </c>
      <c r="F45" s="37">
        <v>361.81</v>
      </c>
      <c r="G45" s="92">
        <v>2.4700000000000002</v>
      </c>
      <c r="H45" s="92">
        <v>1.94</v>
      </c>
      <c r="I45" s="90">
        <f t="shared" ref="I45:I57" si="6">G45+H45</f>
        <v>4.41</v>
      </c>
      <c r="J45" s="36">
        <f>BDI!$F$19</f>
        <v>0.2204552568184257</v>
      </c>
      <c r="K45" s="99">
        <f t="shared" ref="K45:K65" si="7">I45*F45*(J45+1)</f>
        <v>1947.3365616303831</v>
      </c>
    </row>
    <row r="46" spans="1:11" s="5" customFormat="1" ht="12">
      <c r="A46" s="31" t="s">
        <v>114</v>
      </c>
      <c r="B46" s="38" t="s">
        <v>52</v>
      </c>
      <c r="C46" s="33">
        <v>70691</v>
      </c>
      <c r="D46" s="33" t="s">
        <v>115</v>
      </c>
      <c r="E46" s="34" t="s">
        <v>113</v>
      </c>
      <c r="F46" s="37">
        <v>8</v>
      </c>
      <c r="G46" s="92">
        <v>2.66</v>
      </c>
      <c r="H46" s="92">
        <v>5.3</v>
      </c>
      <c r="I46" s="90">
        <f t="shared" si="6"/>
        <v>7.96</v>
      </c>
      <c r="J46" s="36">
        <f>BDI!$F$19</f>
        <v>0.2204552568184257</v>
      </c>
      <c r="K46" s="99">
        <f t="shared" si="7"/>
        <v>77.718590754197351</v>
      </c>
    </row>
    <row r="47" spans="1:11" s="5" customFormat="1" ht="12">
      <c r="A47" s="31" t="s">
        <v>116</v>
      </c>
      <c r="B47" s="38" t="s">
        <v>52</v>
      </c>
      <c r="C47" s="33">
        <v>70929</v>
      </c>
      <c r="D47" s="33" t="s">
        <v>117</v>
      </c>
      <c r="E47" s="34" t="s">
        <v>113</v>
      </c>
      <c r="F47" s="37">
        <v>11</v>
      </c>
      <c r="G47" s="92">
        <v>8.09</v>
      </c>
      <c r="H47" s="92">
        <v>12.01</v>
      </c>
      <c r="I47" s="90">
        <f t="shared" si="6"/>
        <v>20.100000000000001</v>
      </c>
      <c r="J47" s="36">
        <f>BDI!$F$19</f>
        <v>0.2204552568184257</v>
      </c>
      <c r="K47" s="99">
        <f t="shared" si="7"/>
        <v>269.84265728255394</v>
      </c>
    </row>
    <row r="48" spans="1:11" s="5" customFormat="1" ht="12">
      <c r="A48" s="31" t="s">
        <v>118</v>
      </c>
      <c r="B48" s="38" t="s">
        <v>52</v>
      </c>
      <c r="C48" s="33">
        <v>70930</v>
      </c>
      <c r="D48" s="33" t="s">
        <v>119</v>
      </c>
      <c r="E48" s="34" t="s">
        <v>113</v>
      </c>
      <c r="F48" s="37">
        <v>15</v>
      </c>
      <c r="G48" s="92">
        <v>2.15</v>
      </c>
      <c r="H48" s="92">
        <v>2.82</v>
      </c>
      <c r="I48" s="90">
        <f t="shared" si="6"/>
        <v>4.97</v>
      </c>
      <c r="J48" s="36">
        <f>BDI!$F$19</f>
        <v>0.2204552568184257</v>
      </c>
      <c r="K48" s="99">
        <f t="shared" si="7"/>
        <v>90.984939395813626</v>
      </c>
    </row>
    <row r="49" spans="1:13" s="5" customFormat="1" ht="12">
      <c r="A49" s="31" t="s">
        <v>120</v>
      </c>
      <c r="B49" s="38" t="s">
        <v>52</v>
      </c>
      <c r="C49" s="33">
        <v>70932</v>
      </c>
      <c r="D49" s="33" t="s">
        <v>121</v>
      </c>
      <c r="E49" s="34" t="s">
        <v>113</v>
      </c>
      <c r="F49" s="37">
        <v>29</v>
      </c>
      <c r="G49" s="92">
        <v>0.25</v>
      </c>
      <c r="H49" s="92">
        <v>1.06</v>
      </c>
      <c r="I49" s="90">
        <f t="shared" si="6"/>
        <v>1.31</v>
      </c>
      <c r="J49" s="36">
        <f>BDI!$F$19</f>
        <v>0.2204552568184257</v>
      </c>
      <c r="K49" s="99">
        <f t="shared" si="7"/>
        <v>46.365095206531997</v>
      </c>
    </row>
    <row r="50" spans="1:13" s="5" customFormat="1" ht="12">
      <c r="A50" s="31" t="s">
        <v>122</v>
      </c>
      <c r="B50" s="38" t="s">
        <v>52</v>
      </c>
      <c r="C50" s="33">
        <v>71121</v>
      </c>
      <c r="D50" s="33" t="s">
        <v>123</v>
      </c>
      <c r="E50" s="34" t="s">
        <v>113</v>
      </c>
      <c r="F50" s="37">
        <v>19</v>
      </c>
      <c r="G50" s="92">
        <v>4.4000000000000004</v>
      </c>
      <c r="H50" s="92">
        <v>4.59</v>
      </c>
      <c r="I50" s="90">
        <f t="shared" si="6"/>
        <v>8.99</v>
      </c>
      <c r="J50" s="36">
        <f>BDI!$F$19</f>
        <v>0.2204552568184257</v>
      </c>
      <c r="K50" s="99">
        <f t="shared" si="7"/>
        <v>208.46596241715531</v>
      </c>
    </row>
    <row r="51" spans="1:13" s="5" customFormat="1" ht="12">
      <c r="A51" s="31" t="s">
        <v>124</v>
      </c>
      <c r="B51" s="38" t="s">
        <v>52</v>
      </c>
      <c r="C51" s="33">
        <v>71171</v>
      </c>
      <c r="D51" s="33" t="s">
        <v>125</v>
      </c>
      <c r="E51" s="34" t="s">
        <v>113</v>
      </c>
      <c r="F51" s="37">
        <v>4</v>
      </c>
      <c r="G51" s="92">
        <v>12.53</v>
      </c>
      <c r="H51" s="92">
        <v>10.6</v>
      </c>
      <c r="I51" s="90">
        <f t="shared" si="6"/>
        <v>23.13</v>
      </c>
      <c r="J51" s="36">
        <f>BDI!$F$19</f>
        <v>0.2204552568184257</v>
      </c>
      <c r="K51" s="99">
        <f t="shared" si="7"/>
        <v>112.91652036084074</v>
      </c>
    </row>
    <row r="52" spans="1:13" s="5" customFormat="1" ht="12">
      <c r="A52" s="31" t="s">
        <v>126</v>
      </c>
      <c r="B52" s="38" t="s">
        <v>52</v>
      </c>
      <c r="C52" s="33">
        <v>71211</v>
      </c>
      <c r="D52" s="33" t="s">
        <v>127</v>
      </c>
      <c r="E52" s="34" t="s">
        <v>85</v>
      </c>
      <c r="F52" s="37">
        <v>52.43</v>
      </c>
      <c r="G52" s="92">
        <v>32.729999999999997</v>
      </c>
      <c r="H52" s="92">
        <v>10.6</v>
      </c>
      <c r="I52" s="90">
        <f t="shared" si="6"/>
        <v>43.33</v>
      </c>
      <c r="J52" s="36">
        <f>BDI!$F$19</f>
        <v>0.2204552568184257</v>
      </c>
      <c r="K52" s="99">
        <f t="shared" si="7"/>
        <v>2772.6203667525187</v>
      </c>
    </row>
    <row r="53" spans="1:13" s="5" customFormat="1" ht="12">
      <c r="A53" s="31" t="s">
        <v>128</v>
      </c>
      <c r="B53" s="38" t="s">
        <v>52</v>
      </c>
      <c r="C53" s="33">
        <v>71193</v>
      </c>
      <c r="D53" s="33" t="s">
        <v>129</v>
      </c>
      <c r="E53" s="34" t="s">
        <v>85</v>
      </c>
      <c r="F53" s="37">
        <v>50</v>
      </c>
      <c r="G53" s="92">
        <v>1.95</v>
      </c>
      <c r="H53" s="92">
        <v>6.01</v>
      </c>
      <c r="I53" s="90">
        <f t="shared" si="6"/>
        <v>7.96</v>
      </c>
      <c r="J53" s="36">
        <f>BDI!$F$19</f>
        <v>0.2204552568184257</v>
      </c>
      <c r="K53" s="99">
        <f t="shared" si="7"/>
        <v>485.74119221373343</v>
      </c>
    </row>
    <row r="54" spans="1:13" s="5" customFormat="1" ht="12">
      <c r="A54" s="31" t="s">
        <v>130</v>
      </c>
      <c r="B54" s="38" t="s">
        <v>52</v>
      </c>
      <c r="C54" s="33">
        <v>71443</v>
      </c>
      <c r="D54" s="33" t="s">
        <v>131</v>
      </c>
      <c r="E54" s="34" t="s">
        <v>113</v>
      </c>
      <c r="F54" s="37">
        <v>3</v>
      </c>
      <c r="G54" s="92">
        <v>13.07</v>
      </c>
      <c r="H54" s="92">
        <v>13.08</v>
      </c>
      <c r="I54" s="90">
        <f t="shared" si="6"/>
        <v>26.15</v>
      </c>
      <c r="J54" s="36">
        <f>BDI!$F$19</f>
        <v>0.2204552568184257</v>
      </c>
      <c r="K54" s="99">
        <f t="shared" si="7"/>
        <v>95.744714897405487</v>
      </c>
    </row>
    <row r="55" spans="1:13" s="5" customFormat="1" ht="12">
      <c r="A55" s="31" t="s">
        <v>132</v>
      </c>
      <c r="B55" s="38" t="s">
        <v>52</v>
      </c>
      <c r="C55" s="33">
        <v>71441</v>
      </c>
      <c r="D55" s="33" t="s">
        <v>133</v>
      </c>
      <c r="E55" s="34" t="s">
        <v>113</v>
      </c>
      <c r="F55" s="37">
        <v>2</v>
      </c>
      <c r="G55" s="92">
        <v>10.57</v>
      </c>
      <c r="H55" s="92">
        <v>13.08</v>
      </c>
      <c r="I55" s="90">
        <f t="shared" si="6"/>
        <v>23.65</v>
      </c>
      <c r="J55" s="36">
        <f>BDI!$F$19</f>
        <v>0.2204552568184257</v>
      </c>
      <c r="K55" s="99">
        <f t="shared" si="7"/>
        <v>57.727533647511535</v>
      </c>
    </row>
    <row r="56" spans="1:13" s="5" customFormat="1" ht="12">
      <c r="A56" s="31" t="s">
        <v>134</v>
      </c>
      <c r="B56" s="38" t="s">
        <v>52</v>
      </c>
      <c r="C56" s="33">
        <v>71440</v>
      </c>
      <c r="D56" s="33" t="s">
        <v>135</v>
      </c>
      <c r="E56" s="34" t="s">
        <v>113</v>
      </c>
      <c r="F56" s="37">
        <v>5</v>
      </c>
      <c r="G56" s="92">
        <v>7.57</v>
      </c>
      <c r="H56" s="92">
        <v>7.42</v>
      </c>
      <c r="I56" s="90">
        <f t="shared" si="6"/>
        <v>14.99</v>
      </c>
      <c r="J56" s="36">
        <f>BDI!$F$19</f>
        <v>0.2204552568184257</v>
      </c>
      <c r="K56" s="99">
        <f t="shared" si="7"/>
        <v>91.473121498541005</v>
      </c>
    </row>
    <row r="57" spans="1:13" s="5" customFormat="1" ht="12">
      <c r="A57" s="31" t="s">
        <v>136</v>
      </c>
      <c r="B57" s="38" t="s">
        <v>52</v>
      </c>
      <c r="C57" s="33">
        <v>72578</v>
      </c>
      <c r="D57" s="33" t="s">
        <v>135</v>
      </c>
      <c r="E57" s="34" t="s">
        <v>113</v>
      </c>
      <c r="F57" s="37">
        <v>4</v>
      </c>
      <c r="G57" s="92">
        <v>8.39</v>
      </c>
      <c r="H57" s="92">
        <v>10.25</v>
      </c>
      <c r="I57" s="90">
        <f t="shared" si="6"/>
        <v>18.64</v>
      </c>
      <c r="J57" s="36">
        <f>BDI!$F$19</f>
        <v>0.2204552568184257</v>
      </c>
      <c r="K57" s="99">
        <f t="shared" si="7"/>
        <v>90.997143948381819</v>
      </c>
    </row>
    <row r="58" spans="1:13" s="5" customFormat="1" ht="12">
      <c r="A58" s="31" t="s">
        <v>138</v>
      </c>
      <c r="B58" s="38" t="s">
        <v>52</v>
      </c>
      <c r="C58" s="33">
        <v>72570</v>
      </c>
      <c r="D58" s="33" t="s">
        <v>1092</v>
      </c>
      <c r="E58" s="34" t="s">
        <v>113</v>
      </c>
      <c r="F58" s="37">
        <v>5</v>
      </c>
      <c r="G58" s="92">
        <v>10.79</v>
      </c>
      <c r="H58" s="92">
        <v>10.25</v>
      </c>
      <c r="I58" s="90">
        <f t="shared" ref="I58" si="8">H58+G58</f>
        <v>21.04</v>
      </c>
      <c r="J58" s="36">
        <f>BDI!$F$19</f>
        <v>0.2204552568184257</v>
      </c>
      <c r="K58" s="99">
        <f t="shared" si="7"/>
        <v>128.39189301729837</v>
      </c>
      <c r="M58" s="48"/>
    </row>
    <row r="59" spans="1:13" s="5" customFormat="1" ht="12">
      <c r="A59" s="31" t="s">
        <v>140</v>
      </c>
      <c r="B59" s="160" t="s">
        <v>139</v>
      </c>
      <c r="C59" s="33">
        <v>9526</v>
      </c>
      <c r="D59" s="33" t="s">
        <v>141</v>
      </c>
      <c r="E59" s="34" t="s">
        <v>113</v>
      </c>
      <c r="F59" s="37">
        <v>26</v>
      </c>
      <c r="G59" s="92">
        <v>6.05</v>
      </c>
      <c r="H59" s="92">
        <v>5.93</v>
      </c>
      <c r="I59" s="90">
        <f t="shared" ref="I59:I65" si="9">G59+H59</f>
        <v>11.98</v>
      </c>
      <c r="J59" s="36">
        <f>BDI!$F$19</f>
        <v>0.2204552568184257</v>
      </c>
      <c r="K59" s="99">
        <f t="shared" si="7"/>
        <v>380.14740339380324</v>
      </c>
      <c r="M59" s="48"/>
    </row>
    <row r="60" spans="1:13" s="5" customFormat="1" ht="12">
      <c r="A60" s="31" t="s">
        <v>142</v>
      </c>
      <c r="B60" s="160" t="s">
        <v>139</v>
      </c>
      <c r="C60" s="38">
        <v>12556</v>
      </c>
      <c r="D60" s="38" t="s">
        <v>143</v>
      </c>
      <c r="E60" s="39" t="s">
        <v>113</v>
      </c>
      <c r="F60" s="40">
        <v>5</v>
      </c>
      <c r="G60" s="96">
        <v>6.15</v>
      </c>
      <c r="H60" s="92">
        <v>5.93</v>
      </c>
      <c r="I60" s="91">
        <f t="shared" si="9"/>
        <v>12.08</v>
      </c>
      <c r="J60" s="36">
        <f>BDI!$F$19</f>
        <v>0.2204552568184257</v>
      </c>
      <c r="K60" s="99">
        <f t="shared" si="7"/>
        <v>73.715497511832908</v>
      </c>
      <c r="M60" s="48"/>
    </row>
    <row r="61" spans="1:13" s="5" customFormat="1" ht="12">
      <c r="A61" s="31" t="s">
        <v>144</v>
      </c>
      <c r="B61" s="160" t="s">
        <v>139</v>
      </c>
      <c r="C61" s="33">
        <v>12557</v>
      </c>
      <c r="D61" s="33" t="s">
        <v>145</v>
      </c>
      <c r="E61" s="34" t="s">
        <v>113</v>
      </c>
      <c r="F61" s="37">
        <v>2</v>
      </c>
      <c r="G61" s="92">
        <v>7.86</v>
      </c>
      <c r="H61" s="92">
        <v>5.93</v>
      </c>
      <c r="I61" s="90">
        <f t="shared" si="9"/>
        <v>13.79</v>
      </c>
      <c r="J61" s="36">
        <f>BDI!$F$19</f>
        <v>0.2204552568184257</v>
      </c>
      <c r="K61" s="99">
        <f t="shared" si="7"/>
        <v>33.660155983052178</v>
      </c>
      <c r="M61" s="48"/>
    </row>
    <row r="62" spans="1:13" s="5" customFormat="1" ht="12">
      <c r="A62" s="31" t="s">
        <v>146</v>
      </c>
      <c r="B62" s="38" t="s">
        <v>52</v>
      </c>
      <c r="C62" s="33">
        <v>72325</v>
      </c>
      <c r="D62" s="33" t="s">
        <v>1046</v>
      </c>
      <c r="E62" s="34" t="s">
        <v>113</v>
      </c>
      <c r="F62" s="37">
        <v>24</v>
      </c>
      <c r="G62" s="92">
        <v>2.29</v>
      </c>
      <c r="H62" s="92">
        <v>4.24</v>
      </c>
      <c r="I62" s="90">
        <f t="shared" si="9"/>
        <v>6.53</v>
      </c>
      <c r="J62" s="36">
        <f>BDI!$F$19</f>
        <v>0.2204552568184257</v>
      </c>
      <c r="K62" s="99">
        <f t="shared" si="7"/>
        <v>191.26974784858368</v>
      </c>
      <c r="M62" s="48"/>
    </row>
    <row r="63" spans="1:13" s="5" customFormat="1" ht="36">
      <c r="A63" s="31" t="s">
        <v>147</v>
      </c>
      <c r="B63" s="38" t="s">
        <v>52</v>
      </c>
      <c r="C63" s="33">
        <v>71612</v>
      </c>
      <c r="D63" s="33" t="s">
        <v>148</v>
      </c>
      <c r="E63" s="34" t="s">
        <v>113</v>
      </c>
      <c r="F63" s="37">
        <v>1</v>
      </c>
      <c r="G63" s="92">
        <v>131.55000000000001</v>
      </c>
      <c r="H63" s="92">
        <v>11.4</v>
      </c>
      <c r="I63" s="90">
        <f t="shared" si="9"/>
        <v>142.95000000000002</v>
      </c>
      <c r="J63" s="36">
        <f>BDI!$F$19</f>
        <v>0.2204552568184257</v>
      </c>
      <c r="K63" s="99">
        <f t="shared" si="7"/>
        <v>174.46407896219398</v>
      </c>
    </row>
    <row r="64" spans="1:13" s="5" customFormat="1" ht="12">
      <c r="A64" s="31" t="s">
        <v>149</v>
      </c>
      <c r="B64" s="38" t="s">
        <v>52</v>
      </c>
      <c r="C64" s="33">
        <v>71645</v>
      </c>
      <c r="D64" s="33" t="s">
        <v>150</v>
      </c>
      <c r="E64" s="34" t="s">
        <v>113</v>
      </c>
      <c r="F64" s="49">
        <v>15</v>
      </c>
      <c r="G64" s="92">
        <v>189.9</v>
      </c>
      <c r="H64" s="92">
        <v>11.4</v>
      </c>
      <c r="I64" s="90">
        <f t="shared" si="9"/>
        <v>201.3</v>
      </c>
      <c r="J64" s="36">
        <f>BDI!$F$19</f>
        <v>0.2204552568184257</v>
      </c>
      <c r="K64" s="99">
        <f t="shared" si="7"/>
        <v>3685.1646479632363</v>
      </c>
    </row>
    <row r="65" spans="1:11" s="5" customFormat="1" ht="12">
      <c r="A65" s="31" t="s">
        <v>151</v>
      </c>
      <c r="B65" s="32" t="s">
        <v>52</v>
      </c>
      <c r="C65" s="33">
        <v>71540</v>
      </c>
      <c r="D65" s="33" t="s">
        <v>4027</v>
      </c>
      <c r="E65" s="34" t="s">
        <v>113</v>
      </c>
      <c r="F65" s="49">
        <v>31</v>
      </c>
      <c r="G65" s="104">
        <v>33</v>
      </c>
      <c r="H65" s="92">
        <v>2.82</v>
      </c>
      <c r="I65" s="90">
        <f t="shared" si="9"/>
        <v>35.82</v>
      </c>
      <c r="J65" s="36">
        <f>BDI!$F$19</f>
        <v>0.2204552568184257</v>
      </c>
      <c r="K65" s="99">
        <f t="shared" si="7"/>
        <v>1355.2179262763163</v>
      </c>
    </row>
    <row r="66" spans="1:11" s="5" customFormat="1" ht="12">
      <c r="A66" s="218" t="s">
        <v>152</v>
      </c>
      <c r="B66" s="218"/>
      <c r="C66" s="218"/>
      <c r="D66" s="218"/>
      <c r="E66" s="218"/>
      <c r="F66" s="218"/>
      <c r="G66" s="218" t="e">
        <f>VLOOKUP(C66,#REF!,4,0)</f>
        <v>#REF!</v>
      </c>
      <c r="H66" s="218" t="e">
        <f>VLOOKUP(C66,#REF!,5,0)</f>
        <v>#REF!</v>
      </c>
      <c r="I66" s="218"/>
      <c r="J66" s="50"/>
      <c r="K66" s="100">
        <f>SUM(K45:K65)</f>
        <v>12369.965750961885</v>
      </c>
    </row>
    <row r="67" spans="1:11" s="5" customFormat="1" ht="12.75" customHeight="1">
      <c r="A67" s="27">
        <v>7</v>
      </c>
      <c r="B67" s="51"/>
      <c r="C67" s="29"/>
      <c r="D67" s="214" t="s">
        <v>153</v>
      </c>
      <c r="E67" s="214"/>
      <c r="F67" s="214"/>
      <c r="G67" s="214" t="e">
        <f>VLOOKUP(C67,#REF!,4,0)</f>
        <v>#REF!</v>
      </c>
      <c r="H67" s="214" t="e">
        <f>VLOOKUP(C67,#REF!,5,0)</f>
        <v>#REF!</v>
      </c>
      <c r="I67" s="214"/>
      <c r="J67" s="52"/>
      <c r="K67" s="99"/>
    </row>
    <row r="68" spans="1:11" s="5" customFormat="1" ht="12.75" customHeight="1">
      <c r="A68" s="27" t="s">
        <v>154</v>
      </c>
      <c r="B68" s="51"/>
      <c r="C68" s="29"/>
      <c r="D68" s="214" t="s">
        <v>155</v>
      </c>
      <c r="E68" s="214"/>
      <c r="F68" s="214"/>
      <c r="G68" s="214" t="e">
        <f>VLOOKUP(C68,#REF!,4,0)</f>
        <v>#REF!</v>
      </c>
      <c r="H68" s="214" t="e">
        <f>VLOOKUP(C68,#REF!,5,0)</f>
        <v>#REF!</v>
      </c>
      <c r="I68" s="214"/>
      <c r="J68" s="52"/>
      <c r="K68" s="99"/>
    </row>
    <row r="69" spans="1:11" s="5" customFormat="1" ht="12">
      <c r="A69" s="31" t="s">
        <v>156</v>
      </c>
      <c r="B69" s="53" t="s">
        <v>52</v>
      </c>
      <c r="C69" s="54">
        <v>80926</v>
      </c>
      <c r="D69" s="33" t="s">
        <v>157</v>
      </c>
      <c r="E69" s="34" t="s">
        <v>113</v>
      </c>
      <c r="F69" s="37">
        <v>2</v>
      </c>
      <c r="G69" s="92">
        <v>75.13</v>
      </c>
      <c r="H69" s="92">
        <v>21.56</v>
      </c>
      <c r="I69" s="90">
        <f t="shared" ref="I69:I103" si="10">H69+G69</f>
        <v>96.69</v>
      </c>
      <c r="J69" s="36">
        <f>BDI!$F$19</f>
        <v>0.2204552568184257</v>
      </c>
      <c r="K69" s="99">
        <f t="shared" ref="K69:K82" si="11">I69*F69*(J69+1)</f>
        <v>236.01163756354717</v>
      </c>
    </row>
    <row r="70" spans="1:11" s="5" customFormat="1" ht="12">
      <c r="A70" s="31" t="s">
        <v>158</v>
      </c>
      <c r="B70" s="53" t="s">
        <v>52</v>
      </c>
      <c r="C70" s="54">
        <v>80927</v>
      </c>
      <c r="D70" s="33" t="s">
        <v>159</v>
      </c>
      <c r="E70" s="34" t="s">
        <v>113</v>
      </c>
      <c r="F70" s="37">
        <v>3</v>
      </c>
      <c r="G70" s="92">
        <v>102.35</v>
      </c>
      <c r="H70" s="92">
        <v>21.56</v>
      </c>
      <c r="I70" s="90">
        <f t="shared" si="10"/>
        <v>123.91</v>
      </c>
      <c r="J70" s="36">
        <f>BDI!$F$19</f>
        <v>0.2204552568184257</v>
      </c>
      <c r="K70" s="99">
        <f t="shared" si="11"/>
        <v>453.67983261711339</v>
      </c>
    </row>
    <row r="71" spans="1:11" s="5" customFormat="1" ht="12">
      <c r="A71" s="31" t="s">
        <v>160</v>
      </c>
      <c r="B71" s="53" t="s">
        <v>52</v>
      </c>
      <c r="C71" s="54">
        <v>80977</v>
      </c>
      <c r="D71" s="33" t="s">
        <v>161</v>
      </c>
      <c r="E71" s="34" t="s">
        <v>113</v>
      </c>
      <c r="F71" s="37">
        <v>2</v>
      </c>
      <c r="G71" s="92">
        <v>59.19</v>
      </c>
      <c r="H71" s="92">
        <v>19.079999999999998</v>
      </c>
      <c r="I71" s="90">
        <f t="shared" si="10"/>
        <v>78.27</v>
      </c>
      <c r="J71" s="36">
        <f>BDI!$F$19</f>
        <v>0.2204552568184257</v>
      </c>
      <c r="K71" s="99">
        <f t="shared" si="11"/>
        <v>191.05006590235635</v>
      </c>
    </row>
    <row r="72" spans="1:11" s="5" customFormat="1" ht="12">
      <c r="A72" s="31" t="s">
        <v>162</v>
      </c>
      <c r="B72" s="53" t="s">
        <v>52</v>
      </c>
      <c r="C72" s="54">
        <v>81041</v>
      </c>
      <c r="D72" s="33" t="s">
        <v>163</v>
      </c>
      <c r="E72" s="34" t="s">
        <v>113</v>
      </c>
      <c r="F72" s="37">
        <v>4</v>
      </c>
      <c r="G72" s="92">
        <v>16.86</v>
      </c>
      <c r="H72" s="92">
        <v>3.18</v>
      </c>
      <c r="I72" s="90">
        <f t="shared" si="10"/>
        <v>20.04</v>
      </c>
      <c r="J72" s="36">
        <f>BDI!$F$19</f>
        <v>0.2204552568184257</v>
      </c>
      <c r="K72" s="99">
        <f t="shared" si="11"/>
        <v>97.831693386565007</v>
      </c>
    </row>
    <row r="73" spans="1:11" s="5" customFormat="1" ht="12">
      <c r="A73" s="31" t="s">
        <v>164</v>
      </c>
      <c r="B73" s="53" t="s">
        <v>52</v>
      </c>
      <c r="C73" s="54">
        <v>81042</v>
      </c>
      <c r="D73" s="33" t="s">
        <v>165</v>
      </c>
      <c r="E73" s="34" t="s">
        <v>113</v>
      </c>
      <c r="F73" s="37">
        <v>6</v>
      </c>
      <c r="G73" s="92">
        <v>22.28</v>
      </c>
      <c r="H73" s="92">
        <v>3.18</v>
      </c>
      <c r="I73" s="90">
        <f t="shared" si="10"/>
        <v>25.46</v>
      </c>
      <c r="J73" s="36">
        <f>BDI!$F$19</f>
        <v>0.2204552568184257</v>
      </c>
      <c r="K73" s="99">
        <f t="shared" si="11"/>
        <v>186.43674503158269</v>
      </c>
    </row>
    <row r="74" spans="1:11" s="5" customFormat="1" ht="12">
      <c r="A74" s="31" t="s">
        <v>166</v>
      </c>
      <c r="B74" s="53" t="s">
        <v>52</v>
      </c>
      <c r="C74" s="54">
        <v>81162</v>
      </c>
      <c r="D74" s="33" t="s">
        <v>167</v>
      </c>
      <c r="E74" s="34" t="s">
        <v>113</v>
      </c>
      <c r="F74" s="37">
        <v>4</v>
      </c>
      <c r="G74" s="92">
        <v>1.19</v>
      </c>
      <c r="H74" s="92">
        <v>3.18</v>
      </c>
      <c r="I74" s="90">
        <f t="shared" si="10"/>
        <v>4.37</v>
      </c>
      <c r="J74" s="36">
        <f>BDI!$F$19</f>
        <v>0.2204552568184257</v>
      </c>
      <c r="K74" s="99">
        <f t="shared" si="11"/>
        <v>21.333557889186082</v>
      </c>
    </row>
    <row r="75" spans="1:11" s="5" customFormat="1" ht="12">
      <c r="A75" s="31" t="s">
        <v>168</v>
      </c>
      <c r="B75" s="53" t="s">
        <v>52</v>
      </c>
      <c r="C75" s="54">
        <v>81321</v>
      </c>
      <c r="D75" s="33" t="s">
        <v>169</v>
      </c>
      <c r="E75" s="34" t="s">
        <v>113</v>
      </c>
      <c r="F75" s="37">
        <v>23</v>
      </c>
      <c r="G75" s="92">
        <v>0.88</v>
      </c>
      <c r="H75" s="92">
        <v>6.36</v>
      </c>
      <c r="I75" s="90">
        <f t="shared" si="10"/>
        <v>7.24</v>
      </c>
      <c r="J75" s="36">
        <f>BDI!$F$19</f>
        <v>0.2204552568184257</v>
      </c>
      <c r="K75" s="99">
        <f t="shared" si="11"/>
        <v>203.23020936540425</v>
      </c>
    </row>
    <row r="76" spans="1:11" s="5" customFormat="1" ht="12">
      <c r="A76" s="31" t="s">
        <v>170</v>
      </c>
      <c r="B76" s="53" t="s">
        <v>52</v>
      </c>
      <c r="C76" s="54">
        <v>81322</v>
      </c>
      <c r="D76" s="33" t="s">
        <v>171</v>
      </c>
      <c r="E76" s="34" t="s">
        <v>113</v>
      </c>
      <c r="F76" s="37">
        <v>8</v>
      </c>
      <c r="G76" s="92">
        <v>2.15</v>
      </c>
      <c r="H76" s="92">
        <v>6.36</v>
      </c>
      <c r="I76" s="90">
        <f t="shared" si="10"/>
        <v>8.51</v>
      </c>
      <c r="J76" s="36">
        <f>BDI!$F$19</f>
        <v>0.2204552568184257</v>
      </c>
      <c r="K76" s="99">
        <f t="shared" si="11"/>
        <v>83.088593884198417</v>
      </c>
    </row>
    <row r="77" spans="1:11" s="5" customFormat="1" ht="12">
      <c r="A77" s="31" t="s">
        <v>172</v>
      </c>
      <c r="B77" s="53" t="s">
        <v>52</v>
      </c>
      <c r="C77" s="54">
        <v>81360</v>
      </c>
      <c r="D77" s="33" t="s">
        <v>173</v>
      </c>
      <c r="E77" s="34" t="s">
        <v>113</v>
      </c>
      <c r="F77" s="37">
        <v>23</v>
      </c>
      <c r="G77" s="92">
        <v>8.31</v>
      </c>
      <c r="H77" s="92">
        <v>4.03</v>
      </c>
      <c r="I77" s="90">
        <f t="shared" si="10"/>
        <v>12.34</v>
      </c>
      <c r="J77" s="36">
        <f>BDI!$F$19</f>
        <v>0.2204552568184257</v>
      </c>
      <c r="K77" s="99">
        <f t="shared" si="11"/>
        <v>346.3896109902056</v>
      </c>
    </row>
    <row r="78" spans="1:11" s="5" customFormat="1" ht="12">
      <c r="A78" s="31" t="s">
        <v>174</v>
      </c>
      <c r="B78" s="53" t="s">
        <v>52</v>
      </c>
      <c r="C78" s="54">
        <v>81402</v>
      </c>
      <c r="D78" s="33" t="s">
        <v>175</v>
      </c>
      <c r="E78" s="34" t="s">
        <v>113</v>
      </c>
      <c r="F78" s="37">
        <v>13</v>
      </c>
      <c r="G78" s="92">
        <v>1.34</v>
      </c>
      <c r="H78" s="92">
        <v>6.71</v>
      </c>
      <c r="I78" s="90">
        <f t="shared" si="10"/>
        <v>8.0500000000000007</v>
      </c>
      <c r="J78" s="36">
        <f>BDI!$F$19</f>
        <v>0.2204552568184257</v>
      </c>
      <c r="K78" s="99">
        <f t="shared" si="11"/>
        <v>127.72064262604826</v>
      </c>
    </row>
    <row r="79" spans="1:11" s="5" customFormat="1" ht="12">
      <c r="A79" s="31" t="s">
        <v>176</v>
      </c>
      <c r="B79" s="53" t="s">
        <v>52</v>
      </c>
      <c r="C79" s="54">
        <v>81403</v>
      </c>
      <c r="D79" s="33" t="s">
        <v>177</v>
      </c>
      <c r="E79" s="34" t="s">
        <v>113</v>
      </c>
      <c r="F79" s="37">
        <v>2</v>
      </c>
      <c r="G79" s="92">
        <v>4.3499999999999996</v>
      </c>
      <c r="H79" s="92">
        <v>6.71</v>
      </c>
      <c r="I79" s="90">
        <f t="shared" si="10"/>
        <v>11.059999999999999</v>
      </c>
      <c r="J79" s="36">
        <f>BDI!$F$19</f>
        <v>0.2204552568184257</v>
      </c>
      <c r="K79" s="99">
        <f t="shared" si="11"/>
        <v>26.996470280823573</v>
      </c>
    </row>
    <row r="80" spans="1:11" s="5" customFormat="1" ht="12">
      <c r="A80" s="31" t="s">
        <v>178</v>
      </c>
      <c r="B80" s="53" t="s">
        <v>52</v>
      </c>
      <c r="C80" s="54">
        <v>81421</v>
      </c>
      <c r="D80" s="33" t="s">
        <v>179</v>
      </c>
      <c r="E80" s="34" t="s">
        <v>113</v>
      </c>
      <c r="F80" s="37">
        <v>6</v>
      </c>
      <c r="G80" s="92">
        <v>8.0399999999999991</v>
      </c>
      <c r="H80" s="92">
        <v>6.71</v>
      </c>
      <c r="I80" s="90">
        <f t="shared" si="10"/>
        <v>14.75</v>
      </c>
      <c r="J80" s="36">
        <f>BDI!$F$19</f>
        <v>0.2204552568184257</v>
      </c>
      <c r="K80" s="99">
        <f t="shared" si="11"/>
        <v>108.01029022843068</v>
      </c>
    </row>
    <row r="81" spans="1:11" s="5" customFormat="1" ht="12">
      <c r="A81" s="31" t="s">
        <v>180</v>
      </c>
      <c r="B81" s="53" t="s">
        <v>52</v>
      </c>
      <c r="C81" s="54">
        <v>81003</v>
      </c>
      <c r="D81" s="33" t="s">
        <v>181</v>
      </c>
      <c r="E81" s="34" t="s">
        <v>85</v>
      </c>
      <c r="F81" s="37">
        <v>31.75</v>
      </c>
      <c r="G81" s="92">
        <v>4.0199999999999996</v>
      </c>
      <c r="H81" s="92">
        <v>4.24</v>
      </c>
      <c r="I81" s="90">
        <f t="shared" si="10"/>
        <v>8.26</v>
      </c>
      <c r="J81" s="36">
        <f>BDI!$F$19</f>
        <v>0.2204552568184257</v>
      </c>
      <c r="K81" s="99">
        <f t="shared" si="11"/>
        <v>320.0704933769162</v>
      </c>
    </row>
    <row r="82" spans="1:11" s="5" customFormat="1" ht="12">
      <c r="A82" s="31" t="s">
        <v>182</v>
      </c>
      <c r="B82" s="53" t="s">
        <v>52</v>
      </c>
      <c r="C82" s="54">
        <v>81004</v>
      </c>
      <c r="D82" s="33" t="s">
        <v>183</v>
      </c>
      <c r="E82" s="34" t="s">
        <v>85</v>
      </c>
      <c r="F82" s="37">
        <v>12.6</v>
      </c>
      <c r="G82" s="92">
        <v>9.6300000000000008</v>
      </c>
      <c r="H82" s="92">
        <v>4.5599999999999996</v>
      </c>
      <c r="I82" s="90">
        <f t="shared" si="10"/>
        <v>14.190000000000001</v>
      </c>
      <c r="J82" s="36">
        <f>BDI!$F$19</f>
        <v>0.2204552568184257</v>
      </c>
      <c r="K82" s="99">
        <f t="shared" si="11"/>
        <v>218.21007718759361</v>
      </c>
    </row>
    <row r="83" spans="1:11" s="5" customFormat="1" ht="12.75" customHeight="1">
      <c r="A83" s="27" t="s">
        <v>184</v>
      </c>
      <c r="B83" s="51"/>
      <c r="C83" s="29"/>
      <c r="D83" s="214" t="s">
        <v>185</v>
      </c>
      <c r="E83" s="214" t="s">
        <v>186</v>
      </c>
      <c r="F83" s="214"/>
      <c r="G83" s="214" t="e">
        <f>VLOOKUP(C83,#REF!,4,0)</f>
        <v>#REF!</v>
      </c>
      <c r="H83" s="214" t="e">
        <f>VLOOKUP(C83,#REF!,5,0)</f>
        <v>#REF!</v>
      </c>
      <c r="I83" s="214" t="e">
        <f t="shared" si="10"/>
        <v>#REF!</v>
      </c>
      <c r="J83" s="36"/>
      <c r="K83" s="99"/>
    </row>
    <row r="84" spans="1:11" s="5" customFormat="1" ht="12">
      <c r="A84" s="34" t="s">
        <v>187</v>
      </c>
      <c r="B84" s="38" t="s">
        <v>52</v>
      </c>
      <c r="C84" s="33">
        <v>81663</v>
      </c>
      <c r="D84" s="33" t="s">
        <v>188</v>
      </c>
      <c r="E84" s="34" t="s">
        <v>113</v>
      </c>
      <c r="F84" s="49">
        <v>7</v>
      </c>
      <c r="G84" s="92">
        <v>38.06</v>
      </c>
      <c r="H84" s="92">
        <v>7.78</v>
      </c>
      <c r="I84" s="92">
        <f t="shared" si="10"/>
        <v>45.84</v>
      </c>
      <c r="J84" s="36">
        <f>BDI!$F$19</f>
        <v>0.2204552568184257</v>
      </c>
      <c r="K84" s="99">
        <f t="shared" ref="K84:K103" si="12">I84*F84*(J84+1)</f>
        <v>391.61968280789642</v>
      </c>
    </row>
    <row r="85" spans="1:11" s="5" customFormat="1" ht="12">
      <c r="A85" s="34" t="s">
        <v>189</v>
      </c>
      <c r="B85" s="38" t="s">
        <v>52</v>
      </c>
      <c r="C85" s="33">
        <v>81784</v>
      </c>
      <c r="D85" s="33" t="s">
        <v>190</v>
      </c>
      <c r="E85" s="34" t="s">
        <v>113</v>
      </c>
      <c r="F85" s="49">
        <v>7</v>
      </c>
      <c r="G85" s="92">
        <v>43.47</v>
      </c>
      <c r="H85" s="92">
        <v>2.82</v>
      </c>
      <c r="I85" s="92">
        <f t="shared" si="10"/>
        <v>46.29</v>
      </c>
      <c r="J85" s="36">
        <f>BDI!$F$19</f>
        <v>0.2204552568184257</v>
      </c>
      <c r="K85" s="99">
        <f t="shared" si="12"/>
        <v>395.46411686687446</v>
      </c>
    </row>
    <row r="86" spans="1:11" s="5" customFormat="1" ht="12">
      <c r="A86" s="34" t="s">
        <v>191</v>
      </c>
      <c r="B86" s="38" t="s">
        <v>52</v>
      </c>
      <c r="C86" s="33">
        <v>82052</v>
      </c>
      <c r="D86" s="33" t="s">
        <v>192</v>
      </c>
      <c r="E86" s="34" t="s">
        <v>113</v>
      </c>
      <c r="F86" s="49">
        <v>7</v>
      </c>
      <c r="G86" s="92">
        <v>8.7799999999999994</v>
      </c>
      <c r="H86" s="92">
        <v>3.53</v>
      </c>
      <c r="I86" s="92">
        <f t="shared" si="10"/>
        <v>12.309999999999999</v>
      </c>
      <c r="J86" s="36">
        <f>BDI!$F$19</f>
        <v>0.2204552568184257</v>
      </c>
      <c r="K86" s="99">
        <f t="shared" si="12"/>
        <v>105.16662948004372</v>
      </c>
    </row>
    <row r="87" spans="1:11" s="5" customFormat="1" ht="12">
      <c r="A87" s="34" t="s">
        <v>193</v>
      </c>
      <c r="B87" s="38" t="s">
        <v>52</v>
      </c>
      <c r="C87" s="33">
        <v>81927</v>
      </c>
      <c r="D87" s="33" t="s">
        <v>194</v>
      </c>
      <c r="E87" s="34" t="s">
        <v>113</v>
      </c>
      <c r="F87" s="49">
        <v>9</v>
      </c>
      <c r="G87" s="92">
        <v>3.18</v>
      </c>
      <c r="H87" s="92">
        <v>9.89</v>
      </c>
      <c r="I87" s="92">
        <f t="shared" si="10"/>
        <v>13.07</v>
      </c>
      <c r="J87" s="36">
        <f>BDI!$F$19</f>
        <v>0.2204552568184257</v>
      </c>
      <c r="K87" s="99">
        <f t="shared" si="12"/>
        <v>143.56215185955142</v>
      </c>
    </row>
    <row r="88" spans="1:11" s="5" customFormat="1" ht="12">
      <c r="A88" s="34" t="s">
        <v>195</v>
      </c>
      <c r="B88" s="38" t="s">
        <v>52</v>
      </c>
      <c r="C88" s="33">
        <v>81921</v>
      </c>
      <c r="D88" s="33" t="s">
        <v>196</v>
      </c>
      <c r="E88" s="34" t="s">
        <v>113</v>
      </c>
      <c r="F88" s="49">
        <v>6</v>
      </c>
      <c r="G88" s="92">
        <v>2.68</v>
      </c>
      <c r="H88" s="92">
        <v>9.89</v>
      </c>
      <c r="I88" s="92">
        <f t="shared" si="10"/>
        <v>12.57</v>
      </c>
      <c r="J88" s="36">
        <f>BDI!$F$19</f>
        <v>0.2204552568184257</v>
      </c>
      <c r="K88" s="99">
        <f t="shared" si="12"/>
        <v>92.046735469245675</v>
      </c>
    </row>
    <row r="89" spans="1:11" s="5" customFormat="1" ht="12">
      <c r="A89" s="34" t="s">
        <v>197</v>
      </c>
      <c r="B89" s="38" t="s">
        <v>52</v>
      </c>
      <c r="C89" s="33">
        <v>81922</v>
      </c>
      <c r="D89" s="33" t="s">
        <v>198</v>
      </c>
      <c r="E89" s="34" t="s">
        <v>113</v>
      </c>
      <c r="F89" s="49">
        <v>7</v>
      </c>
      <c r="G89" s="92">
        <v>4.4800000000000004</v>
      </c>
      <c r="H89" s="92">
        <v>9.89</v>
      </c>
      <c r="I89" s="92">
        <f t="shared" si="10"/>
        <v>14.370000000000001</v>
      </c>
      <c r="J89" s="36">
        <f>BDI!$F$19</f>
        <v>0.2204552568184257</v>
      </c>
      <c r="K89" s="99">
        <f t="shared" si="12"/>
        <v>122.76559428336544</v>
      </c>
    </row>
    <row r="90" spans="1:11" s="5" customFormat="1" ht="12">
      <c r="A90" s="34" t="s">
        <v>199</v>
      </c>
      <c r="B90" s="38" t="s">
        <v>52</v>
      </c>
      <c r="C90" s="33">
        <v>81924</v>
      </c>
      <c r="D90" s="33" t="s">
        <v>200</v>
      </c>
      <c r="E90" s="34" t="s">
        <v>113</v>
      </c>
      <c r="F90" s="49">
        <v>4</v>
      </c>
      <c r="G90" s="92">
        <v>9.77</v>
      </c>
      <c r="H90" s="92">
        <v>15.9</v>
      </c>
      <c r="I90" s="92">
        <f t="shared" si="10"/>
        <v>25.67</v>
      </c>
      <c r="J90" s="36">
        <f>BDI!$F$19</f>
        <v>0.2204552568184257</v>
      </c>
      <c r="K90" s="99">
        <f t="shared" si="12"/>
        <v>125.31634577011596</v>
      </c>
    </row>
    <row r="91" spans="1:11" s="5" customFormat="1" ht="12">
      <c r="A91" s="34" t="s">
        <v>201</v>
      </c>
      <c r="B91" s="55" t="s">
        <v>52</v>
      </c>
      <c r="C91" s="33">
        <v>81935</v>
      </c>
      <c r="D91" s="33" t="s">
        <v>202</v>
      </c>
      <c r="E91" s="34" t="s">
        <v>113</v>
      </c>
      <c r="F91" s="37">
        <v>9</v>
      </c>
      <c r="G91" s="92">
        <v>2.6</v>
      </c>
      <c r="H91" s="92">
        <v>9.89</v>
      </c>
      <c r="I91" s="90">
        <f t="shared" si="10"/>
        <v>12.49</v>
      </c>
      <c r="J91" s="36">
        <f>BDI!$F$19</f>
        <v>0.2204552568184257</v>
      </c>
      <c r="K91" s="99">
        <f t="shared" si="12"/>
        <v>137.19137541895924</v>
      </c>
    </row>
    <row r="92" spans="1:11" s="5" customFormat="1" ht="12">
      <c r="A92" s="34" t="s">
        <v>203</v>
      </c>
      <c r="B92" s="55" t="s">
        <v>52</v>
      </c>
      <c r="C92" s="33">
        <v>81936</v>
      </c>
      <c r="D92" s="33" t="s">
        <v>204</v>
      </c>
      <c r="E92" s="34" t="s">
        <v>113</v>
      </c>
      <c r="F92" s="37">
        <v>19</v>
      </c>
      <c r="G92" s="92">
        <v>3.17</v>
      </c>
      <c r="H92" s="92">
        <v>9.89</v>
      </c>
      <c r="I92" s="90">
        <f t="shared" si="10"/>
        <v>13.06</v>
      </c>
      <c r="J92" s="36">
        <f>BDI!$F$19</f>
        <v>0.2204552568184257</v>
      </c>
      <c r="K92" s="99">
        <f t="shared" si="12"/>
        <v>302.84376742692416</v>
      </c>
    </row>
    <row r="93" spans="1:11" s="5" customFormat="1" ht="12">
      <c r="A93" s="34" t="s">
        <v>205</v>
      </c>
      <c r="B93" s="55" t="s">
        <v>52</v>
      </c>
      <c r="C93" s="33">
        <v>81938</v>
      </c>
      <c r="D93" s="33" t="s">
        <v>206</v>
      </c>
      <c r="E93" s="34" t="s">
        <v>113</v>
      </c>
      <c r="F93" s="37">
        <v>7</v>
      </c>
      <c r="G93" s="92">
        <v>9.77</v>
      </c>
      <c r="H93" s="92">
        <v>15.9</v>
      </c>
      <c r="I93" s="90">
        <f t="shared" si="10"/>
        <v>25.67</v>
      </c>
      <c r="J93" s="36">
        <f>BDI!$F$19</f>
        <v>0.2204552568184257</v>
      </c>
      <c r="K93" s="99">
        <f t="shared" si="12"/>
        <v>219.3036050977029</v>
      </c>
    </row>
    <row r="94" spans="1:11" s="5" customFormat="1" ht="12">
      <c r="A94" s="34" t="s">
        <v>207</v>
      </c>
      <c r="B94" s="55" t="s">
        <v>52</v>
      </c>
      <c r="C94" s="33">
        <v>81973</v>
      </c>
      <c r="D94" s="33" t="s">
        <v>208</v>
      </c>
      <c r="E94" s="34" t="s">
        <v>113</v>
      </c>
      <c r="F94" s="37">
        <v>5</v>
      </c>
      <c r="G94" s="92">
        <v>16.38</v>
      </c>
      <c r="H94" s="92">
        <v>16.260000000000002</v>
      </c>
      <c r="I94" s="90">
        <f t="shared" si="10"/>
        <v>32.64</v>
      </c>
      <c r="J94" s="36">
        <f>BDI!$F$19</f>
        <v>0.2204552568184257</v>
      </c>
      <c r="K94" s="99">
        <f t="shared" si="12"/>
        <v>199.17829791276705</v>
      </c>
    </row>
    <row r="95" spans="1:11" s="5" customFormat="1" ht="12">
      <c r="A95" s="34" t="s">
        <v>209</v>
      </c>
      <c r="B95" s="55" t="s">
        <v>52</v>
      </c>
      <c r="C95" s="33">
        <v>81975</v>
      </c>
      <c r="D95" s="33" t="s">
        <v>210</v>
      </c>
      <c r="E95" s="34" t="s">
        <v>113</v>
      </c>
      <c r="F95" s="37">
        <v>1</v>
      </c>
      <c r="G95" s="92">
        <v>30.27</v>
      </c>
      <c r="H95" s="92">
        <v>16.260000000000002</v>
      </c>
      <c r="I95" s="90">
        <f t="shared" si="10"/>
        <v>46.53</v>
      </c>
      <c r="J95" s="36">
        <f>BDI!$F$19</f>
        <v>0.2204552568184257</v>
      </c>
      <c r="K95" s="99">
        <f t="shared" si="12"/>
        <v>56.787783099761349</v>
      </c>
    </row>
    <row r="96" spans="1:11" s="5" customFormat="1" ht="12">
      <c r="A96" s="34" t="s">
        <v>211</v>
      </c>
      <c r="B96" s="55" t="s">
        <v>52</v>
      </c>
      <c r="C96" s="33">
        <v>81961</v>
      </c>
      <c r="D96" s="33" t="s">
        <v>212</v>
      </c>
      <c r="E96" s="34" t="s">
        <v>113</v>
      </c>
      <c r="F96" s="37">
        <v>2</v>
      </c>
      <c r="G96" s="92">
        <v>4.5</v>
      </c>
      <c r="H96" s="92">
        <v>10.25</v>
      </c>
      <c r="I96" s="90">
        <f t="shared" si="10"/>
        <v>14.75</v>
      </c>
      <c r="J96" s="36">
        <f>BDI!$F$19</f>
        <v>0.2204552568184257</v>
      </c>
      <c r="K96" s="99">
        <f t="shared" si="12"/>
        <v>36.003430076143559</v>
      </c>
    </row>
    <row r="97" spans="1:11" s="5" customFormat="1" ht="12">
      <c r="A97" s="34" t="s">
        <v>213</v>
      </c>
      <c r="B97" s="55" t="s">
        <v>52</v>
      </c>
      <c r="C97" s="33">
        <v>81970</v>
      </c>
      <c r="D97" s="33" t="s">
        <v>214</v>
      </c>
      <c r="E97" s="34" t="s">
        <v>113</v>
      </c>
      <c r="F97" s="37">
        <v>1</v>
      </c>
      <c r="G97" s="92">
        <v>9.1199999999999992</v>
      </c>
      <c r="H97" s="92">
        <v>10.25</v>
      </c>
      <c r="I97" s="90">
        <f t="shared" si="10"/>
        <v>19.369999999999997</v>
      </c>
      <c r="J97" s="36">
        <f>BDI!$F$19</f>
        <v>0.2204552568184257</v>
      </c>
      <c r="K97" s="99">
        <f t="shared" si="12"/>
        <v>23.640218324572903</v>
      </c>
    </row>
    <row r="98" spans="1:11" s="5" customFormat="1" ht="12">
      <c r="A98" s="34" t="s">
        <v>215</v>
      </c>
      <c r="B98" s="55" t="s">
        <v>52</v>
      </c>
      <c r="C98" s="33">
        <v>82002</v>
      </c>
      <c r="D98" s="33" t="s">
        <v>216</v>
      </c>
      <c r="E98" s="34" t="s">
        <v>113</v>
      </c>
      <c r="F98" s="37">
        <v>23</v>
      </c>
      <c r="G98" s="92">
        <v>3.23</v>
      </c>
      <c r="H98" s="92">
        <v>4.95</v>
      </c>
      <c r="I98" s="90">
        <f t="shared" si="10"/>
        <v>8.18</v>
      </c>
      <c r="J98" s="36">
        <f>BDI!$F$19</f>
        <v>0.2204552568184257</v>
      </c>
      <c r="K98" s="99">
        <f t="shared" si="12"/>
        <v>229.6164520178186</v>
      </c>
    </row>
    <row r="99" spans="1:11" s="5" customFormat="1" ht="12">
      <c r="A99" s="34" t="s">
        <v>217</v>
      </c>
      <c r="B99" s="55" t="s">
        <v>52</v>
      </c>
      <c r="C99" s="33">
        <v>82004</v>
      </c>
      <c r="D99" s="33" t="s">
        <v>218</v>
      </c>
      <c r="E99" s="34" t="s">
        <v>113</v>
      </c>
      <c r="F99" s="37">
        <v>14</v>
      </c>
      <c r="G99" s="92">
        <v>7.14</v>
      </c>
      <c r="H99" s="92">
        <v>8.1199999999999992</v>
      </c>
      <c r="I99" s="90">
        <f t="shared" si="10"/>
        <v>15.259999999999998</v>
      </c>
      <c r="J99" s="36">
        <f>BDI!$F$19</f>
        <v>0.2204552568184257</v>
      </c>
      <c r="K99" s="99">
        <f t="shared" si="12"/>
        <v>260.73806106668843</v>
      </c>
    </row>
    <row r="100" spans="1:11" s="5" customFormat="1" ht="12">
      <c r="A100" s="34" t="s">
        <v>219</v>
      </c>
      <c r="B100" s="55" t="s">
        <v>52</v>
      </c>
      <c r="C100" s="33">
        <v>82230</v>
      </c>
      <c r="D100" s="33" t="s">
        <v>220</v>
      </c>
      <c r="E100" s="34" t="s">
        <v>113</v>
      </c>
      <c r="F100" s="37">
        <v>8</v>
      </c>
      <c r="G100" s="92">
        <v>5.2</v>
      </c>
      <c r="H100" s="92">
        <v>10.25</v>
      </c>
      <c r="I100" s="90">
        <f t="shared" si="10"/>
        <v>15.45</v>
      </c>
      <c r="J100" s="36">
        <f>BDI!$F$19</f>
        <v>0.2204552568184257</v>
      </c>
      <c r="K100" s="99">
        <f t="shared" si="12"/>
        <v>150.84826974275742</v>
      </c>
    </row>
    <row r="101" spans="1:11" s="5" customFormat="1" ht="12">
      <c r="A101" s="34" t="s">
        <v>221</v>
      </c>
      <c r="B101" s="55" t="s">
        <v>52</v>
      </c>
      <c r="C101" s="33">
        <v>82301</v>
      </c>
      <c r="D101" s="33" t="s">
        <v>222</v>
      </c>
      <c r="E101" s="34" t="s">
        <v>85</v>
      </c>
      <c r="F101" s="37">
        <v>18</v>
      </c>
      <c r="G101" s="92">
        <v>6.48</v>
      </c>
      <c r="H101" s="92">
        <v>8.48</v>
      </c>
      <c r="I101" s="90">
        <f t="shared" si="10"/>
        <v>14.96</v>
      </c>
      <c r="J101" s="36">
        <f>BDI!$F$19</f>
        <v>0.2204552568184257</v>
      </c>
      <c r="K101" s="99">
        <f t="shared" si="12"/>
        <v>328.64419155606572</v>
      </c>
    </row>
    <row r="102" spans="1:11" s="5" customFormat="1" ht="12">
      <c r="A102" s="34" t="s">
        <v>223</v>
      </c>
      <c r="B102" s="55" t="s">
        <v>52</v>
      </c>
      <c r="C102" s="33">
        <v>82302</v>
      </c>
      <c r="D102" s="33" t="s">
        <v>224</v>
      </c>
      <c r="E102" s="34" t="s">
        <v>85</v>
      </c>
      <c r="F102" s="37">
        <v>48</v>
      </c>
      <c r="G102" s="92">
        <v>10</v>
      </c>
      <c r="H102" s="92">
        <v>10.6</v>
      </c>
      <c r="I102" s="90">
        <f t="shared" si="10"/>
        <v>20.6</v>
      </c>
      <c r="J102" s="36">
        <f>BDI!$F$19</f>
        <v>0.2204552568184257</v>
      </c>
      <c r="K102" s="99">
        <f t="shared" si="12"/>
        <v>1206.7861579420594</v>
      </c>
    </row>
    <row r="103" spans="1:11" s="5" customFormat="1" ht="12">
      <c r="A103" s="34" t="s">
        <v>225</v>
      </c>
      <c r="B103" s="55" t="s">
        <v>52</v>
      </c>
      <c r="C103" s="33">
        <v>82304</v>
      </c>
      <c r="D103" s="33" t="s">
        <v>226</v>
      </c>
      <c r="E103" s="34" t="s">
        <v>85</v>
      </c>
      <c r="F103" s="37">
        <v>24</v>
      </c>
      <c r="G103" s="92">
        <v>15.56</v>
      </c>
      <c r="H103" s="92">
        <v>18.38</v>
      </c>
      <c r="I103" s="90">
        <f t="shared" si="10"/>
        <v>33.94</v>
      </c>
      <c r="J103" s="36">
        <f>BDI!$F$19</f>
        <v>0.2204552568184257</v>
      </c>
      <c r="K103" s="99">
        <f t="shared" si="12"/>
        <v>994.13403399401682</v>
      </c>
    </row>
    <row r="104" spans="1:11" s="5" customFormat="1" ht="12.75" customHeight="1">
      <c r="A104" s="27" t="s">
        <v>227</v>
      </c>
      <c r="B104" s="28"/>
      <c r="C104" s="29"/>
      <c r="D104" s="214" t="s">
        <v>228</v>
      </c>
      <c r="E104" s="214"/>
      <c r="F104" s="214"/>
      <c r="G104" s="214" t="e">
        <f>VLOOKUP(C104,#REF!,4,0)</f>
        <v>#REF!</v>
      </c>
      <c r="H104" s="214" t="e">
        <f>VLOOKUP(C104,#REF!,5,0)</f>
        <v>#REF!</v>
      </c>
      <c r="I104" s="214"/>
      <c r="J104" s="36"/>
      <c r="K104" s="99"/>
    </row>
    <row r="105" spans="1:11" s="5" customFormat="1" ht="24">
      <c r="A105" s="31" t="s">
        <v>229</v>
      </c>
      <c r="B105" s="55" t="s">
        <v>52</v>
      </c>
      <c r="C105" s="33">
        <v>80504</v>
      </c>
      <c r="D105" s="33" t="s">
        <v>230</v>
      </c>
      <c r="E105" s="34" t="s">
        <v>231</v>
      </c>
      <c r="F105" s="37">
        <v>7</v>
      </c>
      <c r="G105" s="92">
        <v>518.13</v>
      </c>
      <c r="H105" s="92">
        <v>84.82</v>
      </c>
      <c r="I105" s="90">
        <f t="shared" ref="I105:I122" si="13">H105+G105</f>
        <v>602.95000000000005</v>
      </c>
      <c r="J105" s="36">
        <f>BDI!$F$19</f>
        <v>0.2204552568184257</v>
      </c>
      <c r="K105" s="99">
        <f t="shared" ref="K105:K122" si="14">I105*F105*(J105+1)</f>
        <v>5151.1144796906892</v>
      </c>
    </row>
    <row r="106" spans="1:11" s="5" customFormat="1" ht="12">
      <c r="A106" s="31" t="s">
        <v>232</v>
      </c>
      <c r="B106" s="55" t="s">
        <v>52</v>
      </c>
      <c r="C106" s="33">
        <v>80510</v>
      </c>
      <c r="D106" s="33" t="s">
        <v>233</v>
      </c>
      <c r="E106" s="34" t="s">
        <v>231</v>
      </c>
      <c r="F106" s="37">
        <v>7</v>
      </c>
      <c r="G106" s="92">
        <v>12.49</v>
      </c>
      <c r="H106" s="92">
        <v>5.3</v>
      </c>
      <c r="I106" s="90">
        <f t="shared" si="13"/>
        <v>17.79</v>
      </c>
      <c r="J106" s="36">
        <f>BDI!$F$19</f>
        <v>0.2204552568184257</v>
      </c>
      <c r="K106" s="99">
        <f t="shared" si="14"/>
        <v>151.98329313159854</v>
      </c>
    </row>
    <row r="107" spans="1:11" s="5" customFormat="1" ht="12">
      <c r="A107" s="31" t="s">
        <v>234</v>
      </c>
      <c r="B107" s="55" t="s">
        <v>52</v>
      </c>
      <c r="C107" s="33">
        <v>80520</v>
      </c>
      <c r="D107" s="33" t="s">
        <v>235</v>
      </c>
      <c r="E107" s="34" t="s">
        <v>186</v>
      </c>
      <c r="F107" s="37">
        <v>7</v>
      </c>
      <c r="G107" s="92">
        <v>4.28</v>
      </c>
      <c r="H107" s="92">
        <v>7.07</v>
      </c>
      <c r="I107" s="90">
        <f t="shared" si="13"/>
        <v>11.350000000000001</v>
      </c>
      <c r="J107" s="36">
        <f>BDI!$F$19</f>
        <v>0.2204552568184257</v>
      </c>
      <c r="K107" s="99">
        <f t="shared" si="14"/>
        <v>96.965170154223941</v>
      </c>
    </row>
    <row r="108" spans="1:11" s="56" customFormat="1" ht="24">
      <c r="A108" s="31" t="s">
        <v>236</v>
      </c>
      <c r="B108" s="55" t="s">
        <v>52</v>
      </c>
      <c r="C108" s="33">
        <v>80526</v>
      </c>
      <c r="D108" s="33" t="s">
        <v>237</v>
      </c>
      <c r="E108" s="34" t="s">
        <v>231</v>
      </c>
      <c r="F108" s="37">
        <v>7</v>
      </c>
      <c r="G108" s="92">
        <v>157.27000000000001</v>
      </c>
      <c r="H108" s="92">
        <v>5.3</v>
      </c>
      <c r="I108" s="90">
        <f t="shared" si="13"/>
        <v>162.57000000000002</v>
      </c>
      <c r="J108" s="36">
        <f>BDI!$F$19</f>
        <v>0.2204552568184257</v>
      </c>
      <c r="K108" s="99">
        <f t="shared" si="14"/>
        <v>1388.8658777068006</v>
      </c>
    </row>
    <row r="109" spans="1:11" s="5" customFormat="1" ht="12">
      <c r="A109" s="31" t="s">
        <v>238</v>
      </c>
      <c r="B109" s="55" t="s">
        <v>52</v>
      </c>
      <c r="C109" s="33">
        <v>80532</v>
      </c>
      <c r="D109" s="33" t="s">
        <v>239</v>
      </c>
      <c r="E109" s="34" t="s">
        <v>231</v>
      </c>
      <c r="F109" s="37">
        <v>7</v>
      </c>
      <c r="G109" s="92">
        <v>33.65</v>
      </c>
      <c r="H109" s="92">
        <v>12.37</v>
      </c>
      <c r="I109" s="90">
        <f t="shared" si="13"/>
        <v>46.019999999999996</v>
      </c>
      <c r="J109" s="36">
        <f>BDI!$F$19</f>
        <v>0.2204552568184257</v>
      </c>
      <c r="K109" s="99">
        <f t="shared" si="14"/>
        <v>393.15745643148762</v>
      </c>
    </row>
    <row r="110" spans="1:11" s="5" customFormat="1" ht="12">
      <c r="A110" s="31" t="s">
        <v>240</v>
      </c>
      <c r="B110" s="55" t="s">
        <v>52</v>
      </c>
      <c r="C110" s="33">
        <v>80587</v>
      </c>
      <c r="D110" s="33" t="s">
        <v>241</v>
      </c>
      <c r="E110" s="34" t="s">
        <v>231</v>
      </c>
      <c r="F110" s="37">
        <v>2</v>
      </c>
      <c r="G110" s="92">
        <v>88.46</v>
      </c>
      <c r="H110" s="92">
        <v>13.78</v>
      </c>
      <c r="I110" s="90">
        <f t="shared" si="13"/>
        <v>102.24</v>
      </c>
      <c r="J110" s="36">
        <f>BDI!$F$19</f>
        <v>0.2204552568184257</v>
      </c>
      <c r="K110" s="99">
        <f t="shared" si="14"/>
        <v>249.55869091423168</v>
      </c>
    </row>
    <row r="111" spans="1:11" s="5" customFormat="1" ht="12">
      <c r="A111" s="31" t="s">
        <v>242</v>
      </c>
      <c r="B111" s="55" t="s">
        <v>52</v>
      </c>
      <c r="C111" s="33">
        <v>80590</v>
      </c>
      <c r="D111" s="33" t="s">
        <v>243</v>
      </c>
      <c r="E111" s="34" t="s">
        <v>231</v>
      </c>
      <c r="F111" s="37">
        <v>5</v>
      </c>
      <c r="G111" s="92">
        <v>96.5</v>
      </c>
      <c r="H111" s="92">
        <v>13.78</v>
      </c>
      <c r="I111" s="90">
        <f t="shared" si="13"/>
        <v>110.28</v>
      </c>
      <c r="J111" s="36">
        <f>BDI!$F$19</f>
        <v>0.2204552568184257</v>
      </c>
      <c r="K111" s="99">
        <f t="shared" si="14"/>
        <v>672.95902860967988</v>
      </c>
    </row>
    <row r="112" spans="1:11" s="5" customFormat="1" ht="12">
      <c r="A112" s="31" t="s">
        <v>244</v>
      </c>
      <c r="B112" s="55" t="s">
        <v>52</v>
      </c>
      <c r="C112" s="33">
        <v>80555</v>
      </c>
      <c r="D112" s="33" t="s">
        <v>245</v>
      </c>
      <c r="E112" s="34" t="s">
        <v>231</v>
      </c>
      <c r="F112" s="37">
        <v>16</v>
      </c>
      <c r="G112" s="92">
        <v>50.33</v>
      </c>
      <c r="H112" s="92">
        <v>8.84</v>
      </c>
      <c r="I112" s="90">
        <f t="shared" si="13"/>
        <v>59.17</v>
      </c>
      <c r="J112" s="36">
        <f>BDI!$F$19</f>
        <v>0.2204552568184257</v>
      </c>
      <c r="K112" s="99">
        <f t="shared" si="14"/>
        <v>1155.42940073514</v>
      </c>
    </row>
    <row r="113" spans="1:11" s="5" customFormat="1" ht="12">
      <c r="A113" s="31" t="s">
        <v>246</v>
      </c>
      <c r="B113" s="57" t="s">
        <v>52</v>
      </c>
      <c r="C113" s="58">
        <v>80561</v>
      </c>
      <c r="D113" s="58" t="s">
        <v>247</v>
      </c>
      <c r="E113" s="59" t="s">
        <v>231</v>
      </c>
      <c r="F113" s="60">
        <v>7</v>
      </c>
      <c r="G113" s="92">
        <v>12.17</v>
      </c>
      <c r="H113" s="92">
        <v>12.72</v>
      </c>
      <c r="I113" s="93">
        <f t="shared" si="13"/>
        <v>24.89</v>
      </c>
      <c r="J113" s="36">
        <f>BDI!$F$19</f>
        <v>0.2204552568184257</v>
      </c>
      <c r="K113" s="99">
        <f t="shared" si="14"/>
        <v>212.63991939547432</v>
      </c>
    </row>
    <row r="114" spans="1:11" s="5" customFormat="1" ht="24">
      <c r="A114" s="31" t="s">
        <v>248</v>
      </c>
      <c r="B114" s="38" t="s">
        <v>52</v>
      </c>
      <c r="C114" s="33">
        <v>80572</v>
      </c>
      <c r="D114" s="33" t="s">
        <v>249</v>
      </c>
      <c r="E114" s="34" t="s">
        <v>231</v>
      </c>
      <c r="F114" s="37">
        <v>6</v>
      </c>
      <c r="G114" s="92">
        <v>134.03</v>
      </c>
      <c r="H114" s="92">
        <v>7.07</v>
      </c>
      <c r="I114" s="90">
        <f t="shared" si="13"/>
        <v>141.1</v>
      </c>
      <c r="J114" s="36">
        <f>BDI!$F$19</f>
        <v>0.2204552568184257</v>
      </c>
      <c r="K114" s="99">
        <f t="shared" si="14"/>
        <v>1033.2374204224791</v>
      </c>
    </row>
    <row r="115" spans="1:11" s="5" customFormat="1" ht="24">
      <c r="A115" s="31" t="s">
        <v>250</v>
      </c>
      <c r="B115" s="38" t="s">
        <v>52</v>
      </c>
      <c r="C115" s="33">
        <v>80573</v>
      </c>
      <c r="D115" s="33" t="s">
        <v>251</v>
      </c>
      <c r="E115" s="34" t="s">
        <v>231</v>
      </c>
      <c r="F115" s="37">
        <v>1</v>
      </c>
      <c r="G115" s="92">
        <v>762.15</v>
      </c>
      <c r="H115" s="92">
        <v>7.07</v>
      </c>
      <c r="I115" s="90">
        <f t="shared" si="13"/>
        <v>769.22</v>
      </c>
      <c r="J115" s="36">
        <f>BDI!$F$19</f>
        <v>0.2204552568184257</v>
      </c>
      <c r="K115" s="99">
        <f t="shared" si="14"/>
        <v>938.79859264986942</v>
      </c>
    </row>
    <row r="116" spans="1:11" s="5" customFormat="1" ht="12">
      <c r="A116" s="31" t="s">
        <v>252</v>
      </c>
      <c r="B116" s="38" t="s">
        <v>52</v>
      </c>
      <c r="C116" s="33">
        <v>80580</v>
      </c>
      <c r="D116" s="33" t="s">
        <v>253</v>
      </c>
      <c r="E116" s="34" t="s">
        <v>231</v>
      </c>
      <c r="F116" s="37">
        <v>7</v>
      </c>
      <c r="G116" s="92">
        <v>65.040000000000006</v>
      </c>
      <c r="H116" s="92">
        <v>5.3</v>
      </c>
      <c r="I116" s="90">
        <f t="shared" si="13"/>
        <v>70.34</v>
      </c>
      <c r="J116" s="36">
        <f>BDI!$F$19</f>
        <v>0.2204552568184257</v>
      </c>
      <c r="K116" s="99">
        <f t="shared" si="14"/>
        <v>600.92775935225643</v>
      </c>
    </row>
    <row r="117" spans="1:11" s="5" customFormat="1" ht="12">
      <c r="A117" s="31" t="s">
        <v>254</v>
      </c>
      <c r="B117" s="38" t="s">
        <v>52</v>
      </c>
      <c r="C117" s="33">
        <v>80810</v>
      </c>
      <c r="D117" s="33" t="s">
        <v>255</v>
      </c>
      <c r="E117" s="34" t="s">
        <v>231</v>
      </c>
      <c r="F117" s="37">
        <v>2</v>
      </c>
      <c r="G117" s="92">
        <v>73.36</v>
      </c>
      <c r="H117" s="92">
        <v>7.07</v>
      </c>
      <c r="I117" s="90">
        <f t="shared" si="13"/>
        <v>80.430000000000007</v>
      </c>
      <c r="J117" s="36">
        <f>BDI!$F$19</f>
        <v>0.2204552568184257</v>
      </c>
      <c r="K117" s="99">
        <f t="shared" si="14"/>
        <v>196.32243261181196</v>
      </c>
    </row>
    <row r="118" spans="1:11" s="5" customFormat="1" ht="12">
      <c r="A118" s="31" t="s">
        <v>256</v>
      </c>
      <c r="B118" s="38" t="s">
        <v>52</v>
      </c>
      <c r="C118" s="33">
        <v>80805</v>
      </c>
      <c r="D118" s="33" t="s">
        <v>257</v>
      </c>
      <c r="E118" s="34" t="s">
        <v>231</v>
      </c>
      <c r="F118" s="37">
        <v>2</v>
      </c>
      <c r="G118" s="92">
        <v>831.28</v>
      </c>
      <c r="H118" s="92">
        <v>63.75</v>
      </c>
      <c r="I118" s="90">
        <f t="shared" si="13"/>
        <v>895.03</v>
      </c>
      <c r="J118" s="36">
        <f>BDI!$F$19</f>
        <v>0.2204552568184257</v>
      </c>
      <c r="K118" s="99">
        <f t="shared" si="14"/>
        <v>2184.688137020391</v>
      </c>
    </row>
    <row r="119" spans="1:11" s="5" customFormat="1" ht="12">
      <c r="A119" s="31" t="s">
        <v>258</v>
      </c>
      <c r="B119" s="38" t="s">
        <v>52</v>
      </c>
      <c r="C119" s="33">
        <v>80820</v>
      </c>
      <c r="D119" s="33" t="s">
        <v>259</v>
      </c>
      <c r="E119" s="34" t="s">
        <v>231</v>
      </c>
      <c r="F119" s="37">
        <v>2</v>
      </c>
      <c r="G119" s="92">
        <v>15.88</v>
      </c>
      <c r="H119" s="92">
        <v>12.72</v>
      </c>
      <c r="I119" s="90">
        <f t="shared" si="13"/>
        <v>28.6</v>
      </c>
      <c r="J119" s="36">
        <f>BDI!$F$19</f>
        <v>0.2204552568184257</v>
      </c>
      <c r="K119" s="99">
        <f t="shared" si="14"/>
        <v>69.810040690013949</v>
      </c>
    </row>
    <row r="120" spans="1:11" s="5" customFormat="1" ht="12">
      <c r="A120" s="31" t="s">
        <v>260</v>
      </c>
      <c r="B120" s="38" t="s">
        <v>52</v>
      </c>
      <c r="C120" s="33">
        <v>80830</v>
      </c>
      <c r="D120" s="33" t="s">
        <v>261</v>
      </c>
      <c r="E120" s="34" t="s">
        <v>231</v>
      </c>
      <c r="F120" s="37">
        <v>2</v>
      </c>
      <c r="G120" s="92">
        <v>25.45</v>
      </c>
      <c r="H120" s="92">
        <v>5.3</v>
      </c>
      <c r="I120" s="90">
        <f t="shared" si="13"/>
        <v>30.75</v>
      </c>
      <c r="J120" s="36">
        <f>BDI!$F$19</f>
        <v>0.2204552568184257</v>
      </c>
      <c r="K120" s="99">
        <f t="shared" si="14"/>
        <v>75.057998294333174</v>
      </c>
    </row>
    <row r="121" spans="1:11" s="5" customFormat="1" ht="12">
      <c r="A121" s="31" t="s">
        <v>262</v>
      </c>
      <c r="B121" s="38" t="s">
        <v>52</v>
      </c>
      <c r="C121" s="33">
        <v>230174</v>
      </c>
      <c r="D121" s="33" t="s">
        <v>263</v>
      </c>
      <c r="E121" s="34" t="s">
        <v>231</v>
      </c>
      <c r="F121" s="37">
        <v>4</v>
      </c>
      <c r="G121" s="92">
        <v>97.86</v>
      </c>
      <c r="H121" s="92">
        <v>12.37</v>
      </c>
      <c r="I121" s="90">
        <f t="shared" si="13"/>
        <v>110.23</v>
      </c>
      <c r="J121" s="36">
        <f>BDI!$F$19</f>
        <v>0.2204552568184257</v>
      </c>
      <c r="K121" s="99">
        <f t="shared" si="14"/>
        <v>538.12313183638025</v>
      </c>
    </row>
    <row r="122" spans="1:11" s="5" customFormat="1" ht="12">
      <c r="A122" s="31" t="s">
        <v>264</v>
      </c>
      <c r="B122" s="38" t="s">
        <v>52</v>
      </c>
      <c r="C122" s="33">
        <v>230176</v>
      </c>
      <c r="D122" s="33" t="s">
        <v>265</v>
      </c>
      <c r="E122" s="34" t="s">
        <v>231</v>
      </c>
      <c r="F122" s="37">
        <v>6</v>
      </c>
      <c r="G122" s="92">
        <v>140.43</v>
      </c>
      <c r="H122" s="92">
        <v>12.37</v>
      </c>
      <c r="I122" s="90">
        <f t="shared" si="13"/>
        <v>152.80000000000001</v>
      </c>
      <c r="J122" s="36">
        <f>BDI!$F$19</f>
        <v>0.2204552568184257</v>
      </c>
      <c r="K122" s="99">
        <f t="shared" si="14"/>
        <v>1118.9133794511329</v>
      </c>
    </row>
    <row r="123" spans="1:11" s="5" customFormat="1" ht="12">
      <c r="A123" s="218" t="s">
        <v>266</v>
      </c>
      <c r="B123" s="218"/>
      <c r="C123" s="218"/>
      <c r="D123" s="218"/>
      <c r="E123" s="218"/>
      <c r="F123" s="218"/>
      <c r="G123" s="218" t="e">
        <f>VLOOKUP(C123,#REF!,4,0)</f>
        <v>#REF!</v>
      </c>
      <c r="H123" s="218" t="e">
        <f>VLOOKUP(C123,#REF!,5,0)</f>
        <v>#REF!</v>
      </c>
      <c r="I123" s="218"/>
      <c r="J123" s="50"/>
      <c r="K123" s="101">
        <f>SUM(K69:K122)</f>
        <v>24370.269029641295</v>
      </c>
    </row>
    <row r="124" spans="1:11" s="5" customFormat="1" ht="12.75" customHeight="1">
      <c r="A124" s="27">
        <v>8</v>
      </c>
      <c r="B124" s="28"/>
      <c r="C124" s="29"/>
      <c r="D124" s="214" t="s">
        <v>267</v>
      </c>
      <c r="E124" s="214"/>
      <c r="F124" s="214"/>
      <c r="G124" s="214" t="e">
        <f>VLOOKUP(C124,#REF!,4,0)</f>
        <v>#REF!</v>
      </c>
      <c r="H124" s="214" t="e">
        <f>VLOOKUP(C124,#REF!,5,0)</f>
        <v>#REF!</v>
      </c>
      <c r="I124" s="214"/>
      <c r="J124" s="52"/>
      <c r="K124" s="99"/>
    </row>
    <row r="125" spans="1:11" s="5" customFormat="1" ht="36">
      <c r="A125" s="31" t="s">
        <v>268</v>
      </c>
      <c r="B125" s="32" t="s">
        <v>52</v>
      </c>
      <c r="C125" s="33">
        <v>100155</v>
      </c>
      <c r="D125" s="33" t="s">
        <v>269</v>
      </c>
      <c r="E125" s="34" t="s">
        <v>54</v>
      </c>
      <c r="F125" s="37">
        <f>(6.83+1.5+1.84+2.89+3.59+3.43+3.43+1.26+4.84+1.5+1.65+1.65+1.2+1.65+2.4+2.4+1.5)*3+1.8*1+0.65*2.1+1.38*1+2.7*3+2.82*3-3.6</f>
        <v>148.185</v>
      </c>
      <c r="G125" s="92">
        <v>31.79</v>
      </c>
      <c r="H125" s="92">
        <v>29.62</v>
      </c>
      <c r="I125" s="90">
        <f>H125+G125</f>
        <v>61.41</v>
      </c>
      <c r="J125" s="36">
        <f>BDI!$F$19</f>
        <v>0.2204552568184257</v>
      </c>
      <c r="K125" s="99">
        <f>I125*F125*(J125+1)</f>
        <v>11106.192692644914</v>
      </c>
    </row>
    <row r="126" spans="1:11" s="5" customFormat="1" ht="12">
      <c r="A126" s="31" t="s">
        <v>270</v>
      </c>
      <c r="B126" s="32" t="s">
        <v>52</v>
      </c>
      <c r="C126" s="33">
        <v>100320</v>
      </c>
      <c r="D126" s="33" t="s">
        <v>271</v>
      </c>
      <c r="E126" s="34" t="s">
        <v>54</v>
      </c>
      <c r="F126" s="37">
        <f>(0.42+0.1+1.23+0.95+0.37+0.05+1.23)*1.7</f>
        <v>7.3949999999999996</v>
      </c>
      <c r="G126" s="92">
        <v>380.25</v>
      </c>
      <c r="H126" s="92">
        <v>54.89</v>
      </c>
      <c r="I126" s="90">
        <f>H126+G126</f>
        <v>435.14</v>
      </c>
      <c r="J126" s="36">
        <f>BDI!$F$19</f>
        <v>0.2204552568184257</v>
      </c>
      <c r="K126" s="99">
        <f t="shared" ref="K126:K127" si="15">I126*F126*(J126+1)</f>
        <v>3927.254518842316</v>
      </c>
    </row>
    <row r="127" spans="1:11" s="5" customFormat="1" ht="12">
      <c r="A127" s="31" t="s">
        <v>272</v>
      </c>
      <c r="B127" s="32" t="s">
        <v>52</v>
      </c>
      <c r="C127" s="33">
        <v>60010</v>
      </c>
      <c r="D127" s="33" t="s">
        <v>273</v>
      </c>
      <c r="E127" s="34" t="s">
        <v>59</v>
      </c>
      <c r="F127" s="37">
        <f>((0.6+0.3)*2+(0.6+0.3)*2+(0.6+0.3)*2+(0.6+0.3)*2+(0.86+0.3)+(0.86+0.3)+(0.86+0.3)+(0.65+0.3)+(0.6+0.3)*2+(1.2+0.3)*2+(0.6+0.3)*2+(0.6+0.3)*2+(0.6+0.3)*2+(0.65+0.3)+(0.65+0.3)+(0.65+0.3)+(1.8+0.3)*2)*0.15*0.15-0.07</f>
        <v>0.57979999999999987</v>
      </c>
      <c r="G127" s="92">
        <v>2290.5500000000002</v>
      </c>
      <c r="H127" s="92">
        <v>707.25</v>
      </c>
      <c r="I127" s="90">
        <f>H127+G127</f>
        <v>2997.8</v>
      </c>
      <c r="J127" s="36">
        <f>BDI!$F$19</f>
        <v>0.2204552568184257</v>
      </c>
      <c r="K127" s="99">
        <f t="shared" si="15"/>
        <v>2121.3031098025822</v>
      </c>
    </row>
    <row r="128" spans="1:11" s="5" customFormat="1" ht="12">
      <c r="A128" s="207" t="s">
        <v>274</v>
      </c>
      <c r="B128" s="207"/>
      <c r="C128" s="207"/>
      <c r="D128" s="207"/>
      <c r="E128" s="207"/>
      <c r="F128" s="207"/>
      <c r="G128" s="207" t="e">
        <f>VLOOKUP(C128,#REF!,4,0)</f>
        <v>#REF!</v>
      </c>
      <c r="H128" s="207" t="e">
        <f>VLOOKUP(C128,#REF!,5,0)</f>
        <v>#REF!</v>
      </c>
      <c r="I128" s="207"/>
      <c r="J128" s="45"/>
      <c r="K128" s="100">
        <f>SUM(K125:K127)</f>
        <v>17154.750321289812</v>
      </c>
    </row>
    <row r="129" spans="1:22" s="5" customFormat="1" ht="12.75" customHeight="1">
      <c r="A129" s="27">
        <v>9</v>
      </c>
      <c r="B129" s="51"/>
      <c r="C129" s="29"/>
      <c r="D129" s="214" t="s">
        <v>275</v>
      </c>
      <c r="E129" s="214"/>
      <c r="F129" s="214"/>
      <c r="G129" s="214" t="e">
        <f>VLOOKUP(C129,#REF!,4,0)</f>
        <v>#REF!</v>
      </c>
      <c r="H129" s="214" t="e">
        <f>VLOOKUP(C129,#REF!,5,0)</f>
        <v>#REF!</v>
      </c>
      <c r="I129" s="214"/>
      <c r="J129" s="52"/>
      <c r="K129" s="99"/>
    </row>
    <row r="130" spans="1:22" s="5" customFormat="1" ht="12">
      <c r="A130" s="31" t="s">
        <v>276</v>
      </c>
      <c r="B130" s="38" t="s">
        <v>52</v>
      </c>
      <c r="C130" s="33">
        <v>120902</v>
      </c>
      <c r="D130" s="33" t="s">
        <v>277</v>
      </c>
      <c r="E130" s="34" t="s">
        <v>54</v>
      </c>
      <c r="F130" s="37">
        <f>(6.83+1.5+1.84+2.89+3.59+3.43+3.43+1.26+4.84+1.5+1.65+1.65+1.2+1.65+2.4+2.4+1.5)*(0.3+0.14+0.3)</f>
        <v>32.234399999999994</v>
      </c>
      <c r="G130" s="92">
        <v>13.33</v>
      </c>
      <c r="H130" s="92">
        <v>20.36</v>
      </c>
      <c r="I130" s="91">
        <f>H130+G130</f>
        <v>33.69</v>
      </c>
      <c r="J130" s="36">
        <f>BDI!$F$19</f>
        <v>0.2204552568184257</v>
      </c>
      <c r="K130" s="99">
        <f>I130*F130*(J130+1)</f>
        <v>1325.3862603247669</v>
      </c>
    </row>
    <row r="131" spans="1:22" s="5" customFormat="1" ht="12">
      <c r="A131" s="31" t="s">
        <v>278</v>
      </c>
      <c r="B131" s="38" t="s">
        <v>52</v>
      </c>
      <c r="C131" s="33">
        <v>120209</v>
      </c>
      <c r="D131" s="33" t="s">
        <v>279</v>
      </c>
      <c r="E131" s="34" t="s">
        <v>54</v>
      </c>
      <c r="F131" s="49">
        <f>(6.62+10.55*1.5)+(3.13+7.17*1.5)+(9.92+12.65*1.5)+(2.25+6*1.5)*2</f>
        <v>87.724999999999994</v>
      </c>
      <c r="G131" s="92">
        <v>11.65</v>
      </c>
      <c r="H131" s="92">
        <v>12.8</v>
      </c>
      <c r="I131" s="91">
        <f>H131+G131</f>
        <v>24.450000000000003</v>
      </c>
      <c r="J131" s="36">
        <f>BDI!$F$19</f>
        <v>0.2204552568184257</v>
      </c>
      <c r="K131" s="99">
        <f t="shared" ref="K131:K132" si="16">I131*F131*(J131+1)</f>
        <v>2617.7254945374921</v>
      </c>
    </row>
    <row r="132" spans="1:22" s="5" customFormat="1" ht="12">
      <c r="A132" s="31" t="s">
        <v>280</v>
      </c>
      <c r="B132" s="38" t="s">
        <v>52</v>
      </c>
      <c r="C132" s="33">
        <v>121101</v>
      </c>
      <c r="D132" s="33" t="s">
        <v>281</v>
      </c>
      <c r="E132" s="34" t="s">
        <v>54</v>
      </c>
      <c r="F132" s="49">
        <f>9.9*1</f>
        <v>9.9</v>
      </c>
      <c r="G132" s="92">
        <v>15.9</v>
      </c>
      <c r="H132" s="92">
        <v>2.5</v>
      </c>
      <c r="I132" s="91">
        <f>H132+G132</f>
        <v>18.399999999999999</v>
      </c>
      <c r="J132" s="36">
        <f>BDI!$F$19</f>
        <v>0.2204552568184257</v>
      </c>
      <c r="K132" s="99">
        <f t="shared" si="16"/>
        <v>222.31812958204443</v>
      </c>
    </row>
    <row r="133" spans="1:22" s="5" customFormat="1" ht="12">
      <c r="A133" s="207" t="s">
        <v>282</v>
      </c>
      <c r="B133" s="207"/>
      <c r="C133" s="207"/>
      <c r="D133" s="207"/>
      <c r="E133" s="207"/>
      <c r="F133" s="207"/>
      <c r="G133" s="207" t="e">
        <f>VLOOKUP(C133,#REF!,4,0)</f>
        <v>#REF!</v>
      </c>
      <c r="H133" s="207" t="e">
        <f>VLOOKUP(C133,#REF!,5,0)</f>
        <v>#REF!</v>
      </c>
      <c r="I133" s="207"/>
      <c r="J133" s="45"/>
      <c r="K133" s="100">
        <f>SUM(K130:K132)</f>
        <v>4165.4298844443028</v>
      </c>
    </row>
    <row r="134" spans="1:22" s="5" customFormat="1" ht="12.75" customHeight="1">
      <c r="A134" s="27">
        <v>10</v>
      </c>
      <c r="B134" s="51"/>
      <c r="C134" s="29"/>
      <c r="D134" s="214" t="s">
        <v>283</v>
      </c>
      <c r="E134" s="214"/>
      <c r="F134" s="214"/>
      <c r="G134" s="214" t="e">
        <f>VLOOKUP(C134,#REF!,4,0)</f>
        <v>#REF!</v>
      </c>
      <c r="H134" s="214" t="e">
        <f>VLOOKUP(C134,#REF!,5,0)</f>
        <v>#REF!</v>
      </c>
      <c r="I134" s="214"/>
      <c r="J134" s="52"/>
      <c r="K134" s="99"/>
    </row>
    <row r="135" spans="1:22" s="5" customFormat="1" ht="24">
      <c r="A135" s="31" t="s">
        <v>284</v>
      </c>
      <c r="B135" s="161" t="s">
        <v>285</v>
      </c>
      <c r="C135" s="33">
        <v>94216</v>
      </c>
      <c r="D135" s="33" t="s">
        <v>286</v>
      </c>
      <c r="E135" s="34" t="s">
        <v>54</v>
      </c>
      <c r="F135" s="37">
        <f>7.01*2.45+4.89*9.23</f>
        <v>62.309200000000004</v>
      </c>
      <c r="G135" s="104">
        <v>234.53</v>
      </c>
      <c r="H135" s="92">
        <v>1.97</v>
      </c>
      <c r="I135" s="91">
        <f>H135+G135</f>
        <v>236.5</v>
      </c>
      <c r="J135" s="36">
        <f>BDI!$F$19</f>
        <v>0.2204552568184257</v>
      </c>
      <c r="K135" s="99">
        <f>I135*F135*(J135+1)</f>
        <v>17984.782197747631</v>
      </c>
    </row>
    <row r="136" spans="1:22" s="5" customFormat="1" ht="12">
      <c r="A136" s="31" t="s">
        <v>287</v>
      </c>
      <c r="B136" s="55" t="s">
        <v>52</v>
      </c>
      <c r="C136" s="33">
        <v>160602</v>
      </c>
      <c r="D136" s="33" t="s">
        <v>288</v>
      </c>
      <c r="E136" s="34" t="s">
        <v>85</v>
      </c>
      <c r="F136" s="37">
        <f>9.23+7.01</f>
        <v>16.240000000000002</v>
      </c>
      <c r="G136" s="92">
        <v>22.75</v>
      </c>
      <c r="H136" s="92">
        <v>16.64</v>
      </c>
      <c r="I136" s="91">
        <f>H136+G136</f>
        <v>39.39</v>
      </c>
      <c r="J136" s="36">
        <f>BDI!$F$19</f>
        <v>0.2204552568184257</v>
      </c>
      <c r="K136" s="99">
        <f t="shared" ref="K136:K137" si="17">I136*F136*(J136+1)</f>
        <v>780.71741687310339</v>
      </c>
    </row>
    <row r="137" spans="1:22" s="5" customFormat="1" ht="36">
      <c r="A137" s="31" t="s">
        <v>289</v>
      </c>
      <c r="B137" s="55" t="s">
        <v>52</v>
      </c>
      <c r="C137" s="33">
        <v>150204</v>
      </c>
      <c r="D137" s="33" t="s">
        <v>290</v>
      </c>
      <c r="E137" s="34" t="s">
        <v>92</v>
      </c>
      <c r="F137" s="37">
        <f>30*4.26+72*3.43</f>
        <v>374.76</v>
      </c>
      <c r="G137" s="92">
        <v>19.13</v>
      </c>
      <c r="H137" s="92">
        <v>0</v>
      </c>
      <c r="I137" s="91">
        <f>H137+G137</f>
        <v>19.13</v>
      </c>
      <c r="J137" s="36">
        <f>BDI!$F$19</f>
        <v>0.2204552568184257</v>
      </c>
      <c r="K137" s="99">
        <f t="shared" si="17"/>
        <v>8749.6375444260757</v>
      </c>
    </row>
    <row r="138" spans="1:22" s="5" customFormat="1" ht="12">
      <c r="A138" s="207" t="s">
        <v>291</v>
      </c>
      <c r="B138" s="207"/>
      <c r="C138" s="207"/>
      <c r="D138" s="207"/>
      <c r="E138" s="207"/>
      <c r="F138" s="207"/>
      <c r="G138" s="207" t="e">
        <f>VLOOKUP(C138,#REF!,4,0)</f>
        <v>#REF!</v>
      </c>
      <c r="H138" s="207" t="e">
        <f>VLOOKUP(C138,#REF!,5,0)</f>
        <v>#REF!</v>
      </c>
      <c r="I138" s="207"/>
      <c r="J138" s="45"/>
      <c r="K138" s="100">
        <f>SUM(K135:K137)</f>
        <v>27515.137159046812</v>
      </c>
    </row>
    <row r="139" spans="1:22" s="61" customFormat="1" ht="12.75" customHeight="1">
      <c r="A139" s="27">
        <v>11</v>
      </c>
      <c r="B139" s="51"/>
      <c r="C139" s="29"/>
      <c r="D139" s="214" t="s">
        <v>292</v>
      </c>
      <c r="E139" s="214"/>
      <c r="F139" s="214"/>
      <c r="G139" s="214" t="e">
        <f>VLOOKUP(C139,#REF!,4,0)</f>
        <v>#REF!</v>
      </c>
      <c r="H139" s="214" t="e">
        <f>VLOOKUP(C139,#REF!,5,0)</f>
        <v>#REF!</v>
      </c>
      <c r="I139" s="214"/>
      <c r="J139" s="52"/>
      <c r="K139" s="102"/>
    </row>
    <row r="140" spans="1:22" s="5" customFormat="1" ht="12">
      <c r="A140" s="31" t="s">
        <v>293</v>
      </c>
      <c r="B140" s="55" t="s">
        <v>52</v>
      </c>
      <c r="C140" s="33">
        <v>170101</v>
      </c>
      <c r="D140" s="33" t="s">
        <v>294</v>
      </c>
      <c r="E140" s="34" t="s">
        <v>231</v>
      </c>
      <c r="F140" s="37">
        <v>2</v>
      </c>
      <c r="G140" s="92">
        <v>596.37</v>
      </c>
      <c r="H140" s="92">
        <v>142.27000000000001</v>
      </c>
      <c r="I140" s="91">
        <f>G140+H140</f>
        <v>738.64</v>
      </c>
      <c r="J140" s="36">
        <f>BDI!$F$19</f>
        <v>0.2204552568184257</v>
      </c>
      <c r="K140" s="99">
        <f>I140*F140*(J140+1)</f>
        <v>1802.9541417927239</v>
      </c>
      <c r="N140" s="42"/>
    </row>
    <row r="141" spans="1:22" s="5" customFormat="1" ht="12">
      <c r="A141" s="31" t="s">
        <v>295</v>
      </c>
      <c r="B141" s="55" t="s">
        <v>52</v>
      </c>
      <c r="C141" s="33">
        <v>170103</v>
      </c>
      <c r="D141" s="33" t="s">
        <v>296</v>
      </c>
      <c r="E141" s="34" t="s">
        <v>231</v>
      </c>
      <c r="F141" s="37">
        <v>3</v>
      </c>
      <c r="G141" s="92">
        <v>617.92999999999995</v>
      </c>
      <c r="H141" s="92">
        <v>142.27000000000001</v>
      </c>
      <c r="I141" s="91">
        <f>G141+H141</f>
        <v>760.19999999999993</v>
      </c>
      <c r="J141" s="36">
        <f>BDI!$F$19</f>
        <v>0.2204552568184257</v>
      </c>
      <c r="K141" s="99">
        <f>I141*F141*(J141+1)</f>
        <v>2783.3702587001017</v>
      </c>
      <c r="N141" s="42"/>
    </row>
    <row r="142" spans="1:22" s="5" customFormat="1" ht="12">
      <c r="A142" s="207" t="s">
        <v>297</v>
      </c>
      <c r="B142" s="207"/>
      <c r="C142" s="207"/>
      <c r="D142" s="207"/>
      <c r="E142" s="207"/>
      <c r="F142" s="207"/>
      <c r="G142" s="207" t="e">
        <f>VLOOKUP(C142,#REF!,4,0)</f>
        <v>#REF!</v>
      </c>
      <c r="H142" s="207" t="e">
        <f>VLOOKUP(C142,#REF!,5,0)</f>
        <v>#REF!</v>
      </c>
      <c r="I142" s="207"/>
      <c r="J142" s="45"/>
      <c r="K142" s="100">
        <f>SUM(K140:K141)</f>
        <v>4586.3244004928256</v>
      </c>
    </row>
    <row r="143" spans="1:22" s="5" customFormat="1" ht="12.75" customHeight="1">
      <c r="A143" s="27">
        <v>12</v>
      </c>
      <c r="B143" s="51"/>
      <c r="C143" s="29"/>
      <c r="D143" s="214" t="s">
        <v>298</v>
      </c>
      <c r="E143" s="214"/>
      <c r="F143" s="214"/>
      <c r="G143" s="214" t="e">
        <f>VLOOKUP(C143,#REF!,4,0)</f>
        <v>#REF!</v>
      </c>
      <c r="H143" s="214" t="e">
        <f>VLOOKUP(C143,#REF!,5,0)</f>
        <v>#REF!</v>
      </c>
      <c r="I143" s="214"/>
      <c r="J143" s="52"/>
      <c r="K143" s="99"/>
    </row>
    <row r="144" spans="1:22" s="5" customFormat="1" ht="12">
      <c r="A144" s="31" t="s">
        <v>299</v>
      </c>
      <c r="B144" s="55" t="s">
        <v>52</v>
      </c>
      <c r="C144" s="33">
        <v>180509</v>
      </c>
      <c r="D144" s="33" t="s">
        <v>300</v>
      </c>
      <c r="E144" s="34" t="s">
        <v>54</v>
      </c>
      <c r="F144" s="37">
        <f>1.7*0.6*3+1.7*0.8</f>
        <v>4.42</v>
      </c>
      <c r="G144" s="92">
        <v>454.83</v>
      </c>
      <c r="H144" s="92">
        <v>42.67</v>
      </c>
      <c r="I144" s="91">
        <f>G144+H144</f>
        <v>497.5</v>
      </c>
      <c r="J144" s="36">
        <f>BDI!$F$19</f>
        <v>0.2204552568184257</v>
      </c>
      <c r="K144" s="99">
        <f>I144*F144*(J144+1)</f>
        <v>2683.7200869808771</v>
      </c>
      <c r="Q144" s="42"/>
      <c r="R144" s="42"/>
      <c r="U144" s="42"/>
      <c r="V144" s="42"/>
    </row>
    <row r="145" spans="1:22" s="5" customFormat="1" ht="12">
      <c r="A145" s="31" t="s">
        <v>301</v>
      </c>
      <c r="B145" s="55" t="s">
        <v>52</v>
      </c>
      <c r="C145" s="33">
        <v>180381</v>
      </c>
      <c r="D145" s="33" t="s">
        <v>302</v>
      </c>
      <c r="E145" s="34" t="s">
        <v>54</v>
      </c>
      <c r="F145" s="37">
        <f>0.6*0.6*8-0.72</f>
        <v>2.16</v>
      </c>
      <c r="G145" s="92">
        <v>461.29</v>
      </c>
      <c r="H145" s="92">
        <v>45.6</v>
      </c>
      <c r="I145" s="91">
        <f>G145+H145</f>
        <v>506.89000000000004</v>
      </c>
      <c r="J145" s="36">
        <f>BDI!$F$19</f>
        <v>0.2204552568184257</v>
      </c>
      <c r="K145" s="99">
        <f>I145*F145*(J145+1)</f>
        <v>1336.2549806779746</v>
      </c>
      <c r="Q145" s="42"/>
      <c r="R145" s="42"/>
      <c r="U145" s="42"/>
      <c r="V145" s="42"/>
    </row>
    <row r="146" spans="1:22" s="5" customFormat="1" ht="12">
      <c r="A146" s="31" t="s">
        <v>303</v>
      </c>
      <c r="B146" s="55" t="s">
        <v>52</v>
      </c>
      <c r="C146" s="38">
        <v>180401</v>
      </c>
      <c r="D146" s="38" t="s">
        <v>304</v>
      </c>
      <c r="E146" s="34" t="s">
        <v>54</v>
      </c>
      <c r="F146" s="40">
        <v>1.8</v>
      </c>
      <c r="G146" s="92">
        <v>236.75</v>
      </c>
      <c r="H146" s="92">
        <v>45.6</v>
      </c>
      <c r="I146" s="91">
        <f>G146+H146</f>
        <v>282.35000000000002</v>
      </c>
      <c r="J146" s="36">
        <f>BDI!$F$19</f>
        <v>0.2204552568184257</v>
      </c>
      <c r="K146" s="99">
        <f>I146*F146*(J146+1)</f>
        <v>620.27197517282855</v>
      </c>
      <c r="Q146" s="42"/>
      <c r="R146" s="42"/>
      <c r="U146" s="42"/>
      <c r="V146" s="42"/>
    </row>
    <row r="147" spans="1:22" s="5" customFormat="1" ht="12">
      <c r="A147" s="207" t="s">
        <v>305</v>
      </c>
      <c r="B147" s="207"/>
      <c r="C147" s="207"/>
      <c r="D147" s="207"/>
      <c r="E147" s="207"/>
      <c r="F147" s="207"/>
      <c r="G147" s="207" t="e">
        <f>VLOOKUP(C147,#REF!,4,0)</f>
        <v>#REF!</v>
      </c>
      <c r="H147" s="207" t="e">
        <f>VLOOKUP(C147,#REF!,5,0)</f>
        <v>#REF!</v>
      </c>
      <c r="I147" s="207"/>
      <c r="J147" s="43"/>
      <c r="K147" s="100">
        <f>SUM(K144:K146)</f>
        <v>4640.2470428316801</v>
      </c>
    </row>
    <row r="148" spans="1:22" s="5" customFormat="1" ht="12.75" customHeight="1">
      <c r="A148" s="27">
        <v>13</v>
      </c>
      <c r="B148" s="28"/>
      <c r="C148" s="29"/>
      <c r="D148" s="214" t="s">
        <v>306</v>
      </c>
      <c r="E148" s="214"/>
      <c r="F148" s="214"/>
      <c r="G148" s="214" t="e">
        <f>VLOOKUP(C148,#REF!,4,0)</f>
        <v>#REF!</v>
      </c>
      <c r="H148" s="214" t="e">
        <f>VLOOKUP(C148,#REF!,5,0)</f>
        <v>#REF!</v>
      </c>
      <c r="I148" s="214"/>
      <c r="J148" s="30"/>
      <c r="K148" s="99"/>
    </row>
    <row r="149" spans="1:22" s="5" customFormat="1" ht="12">
      <c r="A149" s="31" t="s">
        <v>307</v>
      </c>
      <c r="B149" s="32" t="s">
        <v>52</v>
      </c>
      <c r="C149" s="33">
        <v>200101</v>
      </c>
      <c r="D149" s="33" t="s">
        <v>308</v>
      </c>
      <c r="E149" s="34" t="s">
        <v>54</v>
      </c>
      <c r="F149" s="37">
        <f>F150+F151</f>
        <v>303.18000000000006</v>
      </c>
      <c r="G149" s="92">
        <v>2.44</v>
      </c>
      <c r="H149" s="92">
        <v>3.23</v>
      </c>
      <c r="I149" s="90">
        <f>H149+G149</f>
        <v>5.67</v>
      </c>
      <c r="J149" s="36">
        <f>BDI!$F$19</f>
        <v>0.2204552568184257</v>
      </c>
      <c r="K149" s="99">
        <f>I149*F149*(J149+1)</f>
        <v>2097.9999324017326</v>
      </c>
    </row>
    <row r="150" spans="1:22" s="5" customFormat="1" ht="12">
      <c r="A150" s="31" t="s">
        <v>309</v>
      </c>
      <c r="B150" s="32" t="s">
        <v>52</v>
      </c>
      <c r="C150" s="33">
        <v>200201</v>
      </c>
      <c r="D150" s="33" t="s">
        <v>310</v>
      </c>
      <c r="E150" s="34" t="s">
        <v>54</v>
      </c>
      <c r="F150" s="37">
        <f>(10.55+7.17+12.65+5.81+6+6+5.4)*3</f>
        <v>160.74</v>
      </c>
      <c r="G150" s="92">
        <v>9.68</v>
      </c>
      <c r="H150" s="92">
        <v>12.95</v>
      </c>
      <c r="I150" s="90">
        <f>H150+G150</f>
        <v>22.63</v>
      </c>
      <c r="J150" s="36">
        <f>BDI!$F$19</f>
        <v>0.2204552568184257</v>
      </c>
      <c r="K150" s="99">
        <f>I150*F150*(J150+1)</f>
        <v>4439.4623817098891</v>
      </c>
      <c r="T150" s="42"/>
    </row>
    <row r="151" spans="1:22" s="5" customFormat="1" ht="12">
      <c r="A151" s="31" t="s">
        <v>311</v>
      </c>
      <c r="B151" s="32" t="s">
        <v>52</v>
      </c>
      <c r="C151" s="33">
        <v>200499</v>
      </c>
      <c r="D151" s="33" t="s">
        <v>312</v>
      </c>
      <c r="E151" s="34" t="s">
        <v>54</v>
      </c>
      <c r="F151" s="37">
        <f>(29.27+9.9+8.34+2.37)*3-7.2</f>
        <v>142.44000000000003</v>
      </c>
      <c r="G151" s="92">
        <v>9.85</v>
      </c>
      <c r="H151" s="92">
        <v>17.940000000000001</v>
      </c>
      <c r="I151" s="90">
        <f>H151+G151</f>
        <v>27.79</v>
      </c>
      <c r="J151" s="36">
        <f>BDI!$F$19</f>
        <v>0.2204552568184257</v>
      </c>
      <c r="K151" s="99">
        <f>I151*F151*(J151+1)</f>
        <v>4831.0593640500083</v>
      </c>
      <c r="S151" s="42"/>
    </row>
    <row r="152" spans="1:22" s="5" customFormat="1" ht="12">
      <c r="A152" s="31" t="s">
        <v>313</v>
      </c>
      <c r="B152" s="32" t="s">
        <v>52</v>
      </c>
      <c r="C152" s="33">
        <v>201302</v>
      </c>
      <c r="D152" s="33" t="s">
        <v>314</v>
      </c>
      <c r="E152" s="34" t="s">
        <v>54</v>
      </c>
      <c r="F152" s="37">
        <v>160.74</v>
      </c>
      <c r="G152" s="92">
        <v>58.77</v>
      </c>
      <c r="H152" s="92">
        <v>23.97</v>
      </c>
      <c r="I152" s="90">
        <f>H152+G152</f>
        <v>82.740000000000009</v>
      </c>
      <c r="J152" s="36">
        <f>BDI!$F$19</f>
        <v>0.2204552568184257</v>
      </c>
      <c r="K152" s="99">
        <f>I152*F152*(J152+1)</f>
        <v>16231.600418147425</v>
      </c>
      <c r="S152" s="42"/>
      <c r="T152" s="42"/>
    </row>
    <row r="153" spans="1:22" s="5" customFormat="1" ht="12">
      <c r="A153" s="207" t="s">
        <v>315</v>
      </c>
      <c r="B153" s="207"/>
      <c r="C153" s="207"/>
      <c r="D153" s="207"/>
      <c r="E153" s="207"/>
      <c r="F153" s="207"/>
      <c r="G153" s="207" t="e">
        <f>VLOOKUP(C153,#REF!,4,0)</f>
        <v>#REF!</v>
      </c>
      <c r="H153" s="207" t="e">
        <f>VLOOKUP(C153,#REF!,5,0)</f>
        <v>#REF!</v>
      </c>
      <c r="I153" s="207"/>
      <c r="J153" s="43"/>
      <c r="K153" s="100">
        <f>SUM(K149:K152)</f>
        <v>27600.122096309053</v>
      </c>
    </row>
    <row r="154" spans="1:22" s="5" customFormat="1" ht="12.75" customHeight="1">
      <c r="A154" s="27">
        <v>14</v>
      </c>
      <c r="B154" s="28"/>
      <c r="C154" s="29"/>
      <c r="D154" s="214" t="s">
        <v>316</v>
      </c>
      <c r="E154" s="214"/>
      <c r="F154" s="214"/>
      <c r="G154" s="214" t="e">
        <f>VLOOKUP(C154,#REF!,4,0)</f>
        <v>#REF!</v>
      </c>
      <c r="H154" s="214" t="e">
        <f>VLOOKUP(C154,#REF!,5,0)</f>
        <v>#REF!</v>
      </c>
      <c r="I154" s="214"/>
      <c r="J154" s="30"/>
      <c r="K154" s="99"/>
    </row>
    <row r="155" spans="1:22" s="5" customFormat="1" ht="12">
      <c r="A155" s="31" t="s">
        <v>317</v>
      </c>
      <c r="B155" s="32" t="s">
        <v>52</v>
      </c>
      <c r="C155" s="33">
        <v>210499</v>
      </c>
      <c r="D155" s="33" t="s">
        <v>318</v>
      </c>
      <c r="E155" s="34" t="s">
        <v>54</v>
      </c>
      <c r="F155" s="37">
        <f>6.32+3.13+9.93+8.16+2.07+2.25+2.25+1.8+0.9</f>
        <v>36.809999999999995</v>
      </c>
      <c r="G155" s="92">
        <v>64.8</v>
      </c>
      <c r="H155" s="92">
        <v>12.07</v>
      </c>
      <c r="I155" s="90">
        <f>H155+G155</f>
        <v>76.87</v>
      </c>
      <c r="J155" s="36">
        <f>BDI!$F$19</f>
        <v>0.2204552568184257</v>
      </c>
      <c r="K155" s="99">
        <f>I155*F155*(J155+1)</f>
        <v>3453.381521727988</v>
      </c>
    </row>
    <row r="156" spans="1:22" s="5" customFormat="1" ht="12">
      <c r="A156" s="207" t="s">
        <v>319</v>
      </c>
      <c r="B156" s="207"/>
      <c r="C156" s="207"/>
      <c r="D156" s="207"/>
      <c r="E156" s="207"/>
      <c r="F156" s="207"/>
      <c r="G156" s="207" t="e">
        <f>VLOOKUP(C156,#REF!,4,0)</f>
        <v>#REF!</v>
      </c>
      <c r="H156" s="207" t="e">
        <f>VLOOKUP(C156,#REF!,5,0)</f>
        <v>#REF!</v>
      </c>
      <c r="I156" s="207"/>
      <c r="J156" s="43"/>
      <c r="K156" s="100">
        <f>SUM(K155)</f>
        <v>3453.381521727988</v>
      </c>
    </row>
    <row r="157" spans="1:22" s="56" customFormat="1" ht="12.75" customHeight="1">
      <c r="A157" s="27">
        <v>15</v>
      </c>
      <c r="B157" s="28"/>
      <c r="C157" s="29"/>
      <c r="D157" s="214" t="s">
        <v>320</v>
      </c>
      <c r="E157" s="214"/>
      <c r="F157" s="214"/>
      <c r="G157" s="214" t="e">
        <f>VLOOKUP(C157,#REF!,4,0)</f>
        <v>#REF!</v>
      </c>
      <c r="H157" s="214" t="e">
        <f>VLOOKUP(C157,#REF!,5,0)</f>
        <v>#REF!</v>
      </c>
      <c r="I157" s="214"/>
      <c r="J157" s="30"/>
      <c r="K157" s="99"/>
    </row>
    <row r="158" spans="1:22" s="56" customFormat="1" ht="12">
      <c r="A158" s="31" t="s">
        <v>321</v>
      </c>
      <c r="B158" s="32" t="s">
        <v>52</v>
      </c>
      <c r="C158" s="33">
        <v>220050</v>
      </c>
      <c r="D158" s="33" t="s">
        <v>322</v>
      </c>
      <c r="E158" s="34" t="s">
        <v>54</v>
      </c>
      <c r="F158" s="37">
        <v>35.909999999999997</v>
      </c>
      <c r="G158" s="92">
        <v>19.79</v>
      </c>
      <c r="H158" s="92">
        <v>9.5399999999999991</v>
      </c>
      <c r="I158" s="90">
        <f>H158+G158</f>
        <v>29.33</v>
      </c>
      <c r="J158" s="36">
        <f>BDI!$F$19</f>
        <v>0.2204552568184257</v>
      </c>
      <c r="K158" s="99">
        <f>I158*F158*(J158+1)</f>
        <v>1285.4326608280157</v>
      </c>
      <c r="S158" s="62"/>
    </row>
    <row r="159" spans="1:22" s="63" customFormat="1" ht="24">
      <c r="A159" s="31" t="s">
        <v>323</v>
      </c>
      <c r="B159" s="32" t="s">
        <v>52</v>
      </c>
      <c r="C159" s="33">
        <v>220309</v>
      </c>
      <c r="D159" s="33" t="s">
        <v>324</v>
      </c>
      <c r="E159" s="34" t="s">
        <v>54</v>
      </c>
      <c r="F159" s="35">
        <f>48.03-11.46</f>
        <v>36.57</v>
      </c>
      <c r="G159" s="92">
        <v>48.78</v>
      </c>
      <c r="H159" s="92">
        <v>26.29</v>
      </c>
      <c r="I159" s="90">
        <f>H159+G159</f>
        <v>75.069999999999993</v>
      </c>
      <c r="J159" s="36">
        <f>BDI!$F$19</f>
        <v>0.2204552568184257</v>
      </c>
      <c r="K159" s="99">
        <f t="shared" ref="K159:K161" si="18">I159*F159*(J159+1)</f>
        <v>3350.5278990506663</v>
      </c>
      <c r="S159" s="64"/>
    </row>
    <row r="160" spans="1:22" s="56" customFormat="1" ht="12">
      <c r="A160" s="31" t="s">
        <v>325</v>
      </c>
      <c r="B160" s="32" t="s">
        <v>52</v>
      </c>
      <c r="C160" s="33">
        <v>220310</v>
      </c>
      <c r="D160" s="33" t="s">
        <v>326</v>
      </c>
      <c r="E160" s="34" t="s">
        <v>327</v>
      </c>
      <c r="F160" s="37">
        <f>13.72+8.34-12.92</f>
        <v>9.1400000000000023</v>
      </c>
      <c r="G160" s="92">
        <v>2.41</v>
      </c>
      <c r="H160" s="92">
        <v>6.27</v>
      </c>
      <c r="I160" s="90">
        <f>H160+G160</f>
        <v>8.68</v>
      </c>
      <c r="J160" s="36">
        <f>BDI!$F$19</f>
        <v>0.2204552568184257</v>
      </c>
      <c r="K160" s="99">
        <f t="shared" si="18"/>
        <v>96.825061890741182</v>
      </c>
    </row>
    <row r="161" spans="1:19" s="56" customFormat="1" ht="12">
      <c r="A161" s="31" t="s">
        <v>328</v>
      </c>
      <c r="B161" s="32" t="s">
        <v>52</v>
      </c>
      <c r="C161" s="33">
        <v>220102</v>
      </c>
      <c r="D161" s="33" t="s">
        <v>329</v>
      </c>
      <c r="E161" s="34" t="s">
        <v>54</v>
      </c>
      <c r="F161" s="37">
        <v>35.909999999999997</v>
      </c>
      <c r="G161" s="92">
        <v>22.99</v>
      </c>
      <c r="H161" s="92">
        <v>11.94</v>
      </c>
      <c r="I161" s="90">
        <f>H161+G161</f>
        <v>34.93</v>
      </c>
      <c r="J161" s="36">
        <f>BDI!$F$19</f>
        <v>0.2204552568184257</v>
      </c>
      <c r="K161" s="99">
        <f t="shared" si="18"/>
        <v>1530.8613311531738</v>
      </c>
    </row>
    <row r="162" spans="1:19" s="56" customFormat="1" ht="12">
      <c r="A162" s="207" t="s">
        <v>330</v>
      </c>
      <c r="B162" s="207"/>
      <c r="C162" s="207"/>
      <c r="D162" s="207"/>
      <c r="E162" s="207"/>
      <c r="F162" s="207"/>
      <c r="G162" s="207" t="e">
        <f>VLOOKUP(C162,#REF!,4,0)</f>
        <v>#REF!</v>
      </c>
      <c r="H162" s="207" t="e">
        <f>VLOOKUP(C162,#REF!,5,0)</f>
        <v>#REF!</v>
      </c>
      <c r="I162" s="207"/>
      <c r="J162" s="43"/>
      <c r="K162" s="100">
        <f>SUM(K158:K161)</f>
        <v>6263.6469529225969</v>
      </c>
    </row>
    <row r="163" spans="1:19" s="56" customFormat="1" ht="12.75" customHeight="1">
      <c r="A163" s="27">
        <v>16</v>
      </c>
      <c r="B163" s="28"/>
      <c r="C163" s="29"/>
      <c r="D163" s="214" t="s">
        <v>331</v>
      </c>
      <c r="E163" s="214"/>
      <c r="F163" s="214"/>
      <c r="G163" s="214" t="e">
        <f>VLOOKUP(C163,#REF!,4,0)</f>
        <v>#REF!</v>
      </c>
      <c r="H163" s="214" t="e">
        <f>VLOOKUP(C163,#REF!,5,0)</f>
        <v>#REF!</v>
      </c>
      <c r="I163" s="214"/>
      <c r="J163" s="52"/>
      <c r="K163" s="99"/>
    </row>
    <row r="164" spans="1:19" s="56" customFormat="1" ht="12">
      <c r="A164" s="31" t="s">
        <v>332</v>
      </c>
      <c r="B164" s="32" t="s">
        <v>52</v>
      </c>
      <c r="C164" s="33">
        <v>230102</v>
      </c>
      <c r="D164" s="33" t="s">
        <v>333</v>
      </c>
      <c r="E164" s="34" t="s">
        <v>231</v>
      </c>
      <c r="F164" s="37">
        <f>F140+F141</f>
        <v>5</v>
      </c>
      <c r="G164" s="92">
        <v>139.94999999999999</v>
      </c>
      <c r="H164" s="92">
        <v>20.8</v>
      </c>
      <c r="I164" s="90">
        <f>H164+G164</f>
        <v>160.75</v>
      </c>
      <c r="J164" s="36">
        <f>BDI!$F$19</f>
        <v>0.2204552568184257</v>
      </c>
      <c r="K164" s="99">
        <f>I164*F164*(J164+1)</f>
        <v>980.9409126678097</v>
      </c>
    </row>
    <row r="165" spans="1:19" s="56" customFormat="1" ht="12">
      <c r="A165" s="31" t="s">
        <v>334</v>
      </c>
      <c r="B165" s="32" t="s">
        <v>52</v>
      </c>
      <c r="C165" s="44">
        <v>230103</v>
      </c>
      <c r="D165" s="33" t="s">
        <v>335</v>
      </c>
      <c r="E165" s="34" t="s">
        <v>231</v>
      </c>
      <c r="F165" s="37">
        <v>4</v>
      </c>
      <c r="G165" s="92">
        <v>38.57</v>
      </c>
      <c r="H165" s="92">
        <v>20.8</v>
      </c>
      <c r="I165" s="90">
        <f>H165+G165</f>
        <v>59.370000000000005</v>
      </c>
      <c r="J165" s="36">
        <f>BDI!$F$19</f>
        <v>0.2204552568184257</v>
      </c>
      <c r="K165" s="99">
        <f t="shared" ref="K165:K166" si="19">I165*F165*(J165+1)</f>
        <v>289.83371438923973</v>
      </c>
    </row>
    <row r="166" spans="1:19" s="56" customFormat="1" ht="12">
      <c r="A166" s="31" t="s">
        <v>336</v>
      </c>
      <c r="B166" s="32" t="s">
        <v>52</v>
      </c>
      <c r="C166" s="44">
        <v>230202</v>
      </c>
      <c r="D166" s="33" t="s">
        <v>337</v>
      </c>
      <c r="E166" s="34" t="s">
        <v>231</v>
      </c>
      <c r="F166" s="37">
        <f>F164*3</f>
        <v>15</v>
      </c>
      <c r="G166" s="92">
        <v>5.95</v>
      </c>
      <c r="H166" s="92">
        <v>8.84</v>
      </c>
      <c r="I166" s="90">
        <f>H166+G166</f>
        <v>14.79</v>
      </c>
      <c r="J166" s="36">
        <f>BDI!$F$19</f>
        <v>0.2204552568184257</v>
      </c>
      <c r="K166" s="99">
        <f t="shared" si="19"/>
        <v>270.75799872516774</v>
      </c>
    </row>
    <row r="167" spans="1:19" s="56" customFormat="1" ht="12">
      <c r="A167" s="207" t="s">
        <v>338</v>
      </c>
      <c r="B167" s="207"/>
      <c r="C167" s="207"/>
      <c r="D167" s="207"/>
      <c r="E167" s="207"/>
      <c r="F167" s="207"/>
      <c r="G167" s="207" t="e">
        <f>VLOOKUP(C167,#REF!,4,0)</f>
        <v>#REF!</v>
      </c>
      <c r="H167" s="207" t="e">
        <f>VLOOKUP(C167,#REF!,5,0)</f>
        <v>#REF!</v>
      </c>
      <c r="I167" s="207"/>
      <c r="J167" s="43"/>
      <c r="K167" s="100">
        <f>SUM(K164:K166)</f>
        <v>1541.5326257822171</v>
      </c>
    </row>
    <row r="168" spans="1:19" s="56" customFormat="1" ht="12.75" customHeight="1">
      <c r="A168" s="27">
        <v>17</v>
      </c>
      <c r="B168" s="28"/>
      <c r="C168" s="29"/>
      <c r="D168" s="214" t="s">
        <v>346</v>
      </c>
      <c r="E168" s="214"/>
      <c r="F168" s="214"/>
      <c r="G168" s="214" t="e">
        <f>VLOOKUP(C168,#REF!,4,0)</f>
        <v>#REF!</v>
      </c>
      <c r="H168" s="214" t="e">
        <f>VLOOKUP(C168,#REF!,5,0)</f>
        <v>#REF!</v>
      </c>
      <c r="I168" s="214"/>
      <c r="J168" s="30"/>
      <c r="K168" s="99"/>
    </row>
    <row r="169" spans="1:19" s="56" customFormat="1" ht="12">
      <c r="A169" s="31" t="s">
        <v>340</v>
      </c>
      <c r="B169" s="32" t="s">
        <v>52</v>
      </c>
      <c r="C169" s="33">
        <v>261000</v>
      </c>
      <c r="D169" s="33" t="s">
        <v>348</v>
      </c>
      <c r="E169" s="34" t="s">
        <v>54</v>
      </c>
      <c r="F169" s="37">
        <f>149.64-45.6</f>
        <v>104.03999999999999</v>
      </c>
      <c r="G169" s="92">
        <v>5.7</v>
      </c>
      <c r="H169" s="92">
        <v>7.48</v>
      </c>
      <c r="I169" s="90">
        <f>H169+G169</f>
        <v>13.18</v>
      </c>
      <c r="J169" s="36">
        <f>BDI!$F$19</f>
        <v>0.2204552568184257</v>
      </c>
      <c r="K169" s="99">
        <f>I169*F169*(J169+1)</f>
        <v>1673.545853637547</v>
      </c>
      <c r="S169" s="62"/>
    </row>
    <row r="170" spans="1:19" s="56" customFormat="1" ht="12">
      <c r="A170" s="31" t="s">
        <v>343</v>
      </c>
      <c r="B170" s="32" t="s">
        <v>52</v>
      </c>
      <c r="C170" s="33">
        <v>260901</v>
      </c>
      <c r="D170" s="33" t="s">
        <v>350</v>
      </c>
      <c r="E170" s="34" t="s">
        <v>54</v>
      </c>
      <c r="F170" s="37">
        <f>0.6*2.1*2*2+0.8*2.1*2*3</f>
        <v>15.120000000000001</v>
      </c>
      <c r="G170" s="92">
        <v>11.21</v>
      </c>
      <c r="H170" s="92">
        <v>6.27</v>
      </c>
      <c r="I170" s="90">
        <f>H170+G170</f>
        <v>17.48</v>
      </c>
      <c r="J170" s="36">
        <f>BDI!$F$19</f>
        <v>0.2204552568184257</v>
      </c>
      <c r="K170" s="99">
        <f t="shared" ref="K170:K173" si="20">I170*F170*(J170+1)</f>
        <v>322.56339528449359</v>
      </c>
      <c r="S170" s="62"/>
    </row>
    <row r="171" spans="1:19" s="56" customFormat="1" ht="12">
      <c r="A171" s="31" t="s">
        <v>4469</v>
      </c>
      <c r="B171" s="32" t="s">
        <v>52</v>
      </c>
      <c r="C171" s="33">
        <v>261304</v>
      </c>
      <c r="D171" s="33" t="s">
        <v>351</v>
      </c>
      <c r="E171" s="34" t="s">
        <v>54</v>
      </c>
      <c r="F171" s="37">
        <f>149.64-45.6</f>
        <v>104.03999999999999</v>
      </c>
      <c r="G171" s="92">
        <v>4.82</v>
      </c>
      <c r="H171" s="92">
        <v>10.92</v>
      </c>
      <c r="I171" s="90">
        <f>H171+G171</f>
        <v>15.74</v>
      </c>
      <c r="J171" s="36">
        <f>BDI!$F$19</f>
        <v>0.2204552568184257</v>
      </c>
      <c r="K171" s="99">
        <f t="shared" si="20"/>
        <v>1998.6048358311828</v>
      </c>
    </row>
    <row r="172" spans="1:19" s="56" customFormat="1" ht="12">
      <c r="A172" s="31" t="s">
        <v>4470</v>
      </c>
      <c r="B172" s="32" t="s">
        <v>52</v>
      </c>
      <c r="C172" s="44">
        <v>261008</v>
      </c>
      <c r="D172" s="33" t="s">
        <v>1730</v>
      </c>
      <c r="E172" s="34" t="s">
        <v>54</v>
      </c>
      <c r="F172" s="37">
        <f>45-2.52</f>
        <v>42.48</v>
      </c>
      <c r="G172" s="92">
        <v>6.42</v>
      </c>
      <c r="H172" s="92">
        <v>8.99</v>
      </c>
      <c r="I172" s="90">
        <f>H172+G172</f>
        <v>15.41</v>
      </c>
      <c r="J172" s="36">
        <f>BDI!$F$19</f>
        <v>0.2204552568184257</v>
      </c>
      <c r="K172" s="99">
        <f t="shared" si="20"/>
        <v>798.93051476165601</v>
      </c>
    </row>
    <row r="173" spans="1:19" s="56" customFormat="1" ht="12">
      <c r="A173" s="31" t="s">
        <v>4471</v>
      </c>
      <c r="B173" s="32" t="s">
        <v>52</v>
      </c>
      <c r="C173" s="44">
        <v>261503</v>
      </c>
      <c r="D173" s="33" t="s">
        <v>352</v>
      </c>
      <c r="E173" s="34" t="s">
        <v>54</v>
      </c>
      <c r="F173" s="37">
        <f>((0.15+0.12+0.15+0.12)*30+(0.1+0.1+0.05+0.05+0.05+0.05)*72)-2.52</f>
        <v>42.48</v>
      </c>
      <c r="G173" s="92">
        <v>4.5999999999999996</v>
      </c>
      <c r="H173" s="92">
        <v>12.08</v>
      </c>
      <c r="I173" s="90">
        <f>H173+G173</f>
        <v>16.68</v>
      </c>
      <c r="J173" s="36">
        <f>BDI!$F$19</f>
        <v>0.2204552568184257</v>
      </c>
      <c r="K173" s="99">
        <f t="shared" si="20"/>
        <v>864.77358768490728</v>
      </c>
    </row>
    <row r="174" spans="1:19" s="56" customFormat="1" ht="12">
      <c r="A174" s="207" t="s">
        <v>353</v>
      </c>
      <c r="B174" s="207"/>
      <c r="C174" s="207"/>
      <c r="D174" s="207"/>
      <c r="E174" s="207"/>
      <c r="F174" s="207"/>
      <c r="G174" s="207" t="e">
        <f>VLOOKUP(C174,#REF!,4,0)</f>
        <v>#REF!</v>
      </c>
      <c r="H174" s="207" t="e">
        <f>VLOOKUP(C174,#REF!,5,0)</f>
        <v>#REF!</v>
      </c>
      <c r="I174" s="207"/>
      <c r="J174" s="43"/>
      <c r="K174" s="100">
        <f>SUM(K169:K173)</f>
        <v>5658.4181871997862</v>
      </c>
    </row>
    <row r="175" spans="1:19" s="56" customFormat="1" ht="10.5" customHeight="1">
      <c r="A175" s="27">
        <v>18</v>
      </c>
      <c r="B175" s="28"/>
      <c r="C175" s="29"/>
      <c r="D175" s="214" t="s">
        <v>354</v>
      </c>
      <c r="E175" s="214"/>
      <c r="F175" s="214"/>
      <c r="G175" s="214" t="e">
        <f>VLOOKUP(C175,#REF!,4,0)</f>
        <v>#REF!</v>
      </c>
      <c r="H175" s="214" t="e">
        <f>VLOOKUP(C175,#REF!,5,0)</f>
        <v>#REF!</v>
      </c>
      <c r="I175" s="214"/>
      <c r="J175" s="30"/>
      <c r="K175" s="99"/>
    </row>
    <row r="176" spans="1:19" s="56" customFormat="1" ht="12">
      <c r="A176" s="31" t="s">
        <v>347</v>
      </c>
      <c r="B176" s="32" t="s">
        <v>52</v>
      </c>
      <c r="C176" s="33">
        <v>271608</v>
      </c>
      <c r="D176" s="33" t="s">
        <v>356</v>
      </c>
      <c r="E176" s="34" t="s">
        <v>54</v>
      </c>
      <c r="F176" s="37">
        <f>0.6*1.5+0.44*0.44+0.6*1.5+0.5*0.6+0.5*0.6</f>
        <v>2.5935999999999995</v>
      </c>
      <c r="G176" s="92">
        <v>441.97</v>
      </c>
      <c r="H176" s="92">
        <v>47.99</v>
      </c>
      <c r="I176" s="90">
        <f>H176+G176</f>
        <v>489.96000000000004</v>
      </c>
      <c r="J176" s="36">
        <f>BDI!$F$19</f>
        <v>0.2204552568184257</v>
      </c>
      <c r="K176" s="99">
        <f>I176*F176*(J176+1)</f>
        <v>1550.9060345911282</v>
      </c>
    </row>
    <row r="177" spans="1:11" s="56" customFormat="1" ht="12">
      <c r="A177" s="31" t="s">
        <v>349</v>
      </c>
      <c r="B177" s="32" t="s">
        <v>52</v>
      </c>
      <c r="C177" s="33">
        <v>270501</v>
      </c>
      <c r="D177" s="33" t="s">
        <v>358</v>
      </c>
      <c r="E177" s="34" t="s">
        <v>54</v>
      </c>
      <c r="F177" s="37">
        <v>45.46</v>
      </c>
      <c r="G177" s="92">
        <v>1.53</v>
      </c>
      <c r="H177" s="92">
        <v>1.87</v>
      </c>
      <c r="I177" s="90">
        <f>H177+G177</f>
        <v>3.4000000000000004</v>
      </c>
      <c r="J177" s="36">
        <f>BDI!$F$19</f>
        <v>0.2204552568184257</v>
      </c>
      <c r="K177" s="99">
        <f>I177*F177*(J177+1)</f>
        <v>188.63844631488317</v>
      </c>
    </row>
    <row r="178" spans="1:11" s="56" customFormat="1" ht="10.5" customHeight="1">
      <c r="A178" s="207" t="s">
        <v>363</v>
      </c>
      <c r="B178" s="207"/>
      <c r="C178" s="207"/>
      <c r="D178" s="207"/>
      <c r="E178" s="207"/>
      <c r="F178" s="207"/>
      <c r="G178" s="207"/>
      <c r="H178" s="207"/>
      <c r="I178" s="207"/>
      <c r="J178" s="43"/>
      <c r="K178" s="100">
        <f>SUM(K176:K177)</f>
        <v>1739.5444809060114</v>
      </c>
    </row>
    <row r="179" spans="1:11" s="56" customFormat="1" ht="10.5" customHeight="1">
      <c r="A179" s="199" t="s">
        <v>4472</v>
      </c>
      <c r="B179" s="200"/>
      <c r="C179" s="200"/>
      <c r="D179" s="200"/>
      <c r="E179" s="200"/>
      <c r="F179" s="200"/>
      <c r="G179" s="200"/>
      <c r="H179" s="200"/>
      <c r="I179" s="200"/>
      <c r="J179" s="201"/>
      <c r="K179" s="205">
        <f>SUM(K12:K178)/2</f>
        <v>177838.84072155246</v>
      </c>
    </row>
    <row r="180" spans="1:11" s="56" customFormat="1" ht="10.5" customHeight="1" thickBot="1">
      <c r="A180" s="202"/>
      <c r="B180" s="203"/>
      <c r="C180" s="203"/>
      <c r="D180" s="203"/>
      <c r="E180" s="203"/>
      <c r="F180" s="203"/>
      <c r="G180" s="203"/>
      <c r="H180" s="203"/>
      <c r="I180" s="203"/>
      <c r="J180" s="204"/>
      <c r="K180" s="206"/>
    </row>
    <row r="181" spans="1:11" s="56" customFormat="1" ht="10.5" customHeight="1">
      <c r="A181" s="208" t="s">
        <v>4463</v>
      </c>
      <c r="B181" s="209"/>
      <c r="C181" s="209"/>
      <c r="D181" s="209"/>
      <c r="E181" s="209"/>
      <c r="F181" s="209"/>
      <c r="G181" s="209"/>
      <c r="H181" s="209"/>
      <c r="I181" s="209"/>
      <c r="J181" s="209"/>
      <c r="K181" s="210"/>
    </row>
    <row r="182" spans="1:11" s="56" customFormat="1" ht="10.5" customHeight="1" thickBot="1">
      <c r="A182" s="211"/>
      <c r="B182" s="212"/>
      <c r="C182" s="212"/>
      <c r="D182" s="212"/>
      <c r="E182" s="212"/>
      <c r="F182" s="212"/>
      <c r="G182" s="212"/>
      <c r="H182" s="212"/>
      <c r="I182" s="212"/>
      <c r="J182" s="212"/>
      <c r="K182" s="213"/>
    </row>
    <row r="183" spans="1:11" s="56" customFormat="1" ht="10.5" customHeight="1">
      <c r="A183" s="27">
        <v>19</v>
      </c>
      <c r="B183" s="28"/>
      <c r="C183" s="142"/>
      <c r="D183" s="214" t="s">
        <v>50</v>
      </c>
      <c r="E183" s="214"/>
      <c r="F183" s="214"/>
      <c r="G183" s="214" t="e">
        <f>VLOOKUP(C183,#REF!,4,0)</f>
        <v>#REF!</v>
      </c>
      <c r="H183" s="214" t="e">
        <f>VLOOKUP(C183,#REF!,5,0)</f>
        <v>#REF!</v>
      </c>
      <c r="I183" s="214"/>
      <c r="J183" s="30"/>
      <c r="K183" s="99"/>
    </row>
    <row r="184" spans="1:11" s="56" customFormat="1" ht="10.5" customHeight="1">
      <c r="A184" s="31" t="s">
        <v>355</v>
      </c>
      <c r="B184" s="32" t="s">
        <v>52</v>
      </c>
      <c r="C184" s="33">
        <v>20118</v>
      </c>
      <c r="D184" s="33" t="s">
        <v>58</v>
      </c>
      <c r="E184" s="34" t="s">
        <v>59</v>
      </c>
      <c r="F184" s="35">
        <v>2.52</v>
      </c>
      <c r="G184" s="92">
        <v>0</v>
      </c>
      <c r="H184" s="92">
        <v>36.380000000000003</v>
      </c>
      <c r="I184" s="90">
        <f>H184+G184</f>
        <v>36.380000000000003</v>
      </c>
      <c r="J184" s="36">
        <v>0.2205</v>
      </c>
      <c r="K184" s="99">
        <f t="shared" ref="K184:K186" si="21">I184*F184*(J184+1)</f>
        <v>111.89251080000001</v>
      </c>
    </row>
    <row r="185" spans="1:11" s="56" customFormat="1" ht="10.5" customHeight="1">
      <c r="A185" s="31" t="s">
        <v>357</v>
      </c>
      <c r="B185" s="32" t="s">
        <v>52</v>
      </c>
      <c r="C185" s="33">
        <v>20200</v>
      </c>
      <c r="D185" s="33" t="s">
        <v>61</v>
      </c>
      <c r="E185" s="34" t="s">
        <v>54</v>
      </c>
      <c r="F185" s="37">
        <v>2.76</v>
      </c>
      <c r="G185" s="92">
        <v>7.25</v>
      </c>
      <c r="H185" s="92">
        <v>0</v>
      </c>
      <c r="I185" s="90">
        <f t="shared" ref="I185:I186" si="22">H185+G185</f>
        <v>7.25</v>
      </c>
      <c r="J185" s="36">
        <v>0.2205</v>
      </c>
      <c r="K185" s="99">
        <f t="shared" si="21"/>
        <v>24.422204999999995</v>
      </c>
    </row>
    <row r="186" spans="1:11" s="56" customFormat="1" ht="10.5" customHeight="1">
      <c r="A186" s="31" t="s">
        <v>359</v>
      </c>
      <c r="B186" s="32" t="s">
        <v>52</v>
      </c>
      <c r="C186" s="38">
        <v>21602</v>
      </c>
      <c r="D186" s="38" t="s">
        <v>69</v>
      </c>
      <c r="E186" s="39" t="s">
        <v>54</v>
      </c>
      <c r="F186" s="40">
        <v>2.76</v>
      </c>
      <c r="G186" s="96">
        <v>44.67</v>
      </c>
      <c r="H186" s="96">
        <v>0</v>
      </c>
      <c r="I186" s="91">
        <f t="shared" si="22"/>
        <v>44.67</v>
      </c>
      <c r="J186" s="36">
        <v>0.2205</v>
      </c>
      <c r="K186" s="99">
        <f t="shared" si="21"/>
        <v>150.47446859999999</v>
      </c>
    </row>
    <row r="187" spans="1:11" s="56" customFormat="1" ht="10.5" customHeight="1">
      <c r="A187" s="207" t="s">
        <v>70</v>
      </c>
      <c r="B187" s="207"/>
      <c r="C187" s="207"/>
      <c r="D187" s="207"/>
      <c r="E187" s="207"/>
      <c r="F187" s="207"/>
      <c r="G187" s="207" t="e">
        <f>VLOOKUP(C187,#REF!,4,0)</f>
        <v>#REF!</v>
      </c>
      <c r="H187" s="207" t="e">
        <f>VLOOKUP(C187,#REF!,5,0)</f>
        <v>#REF!</v>
      </c>
      <c r="I187" s="207"/>
      <c r="J187" s="43"/>
      <c r="K187" s="100">
        <f>K184+K185+K186</f>
        <v>286.78918440000001</v>
      </c>
    </row>
    <row r="188" spans="1:11" s="56" customFormat="1" ht="10.5" customHeight="1">
      <c r="A188" s="27">
        <v>20</v>
      </c>
      <c r="B188" s="28"/>
      <c r="C188" s="142"/>
      <c r="D188" s="214" t="s">
        <v>71</v>
      </c>
      <c r="E188" s="214"/>
      <c r="F188" s="214"/>
      <c r="G188" s="214" t="e">
        <f>VLOOKUP(C188,#REF!,4,0)</f>
        <v>#REF!</v>
      </c>
      <c r="H188" s="214" t="e">
        <f>VLOOKUP(C188,#REF!,5,0)</f>
        <v>#REF!</v>
      </c>
      <c r="I188" s="214"/>
      <c r="J188" s="30"/>
      <c r="K188" s="99"/>
    </row>
    <row r="189" spans="1:11" s="56" customFormat="1" ht="10.5" customHeight="1">
      <c r="A189" s="31" t="s">
        <v>4474</v>
      </c>
      <c r="B189" s="32" t="s">
        <v>52</v>
      </c>
      <c r="C189" s="33">
        <v>30104</v>
      </c>
      <c r="D189" s="38" t="s">
        <v>73</v>
      </c>
      <c r="E189" s="34" t="s">
        <v>59</v>
      </c>
      <c r="F189" s="37">
        <v>2.52</v>
      </c>
      <c r="G189" s="92">
        <v>81.78</v>
      </c>
      <c r="H189" s="92">
        <v>0</v>
      </c>
      <c r="I189" s="90">
        <f>H189+G189</f>
        <v>81.78</v>
      </c>
      <c r="J189" s="36">
        <f>BDI!$F$19</f>
        <v>0.2204552568184257</v>
      </c>
      <c r="K189" s="99">
        <f>I189*F189*(J189+1)</f>
        <v>251.51825387457936</v>
      </c>
    </row>
    <row r="190" spans="1:11" s="56" customFormat="1" ht="10.5" customHeight="1">
      <c r="A190" s="215" t="s">
        <v>4364</v>
      </c>
      <c r="B190" s="216"/>
      <c r="C190" s="216"/>
      <c r="D190" s="216"/>
      <c r="E190" s="216"/>
      <c r="F190" s="216"/>
      <c r="G190" s="216" t="e">
        <f>VLOOKUP(C190,#REF!,4,0)</f>
        <v>#REF!</v>
      </c>
      <c r="H190" s="216" t="e">
        <f>VLOOKUP(C190,#REF!,5,0)</f>
        <v>#REF!</v>
      </c>
      <c r="I190" s="217"/>
      <c r="J190" s="43"/>
      <c r="K190" s="100">
        <f>K189</f>
        <v>251.51825387457936</v>
      </c>
    </row>
    <row r="191" spans="1:11" s="56" customFormat="1" ht="10.5" customHeight="1">
      <c r="A191" s="27">
        <v>21</v>
      </c>
      <c r="B191" s="28"/>
      <c r="C191" s="142"/>
      <c r="D191" s="214" t="s">
        <v>4464</v>
      </c>
      <c r="E191" s="214"/>
      <c r="F191" s="214"/>
      <c r="G191" s="214" t="e">
        <f>VLOOKUP(C191,#REF!,4,0)</f>
        <v>#REF!</v>
      </c>
      <c r="H191" s="214" t="e">
        <f>VLOOKUP(C191,#REF!,5,0)</f>
        <v>#REF!</v>
      </c>
      <c r="I191" s="214"/>
      <c r="J191" s="52"/>
      <c r="K191" s="99"/>
    </row>
    <row r="192" spans="1:11" s="56" customFormat="1" ht="10.5" customHeight="1">
      <c r="A192" s="31" t="s">
        <v>4475</v>
      </c>
      <c r="B192" s="32" t="s">
        <v>52</v>
      </c>
      <c r="C192" s="33">
        <v>100155</v>
      </c>
      <c r="D192" s="33" t="s">
        <v>269</v>
      </c>
      <c r="E192" s="34" t="s">
        <v>54</v>
      </c>
      <c r="F192" s="37">
        <v>3.6</v>
      </c>
      <c r="G192" s="92">
        <v>31.79</v>
      </c>
      <c r="H192" s="92">
        <v>29.62</v>
      </c>
      <c r="I192" s="90">
        <f>H192+G192</f>
        <v>61.41</v>
      </c>
      <c r="J192" s="36">
        <f>BDI!$F$19</f>
        <v>0.2204552568184257</v>
      </c>
      <c r="K192" s="99">
        <f>I192*F192*(J192+1)</f>
        <v>269.81336635639025</v>
      </c>
    </row>
    <row r="193" spans="1:11" s="56" customFormat="1" ht="10.5" customHeight="1">
      <c r="A193" s="31" t="s">
        <v>4476</v>
      </c>
      <c r="B193" s="32" t="s">
        <v>52</v>
      </c>
      <c r="C193" s="33">
        <v>60010</v>
      </c>
      <c r="D193" s="33" t="s">
        <v>273</v>
      </c>
      <c r="E193" s="34" t="s">
        <v>59</v>
      </c>
      <c r="F193" s="37">
        <v>7.0000000000000007E-2</v>
      </c>
      <c r="G193" s="92">
        <v>2290.5500000000002</v>
      </c>
      <c r="H193" s="92">
        <v>707.25</v>
      </c>
      <c r="I193" s="90">
        <f>H193+G193</f>
        <v>2997.8</v>
      </c>
      <c r="J193" s="36">
        <f>BDI!$F$19</f>
        <v>0.2204552568184257</v>
      </c>
      <c r="K193" s="99">
        <f>I193*F193*(J193+1)</f>
        <v>256.10765382231938</v>
      </c>
    </row>
    <row r="194" spans="1:11" s="56" customFormat="1" ht="10.5" customHeight="1">
      <c r="A194" s="207" t="s">
        <v>4465</v>
      </c>
      <c r="B194" s="207"/>
      <c r="C194" s="207"/>
      <c r="D194" s="207"/>
      <c r="E194" s="207"/>
      <c r="F194" s="207"/>
      <c r="G194" s="207" t="e">
        <f>VLOOKUP(C194,#REF!,4,0)</f>
        <v>#REF!</v>
      </c>
      <c r="H194" s="207" t="e">
        <f>VLOOKUP(C194,#REF!,5,0)</f>
        <v>#REF!</v>
      </c>
      <c r="I194" s="207"/>
      <c r="J194" s="45"/>
      <c r="K194" s="100">
        <f>SUM(K192:K193)</f>
        <v>525.92102017870957</v>
      </c>
    </row>
    <row r="195" spans="1:11" s="56" customFormat="1" ht="10.5" customHeight="1">
      <c r="A195" s="27">
        <v>22</v>
      </c>
      <c r="B195" s="51"/>
      <c r="C195" s="142"/>
      <c r="D195" s="214" t="s">
        <v>298</v>
      </c>
      <c r="E195" s="214"/>
      <c r="F195" s="214"/>
      <c r="G195" s="214" t="e">
        <f>VLOOKUP(C195,#REF!,4,0)</f>
        <v>#REF!</v>
      </c>
      <c r="H195" s="214" t="e">
        <f>VLOOKUP(C195,#REF!,5,0)</f>
        <v>#REF!</v>
      </c>
      <c r="I195" s="214"/>
      <c r="J195" s="52"/>
      <c r="K195" s="99"/>
    </row>
    <row r="196" spans="1:11" s="56" customFormat="1" ht="10.5" customHeight="1">
      <c r="A196" s="31" t="s">
        <v>4477</v>
      </c>
      <c r="B196" s="55" t="s">
        <v>52</v>
      </c>
      <c r="C196" s="33">
        <v>180381</v>
      </c>
      <c r="D196" s="33" t="s">
        <v>302</v>
      </c>
      <c r="E196" s="34" t="s">
        <v>54</v>
      </c>
      <c r="F196" s="37">
        <f>1.2*0.6</f>
        <v>0.72</v>
      </c>
      <c r="G196" s="92">
        <v>461.29</v>
      </c>
      <c r="H196" s="92">
        <v>45.6</v>
      </c>
      <c r="I196" s="91">
        <f>G196+H196</f>
        <v>506.89000000000004</v>
      </c>
      <c r="J196" s="36">
        <f>BDI!$F$19</f>
        <v>0.2204552568184257</v>
      </c>
      <c r="K196" s="99">
        <f>I196*F196*(J196+1)</f>
        <v>445.41832689265811</v>
      </c>
    </row>
    <row r="197" spans="1:11" s="56" customFormat="1" ht="10.5" customHeight="1">
      <c r="A197" s="207" t="s">
        <v>305</v>
      </c>
      <c r="B197" s="207"/>
      <c r="C197" s="207"/>
      <c r="D197" s="207"/>
      <c r="E197" s="207"/>
      <c r="F197" s="207"/>
      <c r="G197" s="207" t="e">
        <f>VLOOKUP(C197,#REF!,4,0)</f>
        <v>#REF!</v>
      </c>
      <c r="H197" s="207" t="e">
        <f>VLOOKUP(C197,#REF!,5,0)</f>
        <v>#REF!</v>
      </c>
      <c r="I197" s="207"/>
      <c r="J197" s="43"/>
      <c r="K197" s="100">
        <f>K196</f>
        <v>445.41832689265811</v>
      </c>
    </row>
    <row r="198" spans="1:11" s="56" customFormat="1" ht="10.5" customHeight="1">
      <c r="A198" s="27">
        <v>23</v>
      </c>
      <c r="B198" s="28"/>
      <c r="C198" s="142"/>
      <c r="D198" s="214" t="s">
        <v>306</v>
      </c>
      <c r="E198" s="214"/>
      <c r="F198" s="214"/>
      <c r="G198" s="214" t="e">
        <f>VLOOKUP(C198,#REF!,4,0)</f>
        <v>#REF!</v>
      </c>
      <c r="H198" s="214" t="e">
        <f>VLOOKUP(C198,#REF!,5,0)</f>
        <v>#REF!</v>
      </c>
      <c r="I198" s="214"/>
      <c r="J198" s="30"/>
      <c r="K198" s="99"/>
    </row>
    <row r="199" spans="1:11" s="56" customFormat="1" ht="10.5" customHeight="1">
      <c r="A199" s="31" t="s">
        <v>4478</v>
      </c>
      <c r="B199" s="32" t="s">
        <v>52</v>
      </c>
      <c r="C199" s="33">
        <v>200101</v>
      </c>
      <c r="D199" s="33" t="s">
        <v>308</v>
      </c>
      <c r="E199" s="34" t="s">
        <v>54</v>
      </c>
      <c r="F199" s="37">
        <f>F192*2</f>
        <v>7.2</v>
      </c>
      <c r="G199" s="92">
        <v>2.44</v>
      </c>
      <c r="H199" s="92">
        <v>3.23</v>
      </c>
      <c r="I199" s="90">
        <f>H199+G199</f>
        <v>5.67</v>
      </c>
      <c r="J199" s="36">
        <f>BDI!$F$19</f>
        <v>0.2204552568184257</v>
      </c>
      <c r="K199" s="99">
        <f>I199*F199*(J199+1)</f>
        <v>49.823865404355409</v>
      </c>
    </row>
    <row r="200" spans="1:11" s="56" customFormat="1" ht="10.5" customHeight="1">
      <c r="A200" s="31" t="s">
        <v>4479</v>
      </c>
      <c r="B200" s="32" t="s">
        <v>52</v>
      </c>
      <c r="C200" s="33">
        <v>200499</v>
      </c>
      <c r="D200" s="33" t="s">
        <v>312</v>
      </c>
      <c r="E200" s="34" t="s">
        <v>54</v>
      </c>
      <c r="F200" s="37">
        <v>7.2</v>
      </c>
      <c r="G200" s="92">
        <v>9.85</v>
      </c>
      <c r="H200" s="92">
        <v>17.940000000000001</v>
      </c>
      <c r="I200" s="90">
        <f>H200+G200</f>
        <v>27.79</v>
      </c>
      <c r="J200" s="36">
        <f>BDI!$F$19</f>
        <v>0.2204552568184257</v>
      </c>
      <c r="K200" s="99">
        <f>I200*F200*(J200+1)</f>
        <v>244.19845142628515</v>
      </c>
    </row>
    <row r="201" spans="1:11" s="56" customFormat="1" ht="10.5" customHeight="1">
      <c r="A201" s="207" t="s">
        <v>315</v>
      </c>
      <c r="B201" s="207"/>
      <c r="C201" s="207"/>
      <c r="D201" s="207"/>
      <c r="E201" s="207"/>
      <c r="F201" s="207"/>
      <c r="G201" s="207" t="e">
        <f>VLOOKUP(C201,#REF!,4,0)</f>
        <v>#REF!</v>
      </c>
      <c r="H201" s="207" t="e">
        <f>VLOOKUP(C201,#REF!,5,0)</f>
        <v>#REF!</v>
      </c>
      <c r="I201" s="207"/>
      <c r="J201" s="43"/>
      <c r="K201" s="100">
        <f>SUM(K199:K200)</f>
        <v>294.02231683064053</v>
      </c>
    </row>
    <row r="202" spans="1:11" s="56" customFormat="1" ht="10.5" customHeight="1">
      <c r="A202" s="27">
        <v>24</v>
      </c>
      <c r="B202" s="28"/>
      <c r="C202" s="142"/>
      <c r="D202" s="214" t="s">
        <v>320</v>
      </c>
      <c r="E202" s="214"/>
      <c r="F202" s="214"/>
      <c r="G202" s="214" t="e">
        <f>VLOOKUP(C202,#REF!,4,0)</f>
        <v>#REF!</v>
      </c>
      <c r="H202" s="214" t="e">
        <f>VLOOKUP(C202,#REF!,5,0)</f>
        <v>#REF!</v>
      </c>
      <c r="I202" s="214"/>
      <c r="J202" s="30"/>
      <c r="K202" s="99"/>
    </row>
    <row r="203" spans="1:11" s="56" customFormat="1" ht="10.5" customHeight="1">
      <c r="A203" s="31" t="s">
        <v>4480</v>
      </c>
      <c r="B203" s="32" t="s">
        <v>52</v>
      </c>
      <c r="C203" s="33">
        <v>220309</v>
      </c>
      <c r="D203" s="33" t="s">
        <v>324</v>
      </c>
      <c r="E203" s="34" t="s">
        <v>54</v>
      </c>
      <c r="F203" s="35">
        <v>11.46</v>
      </c>
      <c r="G203" s="92">
        <v>48.78</v>
      </c>
      <c r="H203" s="92">
        <v>26.29</v>
      </c>
      <c r="I203" s="90">
        <f>H203+G203</f>
        <v>75.069999999999993</v>
      </c>
      <c r="J203" s="36">
        <f>BDI!$F$19</f>
        <v>0.2204552568184257</v>
      </c>
      <c r="K203" s="99">
        <f>I203*F203*(J203+1)</f>
        <v>1049.9603424424565</v>
      </c>
    </row>
    <row r="204" spans="1:11" s="56" customFormat="1" ht="10.5" customHeight="1">
      <c r="A204" s="31" t="s">
        <v>4481</v>
      </c>
      <c r="B204" s="32" t="s">
        <v>52</v>
      </c>
      <c r="C204" s="33">
        <v>220310</v>
      </c>
      <c r="D204" s="33" t="s">
        <v>326</v>
      </c>
      <c r="E204" s="34" t="s">
        <v>327</v>
      </c>
      <c r="F204" s="37">
        <v>12.92</v>
      </c>
      <c r="G204" s="92">
        <v>2.41</v>
      </c>
      <c r="H204" s="92">
        <v>6.27</v>
      </c>
      <c r="I204" s="90">
        <f>H204+G204</f>
        <v>8.68</v>
      </c>
      <c r="J204" s="36">
        <f>BDI!$F$19</f>
        <v>0.2204552568184257</v>
      </c>
      <c r="K204" s="99">
        <f>I204*F204*(J204+1)</f>
        <v>136.86868704905643</v>
      </c>
    </row>
    <row r="205" spans="1:11" s="56" customFormat="1" ht="10.5" customHeight="1">
      <c r="A205" s="207" t="s">
        <v>330</v>
      </c>
      <c r="B205" s="207"/>
      <c r="C205" s="207"/>
      <c r="D205" s="207"/>
      <c r="E205" s="207"/>
      <c r="F205" s="207"/>
      <c r="G205" s="207" t="e">
        <f>VLOOKUP(C205,#REF!,4,0)</f>
        <v>#REF!</v>
      </c>
      <c r="H205" s="207" t="e">
        <f>VLOOKUP(C205,#REF!,5,0)</f>
        <v>#REF!</v>
      </c>
      <c r="I205" s="207"/>
      <c r="J205" s="43"/>
      <c r="K205" s="100">
        <f>SUM(K203:K204)</f>
        <v>1186.829029491513</v>
      </c>
    </row>
    <row r="206" spans="1:11" s="56" customFormat="1" ht="10.5" customHeight="1">
      <c r="A206" s="27">
        <v>25</v>
      </c>
      <c r="B206" s="28"/>
      <c r="C206" s="142"/>
      <c r="D206" s="214" t="s">
        <v>346</v>
      </c>
      <c r="E206" s="214"/>
      <c r="F206" s="214"/>
      <c r="G206" s="214" t="e">
        <f>VLOOKUP(C206,#REF!,4,0)</f>
        <v>#REF!</v>
      </c>
      <c r="H206" s="214" t="e">
        <f>VLOOKUP(C206,#REF!,5,0)</f>
        <v>#REF!</v>
      </c>
      <c r="I206" s="214"/>
      <c r="J206" s="30"/>
      <c r="K206" s="99"/>
    </row>
    <row r="207" spans="1:11" s="56" customFormat="1" ht="10.5" customHeight="1">
      <c r="A207" s="31" t="s">
        <v>4482</v>
      </c>
      <c r="B207" s="32" t="s">
        <v>52</v>
      </c>
      <c r="C207" s="33">
        <v>261000</v>
      </c>
      <c r="D207" s="33" t="s">
        <v>348</v>
      </c>
      <c r="E207" s="34" t="s">
        <v>54</v>
      </c>
      <c r="F207" s="37">
        <v>45.6</v>
      </c>
      <c r="G207" s="92">
        <v>5.7</v>
      </c>
      <c r="H207" s="92">
        <v>7.48</v>
      </c>
      <c r="I207" s="90">
        <f>H207+G207</f>
        <v>13.18</v>
      </c>
      <c r="J207" s="36">
        <f>BDI!$F$19</f>
        <v>0.2204552568184257</v>
      </c>
      <c r="K207" s="99">
        <f>I207*F207*(J207+1)</f>
        <v>733.50337298992849</v>
      </c>
    </row>
    <row r="208" spans="1:11" s="56" customFormat="1" ht="10.5" customHeight="1">
      <c r="A208" s="31" t="s">
        <v>4483</v>
      </c>
      <c r="B208" s="32" t="s">
        <v>52</v>
      </c>
      <c r="C208" s="33">
        <v>261304</v>
      </c>
      <c r="D208" s="33" t="s">
        <v>351</v>
      </c>
      <c r="E208" s="34" t="s">
        <v>54</v>
      </c>
      <c r="F208" s="37">
        <v>45.6</v>
      </c>
      <c r="G208" s="92">
        <v>4.82</v>
      </c>
      <c r="H208" s="92">
        <v>10.92</v>
      </c>
      <c r="I208" s="90">
        <f>H208+G208</f>
        <v>15.74</v>
      </c>
      <c r="J208" s="36">
        <f>BDI!$F$19</f>
        <v>0.2204552568184257</v>
      </c>
      <c r="K208" s="99">
        <f t="shared" ref="K208:K210" si="23">I208*F208*(J208+1)</f>
        <v>875.97443784988423</v>
      </c>
    </row>
    <row r="209" spans="1:11" s="56" customFormat="1" ht="10.5" customHeight="1">
      <c r="A209" s="31" t="s">
        <v>4484</v>
      </c>
      <c r="B209" s="32" t="s">
        <v>52</v>
      </c>
      <c r="C209" s="44">
        <v>261008</v>
      </c>
      <c r="D209" s="33" t="s">
        <v>1730</v>
      </c>
      <c r="E209" s="34" t="s">
        <v>54</v>
      </c>
      <c r="F209" s="37">
        <v>2.52</v>
      </c>
      <c r="G209" s="92">
        <v>6.42</v>
      </c>
      <c r="H209" s="92">
        <v>8.99</v>
      </c>
      <c r="I209" s="90">
        <f>H209+G209</f>
        <v>15.41</v>
      </c>
      <c r="J209" s="36">
        <f>BDI!$F$19</f>
        <v>0.2204552568184257</v>
      </c>
      <c r="K209" s="99">
        <f t="shared" si="23"/>
        <v>47.394183079081287</v>
      </c>
    </row>
    <row r="210" spans="1:11" s="56" customFormat="1" ht="10.5" customHeight="1">
      <c r="A210" s="31" t="s">
        <v>4485</v>
      </c>
      <c r="B210" s="32" t="s">
        <v>52</v>
      </c>
      <c r="C210" s="44">
        <v>261503</v>
      </c>
      <c r="D210" s="33" t="s">
        <v>352</v>
      </c>
      <c r="E210" s="34" t="s">
        <v>54</v>
      </c>
      <c r="F210" s="37">
        <v>2.52</v>
      </c>
      <c r="G210" s="92">
        <v>4.5999999999999996</v>
      </c>
      <c r="H210" s="92">
        <v>12.08</v>
      </c>
      <c r="I210" s="90">
        <f>H210+G210</f>
        <v>16.68</v>
      </c>
      <c r="J210" s="36">
        <f>BDI!$F$19</f>
        <v>0.2204552568184257</v>
      </c>
      <c r="K210" s="99">
        <f t="shared" si="23"/>
        <v>51.300128083002981</v>
      </c>
    </row>
    <row r="211" spans="1:11" s="56" customFormat="1" ht="10.5" customHeight="1">
      <c r="A211" s="207" t="s">
        <v>353</v>
      </c>
      <c r="B211" s="207"/>
      <c r="C211" s="207"/>
      <c r="D211" s="207"/>
      <c r="E211" s="207"/>
      <c r="F211" s="207"/>
      <c r="G211" s="207" t="e">
        <f>VLOOKUP(C211,#REF!,4,0)</f>
        <v>#REF!</v>
      </c>
      <c r="H211" s="207" t="e">
        <f>VLOOKUP(C211,#REF!,5,0)</f>
        <v>#REF!</v>
      </c>
      <c r="I211" s="207"/>
      <c r="J211" s="43"/>
      <c r="K211" s="100">
        <f>SUM(K207:K210)</f>
        <v>1708.1721220018972</v>
      </c>
    </row>
    <row r="212" spans="1:11" s="56" customFormat="1" ht="10.5" customHeight="1">
      <c r="A212" s="27">
        <v>26</v>
      </c>
      <c r="B212" s="28"/>
      <c r="C212" s="142"/>
      <c r="D212" s="214" t="s">
        <v>4466</v>
      </c>
      <c r="E212" s="214"/>
      <c r="F212" s="214"/>
      <c r="G212" s="214" t="e">
        <f>VLOOKUP(C212,#REF!,4,0)</f>
        <v>#REF!</v>
      </c>
      <c r="H212" s="214" t="e">
        <f>VLOOKUP(C212,#REF!,5,0)</f>
        <v>#REF!</v>
      </c>
      <c r="I212" s="214"/>
      <c r="J212" s="30"/>
      <c r="K212" s="99"/>
    </row>
    <row r="213" spans="1:11" s="56" customFormat="1" ht="10.5" customHeight="1">
      <c r="A213" s="31" t="s">
        <v>4486</v>
      </c>
      <c r="B213" s="32" t="s">
        <v>52</v>
      </c>
      <c r="C213" s="33">
        <v>270501</v>
      </c>
      <c r="D213" s="33" t="s">
        <v>358</v>
      </c>
      <c r="E213" s="34" t="s">
        <v>54</v>
      </c>
      <c r="F213" s="37">
        <v>33.020000000000003</v>
      </c>
      <c r="G213" s="92">
        <v>1.53</v>
      </c>
      <c r="H213" s="92">
        <v>1.87</v>
      </c>
      <c r="I213" s="90">
        <f>H213+G213</f>
        <v>3.4000000000000004</v>
      </c>
      <c r="J213" s="36">
        <f>BDI!$F$19</f>
        <v>0.2204552568184257</v>
      </c>
      <c r="K213" s="99">
        <f>I213*F213*(J213+1)</f>
        <v>137.01807077249106</v>
      </c>
    </row>
    <row r="214" spans="1:11" s="56" customFormat="1" ht="10.5" customHeight="1">
      <c r="A214" s="207" t="s">
        <v>4467</v>
      </c>
      <c r="B214" s="207"/>
      <c r="C214" s="207"/>
      <c r="D214" s="207"/>
      <c r="E214" s="207"/>
      <c r="F214" s="207"/>
      <c r="G214" s="207"/>
      <c r="H214" s="207"/>
      <c r="I214" s="207"/>
      <c r="J214" s="43"/>
      <c r="K214" s="100">
        <f>K213</f>
        <v>137.01807077249106</v>
      </c>
    </row>
    <row r="215" spans="1:11" s="56" customFormat="1" ht="10.5" customHeight="1">
      <c r="A215" s="166"/>
      <c r="B215" s="200" t="s">
        <v>4473</v>
      </c>
      <c r="C215" s="200"/>
      <c r="D215" s="200"/>
      <c r="E215" s="200"/>
      <c r="F215" s="200"/>
      <c r="G215" s="200"/>
      <c r="H215" s="200"/>
      <c r="I215" s="200"/>
      <c r="J215" s="201"/>
      <c r="K215" s="205">
        <f>SUM(K184:K214)/2</f>
        <v>4835.688324442488</v>
      </c>
    </row>
    <row r="216" spans="1:11" s="56" customFormat="1" ht="10.5" customHeight="1" thickBot="1">
      <c r="A216" s="166"/>
      <c r="B216" s="203"/>
      <c r="C216" s="203"/>
      <c r="D216" s="203"/>
      <c r="E216" s="203"/>
      <c r="F216" s="203"/>
      <c r="G216" s="203"/>
      <c r="H216" s="203"/>
      <c r="I216" s="203"/>
      <c r="J216" s="204"/>
      <c r="K216" s="206"/>
    </row>
    <row r="217" spans="1:11" s="56" customFormat="1" ht="10.5" customHeight="1">
      <c r="A217" s="208" t="s">
        <v>4468</v>
      </c>
      <c r="B217" s="209"/>
      <c r="C217" s="209"/>
      <c r="D217" s="209"/>
      <c r="E217" s="209"/>
      <c r="F217" s="209"/>
      <c r="G217" s="209"/>
      <c r="H217" s="209"/>
      <c r="I217" s="209"/>
      <c r="J217" s="209"/>
      <c r="K217" s="210"/>
    </row>
    <row r="218" spans="1:11" s="56" customFormat="1" ht="10.5" customHeight="1" thickBot="1">
      <c r="A218" s="211"/>
      <c r="B218" s="212"/>
      <c r="C218" s="212"/>
      <c r="D218" s="212"/>
      <c r="E218" s="212"/>
      <c r="F218" s="212"/>
      <c r="G218" s="212"/>
      <c r="H218" s="212"/>
      <c r="I218" s="212"/>
      <c r="J218" s="212"/>
      <c r="K218" s="213"/>
    </row>
    <row r="219" spans="1:11" s="56" customFormat="1" ht="10.5" customHeight="1">
      <c r="A219" s="27">
        <v>27</v>
      </c>
      <c r="B219" s="28"/>
      <c r="C219" s="142"/>
      <c r="D219" s="214" t="s">
        <v>354</v>
      </c>
      <c r="E219" s="214"/>
      <c r="F219" s="214"/>
      <c r="G219" s="214" t="e">
        <f>VLOOKUP(C219,#REF!,4,0)</f>
        <v>#REF!</v>
      </c>
      <c r="H219" s="214" t="e">
        <f>VLOOKUP(C219,#REF!,5,0)</f>
        <v>#REF!</v>
      </c>
      <c r="I219" s="214"/>
      <c r="J219" s="30"/>
      <c r="K219" s="99"/>
    </row>
    <row r="220" spans="1:11" s="56" customFormat="1" ht="10.5" customHeight="1">
      <c r="A220" s="31" t="s">
        <v>4487</v>
      </c>
      <c r="B220" s="32" t="s">
        <v>52</v>
      </c>
      <c r="C220" s="160">
        <v>271500</v>
      </c>
      <c r="D220" s="33" t="s">
        <v>360</v>
      </c>
      <c r="E220" s="34" t="s">
        <v>361</v>
      </c>
      <c r="F220" s="37">
        <f>((6*440)/8.8)*0.85</f>
        <v>255</v>
      </c>
      <c r="G220" s="92">
        <v>3.23</v>
      </c>
      <c r="H220" s="92">
        <v>0</v>
      </c>
      <c r="I220" s="90">
        <f>H220+G220</f>
        <v>3.23</v>
      </c>
      <c r="J220" s="36">
        <f>BDI!$F$19</f>
        <v>0.2204552568184257</v>
      </c>
      <c r="K220" s="99">
        <f>I220*F220*(J220+1)</f>
        <v>1005.2279722784963</v>
      </c>
    </row>
    <row r="221" spans="1:11" s="56" customFormat="1" ht="10.5" customHeight="1">
      <c r="A221" s="31" t="s">
        <v>4488</v>
      </c>
      <c r="B221" s="32" t="s">
        <v>52</v>
      </c>
      <c r="C221" s="160">
        <v>271502</v>
      </c>
      <c r="D221" s="33" t="s">
        <v>362</v>
      </c>
      <c r="E221" s="34" t="s">
        <v>361</v>
      </c>
      <c r="F221" s="37">
        <f>F220</f>
        <v>255</v>
      </c>
      <c r="G221" s="92">
        <v>17.329999999999998</v>
      </c>
      <c r="H221" s="92">
        <v>0</v>
      </c>
      <c r="I221" s="90">
        <f>H221+G221</f>
        <v>17.329999999999998</v>
      </c>
      <c r="J221" s="36">
        <f>BDI!$F$19</f>
        <v>0.2204552568184257</v>
      </c>
      <c r="K221" s="99">
        <f t="shared" ref="K221:K223" si="24">I221*F221*(J221+1)</f>
        <v>5393.3748481691455</v>
      </c>
    </row>
    <row r="222" spans="1:11" s="56" customFormat="1" ht="48">
      <c r="A222" s="31" t="s">
        <v>4489</v>
      </c>
      <c r="B222" s="32" t="s">
        <v>52</v>
      </c>
      <c r="C222" s="33">
        <v>20212</v>
      </c>
      <c r="D222" s="33" t="s">
        <v>65</v>
      </c>
      <c r="E222" s="34" t="s">
        <v>54</v>
      </c>
      <c r="F222" s="37">
        <v>12.5</v>
      </c>
      <c r="G222" s="92">
        <v>250.44</v>
      </c>
      <c r="H222" s="92">
        <v>62.64</v>
      </c>
      <c r="I222" s="90">
        <f t="shared" ref="I222:I223" si="25">H222+G222</f>
        <v>313.08</v>
      </c>
      <c r="J222" s="36">
        <v>0.2205</v>
      </c>
      <c r="K222" s="99">
        <f t="shared" si="24"/>
        <v>4776.4267499999996</v>
      </c>
    </row>
    <row r="223" spans="1:11" s="56" customFormat="1" ht="10.5" customHeight="1">
      <c r="A223" s="31" t="s">
        <v>4490</v>
      </c>
      <c r="B223" s="32" t="s">
        <v>52</v>
      </c>
      <c r="C223" s="33">
        <v>21301</v>
      </c>
      <c r="D223" s="33" t="s">
        <v>68</v>
      </c>
      <c r="E223" s="34" t="s">
        <v>54</v>
      </c>
      <c r="F223" s="37">
        <v>3</v>
      </c>
      <c r="G223" s="92">
        <v>384.24</v>
      </c>
      <c r="H223" s="92">
        <v>2.97</v>
      </c>
      <c r="I223" s="90">
        <f t="shared" si="25"/>
        <v>387.21000000000004</v>
      </c>
      <c r="J223" s="36">
        <v>0.2205</v>
      </c>
      <c r="K223" s="99">
        <f t="shared" si="24"/>
        <v>1417.769415</v>
      </c>
    </row>
    <row r="224" spans="1:11" s="56" customFormat="1" ht="10.5" customHeight="1">
      <c r="A224" s="207" t="s">
        <v>363</v>
      </c>
      <c r="B224" s="207"/>
      <c r="C224" s="207"/>
      <c r="D224" s="207"/>
      <c r="E224" s="207"/>
      <c r="F224" s="207"/>
      <c r="G224" s="207"/>
      <c r="H224" s="207"/>
      <c r="I224" s="207"/>
      <c r="J224" s="43"/>
      <c r="K224" s="100">
        <f>SUM(K220:K223)</f>
        <v>12592.798985447642</v>
      </c>
    </row>
    <row r="225" spans="1:19" s="56" customFormat="1" ht="10.5" customHeight="1">
      <c r="A225" s="27">
        <v>28</v>
      </c>
      <c r="B225" s="28"/>
      <c r="C225" s="142"/>
      <c r="D225" s="214" t="s">
        <v>339</v>
      </c>
      <c r="E225" s="214"/>
      <c r="F225" s="214"/>
      <c r="G225" s="214" t="e">
        <f>VLOOKUP(C225,#REF!,4,0)</f>
        <v>#REF!</v>
      </c>
      <c r="H225" s="214" t="e">
        <f>VLOOKUP(C225,#REF!,5,0)</f>
        <v>#REF!</v>
      </c>
      <c r="I225" s="214"/>
      <c r="J225" s="30"/>
      <c r="K225" s="99"/>
    </row>
    <row r="226" spans="1:19" s="56" customFormat="1" ht="10.5" customHeight="1">
      <c r="A226" s="31" t="s">
        <v>4491</v>
      </c>
      <c r="B226" s="32" t="s">
        <v>52</v>
      </c>
      <c r="C226" s="33">
        <v>250101</v>
      </c>
      <c r="D226" s="33" t="s">
        <v>341</v>
      </c>
      <c r="E226" s="34" t="s">
        <v>342</v>
      </c>
      <c r="F226" s="37">
        <f>F227/5</f>
        <v>88</v>
      </c>
      <c r="G226" s="92">
        <v>0</v>
      </c>
      <c r="H226" s="92">
        <v>86.41</v>
      </c>
      <c r="I226" s="90">
        <f>H226+G226</f>
        <v>86.41</v>
      </c>
      <c r="J226" s="36">
        <f>BDI!$F$19</f>
        <v>0.2204552568184257</v>
      </c>
      <c r="K226" s="99">
        <f>I226*F226*(J226+1)</f>
        <v>9280.439409267854</v>
      </c>
    </row>
    <row r="227" spans="1:19" s="56" customFormat="1" ht="10.5" customHeight="1">
      <c r="A227" s="31" t="s">
        <v>4492</v>
      </c>
      <c r="B227" s="32" t="s">
        <v>52</v>
      </c>
      <c r="C227" s="33">
        <v>250103</v>
      </c>
      <c r="D227" s="33" t="s">
        <v>344</v>
      </c>
      <c r="E227" s="34" t="s">
        <v>342</v>
      </c>
      <c r="F227" s="37">
        <v>440</v>
      </c>
      <c r="G227" s="92">
        <v>0</v>
      </c>
      <c r="H227" s="92">
        <v>23.45</v>
      </c>
      <c r="I227" s="90">
        <f>H227+G227</f>
        <v>23.45</v>
      </c>
      <c r="J227" s="36">
        <f>BDI!$F$19</f>
        <v>0.2204552568184257</v>
      </c>
      <c r="K227" s="99">
        <f>I227*F227*(J227+1)</f>
        <v>12592.657339852516</v>
      </c>
    </row>
    <row r="228" spans="1:19" s="56" customFormat="1" ht="10.5" customHeight="1">
      <c r="A228" s="207" t="s">
        <v>345</v>
      </c>
      <c r="B228" s="207"/>
      <c r="C228" s="207"/>
      <c r="D228" s="207"/>
      <c r="E228" s="207"/>
      <c r="F228" s="207"/>
      <c r="G228" s="207" t="e">
        <f>VLOOKUP(C228,#REF!,4,0)</f>
        <v>#REF!</v>
      </c>
      <c r="H228" s="207" t="e">
        <f>VLOOKUP(C228,#REF!,5,0)</f>
        <v>#REF!</v>
      </c>
      <c r="I228" s="207"/>
      <c r="J228" s="43"/>
      <c r="K228" s="100">
        <f>SUM(K226:K227)</f>
        <v>21873.09674912037</v>
      </c>
    </row>
    <row r="229" spans="1:19" s="56" customFormat="1" ht="10.5" customHeight="1">
      <c r="A229" s="188" t="s">
        <v>4493</v>
      </c>
      <c r="B229" s="189"/>
      <c r="C229" s="189"/>
      <c r="D229" s="189"/>
      <c r="E229" s="189"/>
      <c r="F229" s="189"/>
      <c r="G229" s="189"/>
      <c r="H229" s="189"/>
      <c r="I229" s="189"/>
      <c r="J229" s="190"/>
      <c r="K229" s="194">
        <f>SUM(K220:K228)/2</f>
        <v>34465.89573456801</v>
      </c>
    </row>
    <row r="230" spans="1:19" s="56" customFormat="1" ht="10.5" customHeight="1">
      <c r="A230" s="191"/>
      <c r="B230" s="192"/>
      <c r="C230" s="192"/>
      <c r="D230" s="192"/>
      <c r="E230" s="192"/>
      <c r="F230" s="192"/>
      <c r="G230" s="192"/>
      <c r="H230" s="192"/>
      <c r="I230" s="192"/>
      <c r="J230" s="193"/>
      <c r="K230" s="195"/>
    </row>
    <row r="231" spans="1:19" s="56" customFormat="1" ht="15.75" customHeight="1" thickBot="1">
      <c r="A231" s="196" t="s">
        <v>364</v>
      </c>
      <c r="B231" s="197"/>
      <c r="C231" s="197"/>
      <c r="D231" s="197"/>
      <c r="E231" s="197"/>
      <c r="F231" s="197"/>
      <c r="G231" s="197"/>
      <c r="H231" s="197"/>
      <c r="I231" s="197"/>
      <c r="J231" s="198"/>
      <c r="K231" s="103">
        <f>K179+K215+K229</f>
        <v>217140.42478056296</v>
      </c>
      <c r="S231" s="62"/>
    </row>
  </sheetData>
  <mergeCells count="81">
    <mergeCell ref="E1:F1"/>
    <mergeCell ref="G1:K1"/>
    <mergeCell ref="E2:F2"/>
    <mergeCell ref="G2:K2"/>
    <mergeCell ref="E3:F3"/>
    <mergeCell ref="G3:K3"/>
    <mergeCell ref="E6:F6"/>
    <mergeCell ref="G6:K6"/>
    <mergeCell ref="A7:K7"/>
    <mergeCell ref="E5:K5"/>
    <mergeCell ref="E4:G4"/>
    <mergeCell ref="H4:K4"/>
    <mergeCell ref="D11:I11"/>
    <mergeCell ref="A19:I19"/>
    <mergeCell ref="D20:I20"/>
    <mergeCell ref="A23:I23"/>
    <mergeCell ref="A8:K9"/>
    <mergeCell ref="D24:I24"/>
    <mergeCell ref="A27:I27"/>
    <mergeCell ref="D28:I28"/>
    <mergeCell ref="A34:I34"/>
    <mergeCell ref="D35:I35"/>
    <mergeCell ref="A43:I43"/>
    <mergeCell ref="D44:I44"/>
    <mergeCell ref="A66:I66"/>
    <mergeCell ref="D67:I67"/>
    <mergeCell ref="D68:I68"/>
    <mergeCell ref="D83:I83"/>
    <mergeCell ref="D104:I104"/>
    <mergeCell ref="A123:I123"/>
    <mergeCell ref="D124:I124"/>
    <mergeCell ref="A128:I128"/>
    <mergeCell ref="D129:I129"/>
    <mergeCell ref="A133:I133"/>
    <mergeCell ref="D134:I134"/>
    <mergeCell ref="A138:I138"/>
    <mergeCell ref="D139:I139"/>
    <mergeCell ref="A142:I142"/>
    <mergeCell ref="D143:I143"/>
    <mergeCell ref="A147:I147"/>
    <mergeCell ref="D148:I148"/>
    <mergeCell ref="A153:I153"/>
    <mergeCell ref="D191:I191"/>
    <mergeCell ref="D154:I154"/>
    <mergeCell ref="A156:I156"/>
    <mergeCell ref="D157:I157"/>
    <mergeCell ref="A162:I162"/>
    <mergeCell ref="D163:I163"/>
    <mergeCell ref="A181:K182"/>
    <mergeCell ref="D183:I183"/>
    <mergeCell ref="A187:I187"/>
    <mergeCell ref="D188:I188"/>
    <mergeCell ref="A190:I190"/>
    <mergeCell ref="D175:I175"/>
    <mergeCell ref="A178:I178"/>
    <mergeCell ref="A167:I167"/>
    <mergeCell ref="D168:I168"/>
    <mergeCell ref="A174:I174"/>
    <mergeCell ref="A211:I211"/>
    <mergeCell ref="D212:I212"/>
    <mergeCell ref="A194:I194"/>
    <mergeCell ref="D195:I195"/>
    <mergeCell ref="A197:I197"/>
    <mergeCell ref="D198:I198"/>
    <mergeCell ref="A201:I201"/>
    <mergeCell ref="A229:J230"/>
    <mergeCell ref="K229:K230"/>
    <mergeCell ref="A231:J231"/>
    <mergeCell ref="A179:J180"/>
    <mergeCell ref="K179:K180"/>
    <mergeCell ref="B215:J216"/>
    <mergeCell ref="K215:K216"/>
    <mergeCell ref="A214:I214"/>
    <mergeCell ref="A217:K218"/>
    <mergeCell ref="D225:I225"/>
    <mergeCell ref="A228:I228"/>
    <mergeCell ref="D219:I219"/>
    <mergeCell ref="A224:I224"/>
    <mergeCell ref="D202:I202"/>
    <mergeCell ref="A205:I205"/>
    <mergeCell ref="D206:I206"/>
  </mergeCells>
  <phoneticPr fontId="69" type="noConversion"/>
  <pageMargins left="0.25" right="0.25" top="0.75" bottom="0.75" header="0.3" footer="0.3"/>
  <pageSetup paperSize="9" scale="7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C101"/>
  <sheetViews>
    <sheetView view="pageBreakPreview" zoomScale="130" zoomScaleNormal="75" zoomScalePageLayoutView="130" workbookViewId="0">
      <selection activeCell="A6" sqref="A6:G6"/>
    </sheetView>
  </sheetViews>
  <sheetFormatPr defaultColWidth="9.140625" defaultRowHeight="15"/>
  <cols>
    <col min="1" max="1" width="8.5703125" style="65" customWidth="1"/>
    <col min="2" max="2" width="74.42578125" style="65" customWidth="1"/>
    <col min="3" max="3" width="18" style="66" customWidth="1"/>
    <col min="4" max="5" width="15.7109375" style="66" customWidth="1"/>
    <col min="6" max="7" width="19.140625" style="66" customWidth="1"/>
    <col min="8" max="1017" width="9.140625" style="65"/>
  </cols>
  <sheetData>
    <row r="1" spans="1:7" ht="15" customHeight="1">
      <c r="A1" s="67"/>
      <c r="B1" s="68"/>
      <c r="C1" s="224" t="s">
        <v>0</v>
      </c>
      <c r="D1" s="224"/>
      <c r="E1" s="285" t="s">
        <v>1</v>
      </c>
      <c r="F1" s="285"/>
      <c r="G1" s="285"/>
    </row>
    <row r="2" spans="1:7" ht="24.75" customHeight="1">
      <c r="A2" s="69"/>
      <c r="B2" s="70"/>
      <c r="C2" s="219" t="s">
        <v>2</v>
      </c>
      <c r="D2" s="219"/>
      <c r="E2" s="286" t="str">
        <f>ORÇAMENTO!G2</f>
        <v>REFORMA/ADEQUAÇÃO SANITÁRIOS E DML - COMPLEXO REGULADOR - ALMOXARIFADO</v>
      </c>
      <c r="F2" s="286"/>
      <c r="G2" s="286"/>
    </row>
    <row r="3" spans="1:7" ht="15" customHeight="1">
      <c r="A3" s="69"/>
      <c r="B3" s="70"/>
      <c r="C3" s="219" t="s">
        <v>3</v>
      </c>
      <c r="D3" s="219"/>
      <c r="E3" s="287" t="s">
        <v>4</v>
      </c>
      <c r="F3" s="287"/>
      <c r="G3" s="287"/>
    </row>
    <row r="4" spans="1:7" ht="15" customHeight="1">
      <c r="A4" s="69"/>
      <c r="B4" s="70"/>
      <c r="C4" s="219" t="str">
        <f>ORÇAMENTO!E5</f>
        <v>BDI = 22,05%; BDI reduzido = 14,48%</v>
      </c>
      <c r="D4" s="219"/>
      <c r="E4" s="219"/>
      <c r="F4" s="219"/>
      <c r="G4" s="219"/>
    </row>
    <row r="5" spans="1:7" ht="22.5" customHeight="1">
      <c r="A5" s="69"/>
      <c r="B5" s="123"/>
      <c r="C5" s="220" t="s">
        <v>5</v>
      </c>
      <c r="D5" s="220"/>
      <c r="E5" s="221" t="str">
        <f>ORÇAMENTO!G6</f>
        <v>GOINFRA – Março/2023 ONERADA; SINAPI – Fevereiro/2023 ONERADA; ORSE – Novembro/2022-1(atualizada com INCC: fevereiro/2023)</v>
      </c>
      <c r="F5" s="221"/>
      <c r="G5" s="221"/>
    </row>
    <row r="6" spans="1:7" ht="18.75" customHeight="1">
      <c r="A6" s="281" t="s">
        <v>365</v>
      </c>
      <c r="B6" s="281"/>
      <c r="C6" s="281"/>
      <c r="D6" s="281"/>
      <c r="E6" s="281"/>
      <c r="F6" s="281"/>
      <c r="G6" s="281"/>
    </row>
    <row r="7" spans="1:7" ht="16.5" thickBot="1">
      <c r="A7" s="282" t="s">
        <v>366</v>
      </c>
      <c r="B7" s="283" t="s">
        <v>42</v>
      </c>
      <c r="C7" s="71" t="s">
        <v>367</v>
      </c>
      <c r="D7" s="71" t="s">
        <v>368</v>
      </c>
      <c r="E7" s="284" t="s">
        <v>369</v>
      </c>
      <c r="F7" s="284"/>
      <c r="G7" s="72" t="s">
        <v>367</v>
      </c>
    </row>
    <row r="8" spans="1:7">
      <c r="A8" s="329"/>
      <c r="B8" s="330"/>
      <c r="C8" s="327" t="s">
        <v>370</v>
      </c>
      <c r="D8" s="327" t="s">
        <v>371</v>
      </c>
      <c r="E8" s="331" t="s">
        <v>372</v>
      </c>
      <c r="F8" s="331" t="s">
        <v>373</v>
      </c>
      <c r="G8" s="328" t="s">
        <v>374</v>
      </c>
    </row>
    <row r="9" spans="1:7" ht="15.75">
      <c r="A9" s="332" t="s">
        <v>4462</v>
      </c>
      <c r="B9" s="332"/>
      <c r="C9" s="332"/>
      <c r="D9" s="332"/>
      <c r="E9" s="332"/>
      <c r="F9" s="332"/>
      <c r="G9" s="332"/>
    </row>
    <row r="10" spans="1:7" ht="15.75">
      <c r="A10" s="73" t="s">
        <v>375</v>
      </c>
      <c r="B10" s="74" t="s">
        <v>376</v>
      </c>
      <c r="C10" s="358">
        <f>RESUMO!F12</f>
        <v>3512.8742828043937</v>
      </c>
      <c r="D10" s="76">
        <f>RESUMO!H12</f>
        <v>1.6177891732294544E-2</v>
      </c>
      <c r="E10" s="77"/>
      <c r="F10" s="77"/>
      <c r="G10" s="78"/>
    </row>
    <row r="11" spans="1:7" ht="15.75">
      <c r="A11" s="79"/>
      <c r="B11" s="80"/>
      <c r="C11" s="353"/>
      <c r="D11" s="82"/>
      <c r="E11" s="82">
        <v>0.9</v>
      </c>
      <c r="F11" s="82">
        <v>0.1</v>
      </c>
      <c r="G11" s="83">
        <f>E11+F11</f>
        <v>1</v>
      </c>
    </row>
    <row r="12" spans="1:7" ht="15.75">
      <c r="A12" s="79"/>
      <c r="B12" s="80"/>
      <c r="C12" s="353"/>
      <c r="D12" s="82"/>
      <c r="E12" s="353">
        <f>C10*E11</f>
        <v>3161.5868545239546</v>
      </c>
      <c r="F12" s="353">
        <f>F11*C10</f>
        <v>351.28742828043937</v>
      </c>
      <c r="G12" s="354">
        <f>E12+F12</f>
        <v>3512.8742828043942</v>
      </c>
    </row>
    <row r="13" spans="1:7" ht="15.75">
      <c r="A13" s="85" t="s">
        <v>377</v>
      </c>
      <c r="B13" s="80" t="s">
        <v>71</v>
      </c>
      <c r="C13" s="353">
        <f>RESUMO!F13</f>
        <v>676.85081633262257</v>
      </c>
      <c r="D13" s="76">
        <f>RESUMO!H13</f>
        <v>3.1171110446920804E-3</v>
      </c>
      <c r="E13" s="77"/>
      <c r="F13" s="77"/>
      <c r="G13" s="84"/>
    </row>
    <row r="14" spans="1:7" ht="15.75">
      <c r="A14" s="85"/>
      <c r="B14" s="80"/>
      <c r="C14" s="353"/>
      <c r="D14" s="82"/>
      <c r="E14" s="82">
        <v>0.8</v>
      </c>
      <c r="F14" s="82">
        <v>0.2</v>
      </c>
      <c r="G14" s="83">
        <f>E14+F14</f>
        <v>1</v>
      </c>
    </row>
    <row r="15" spans="1:7" ht="15.75">
      <c r="A15" s="85"/>
      <c r="B15" s="80"/>
      <c r="C15" s="353"/>
      <c r="D15" s="82"/>
      <c r="E15" s="353">
        <f>C13*E14</f>
        <v>541.48065306609806</v>
      </c>
      <c r="F15" s="353">
        <f>F14*C13</f>
        <v>135.37016326652451</v>
      </c>
      <c r="G15" s="354">
        <f>E15+F15</f>
        <v>676.85081633262257</v>
      </c>
    </row>
    <row r="16" spans="1:7" ht="15.75">
      <c r="A16" s="85" t="s">
        <v>378</v>
      </c>
      <c r="B16" s="80" t="s">
        <v>77</v>
      </c>
      <c r="C16" s="353">
        <f>RESUMO!F14</f>
        <v>1347.7766885299686</v>
      </c>
      <c r="D16" s="76">
        <f>RESUMO!H14</f>
        <v>6.2069358567940569E-3</v>
      </c>
      <c r="E16" s="77"/>
      <c r="F16" s="77"/>
      <c r="G16" s="84"/>
    </row>
    <row r="17" spans="1:7" ht="15.75">
      <c r="A17" s="86"/>
      <c r="B17" s="80"/>
      <c r="C17" s="353"/>
      <c r="D17" s="82"/>
      <c r="E17" s="82">
        <v>1</v>
      </c>
      <c r="F17" s="82"/>
      <c r="G17" s="83">
        <f>SUM(E17:E17)</f>
        <v>1</v>
      </c>
    </row>
    <row r="18" spans="1:7" ht="15.75">
      <c r="A18" s="79"/>
      <c r="B18" s="80"/>
      <c r="C18" s="353"/>
      <c r="D18" s="82"/>
      <c r="E18" s="353">
        <f>C16*E17</f>
        <v>1347.7766885299686</v>
      </c>
      <c r="F18" s="353"/>
      <c r="G18" s="354">
        <f>SUM(E18:E18)</f>
        <v>1347.7766885299686</v>
      </c>
    </row>
    <row r="19" spans="1:7" ht="15.75">
      <c r="A19" s="85" t="s">
        <v>379</v>
      </c>
      <c r="B19" s="80" t="s">
        <v>82</v>
      </c>
      <c r="C19" s="353">
        <f>RESUMO!F15</f>
        <v>9978.6928612571992</v>
      </c>
      <c r="D19" s="81">
        <f>RESUMO!H15</f>
        <v>4.595502137080848E-2</v>
      </c>
      <c r="E19" s="77"/>
      <c r="F19" s="77"/>
      <c r="G19" s="84"/>
    </row>
    <row r="20" spans="1:7" ht="15.75">
      <c r="A20" s="85"/>
      <c r="B20" s="80"/>
      <c r="C20" s="353"/>
      <c r="D20" s="82"/>
      <c r="E20" s="82">
        <v>1</v>
      </c>
      <c r="F20" s="82"/>
      <c r="G20" s="83">
        <f>SUM(E20:E20)</f>
        <v>1</v>
      </c>
    </row>
    <row r="21" spans="1:7" ht="15.75">
      <c r="A21" s="79"/>
      <c r="B21" s="80"/>
      <c r="C21" s="353"/>
      <c r="D21" s="82"/>
      <c r="E21" s="353">
        <f>C19*E20</f>
        <v>9978.6928612571992</v>
      </c>
      <c r="F21" s="353"/>
      <c r="G21" s="354">
        <f>SUM(E21:E21)</f>
        <v>9978.6928612571992</v>
      </c>
    </row>
    <row r="22" spans="1:7" ht="15.75">
      <c r="A22" s="85" t="s">
        <v>380</v>
      </c>
      <c r="B22" s="80" t="s">
        <v>96</v>
      </c>
      <c r="C22" s="353">
        <f>RESUMO!F16</f>
        <v>21263.87661907194</v>
      </c>
      <c r="D22" s="76">
        <f>RESUMO!H16</f>
        <v>9.7926844531877111E-2</v>
      </c>
      <c r="E22" s="77"/>
      <c r="F22" s="77"/>
      <c r="G22" s="84"/>
    </row>
    <row r="23" spans="1:7" ht="15.75">
      <c r="A23" s="85"/>
      <c r="B23" s="80"/>
      <c r="C23" s="353"/>
      <c r="D23" s="82"/>
      <c r="E23" s="82">
        <v>1</v>
      </c>
      <c r="F23" s="82"/>
      <c r="G23" s="83">
        <f>SUM(E23:E23)</f>
        <v>1</v>
      </c>
    </row>
    <row r="24" spans="1:7" ht="15.75">
      <c r="A24" s="79"/>
      <c r="B24" s="80"/>
      <c r="C24" s="353"/>
      <c r="D24" s="82"/>
      <c r="E24" s="353">
        <f>C22*E23</f>
        <v>21263.87661907194</v>
      </c>
      <c r="F24" s="353"/>
      <c r="G24" s="354">
        <f>SUM(E24:E24)</f>
        <v>21263.87661907194</v>
      </c>
    </row>
    <row r="25" spans="1:7" ht="15.75">
      <c r="A25" s="85" t="s">
        <v>381</v>
      </c>
      <c r="B25" s="80" t="s">
        <v>110</v>
      </c>
      <c r="C25" s="353">
        <f>RESUMO!F17</f>
        <v>12369.965750961885</v>
      </c>
      <c r="D25" s="76">
        <f>RESUMO!H17</f>
        <v>5.6967585669332126E-2</v>
      </c>
      <c r="E25" s="77"/>
      <c r="F25" s="77"/>
      <c r="G25" s="84"/>
    </row>
    <row r="26" spans="1:7" ht="15.75">
      <c r="A26" s="85"/>
      <c r="B26" s="80"/>
      <c r="C26" s="353"/>
      <c r="D26" s="82"/>
      <c r="E26" s="82">
        <v>0.4</v>
      </c>
      <c r="F26" s="82">
        <v>0.6</v>
      </c>
      <c r="G26" s="83">
        <f>E26+F26</f>
        <v>1</v>
      </c>
    </row>
    <row r="27" spans="1:7" ht="15.75">
      <c r="A27" s="79"/>
      <c r="B27" s="80"/>
      <c r="C27" s="353"/>
      <c r="D27" s="82"/>
      <c r="E27" s="353">
        <f>C25*E26</f>
        <v>4947.986300384754</v>
      </c>
      <c r="F27" s="353">
        <f>F26*C25</f>
        <v>7421.9794505771306</v>
      </c>
      <c r="G27" s="354">
        <f>E27+F27</f>
        <v>12369.965750961885</v>
      </c>
    </row>
    <row r="28" spans="1:7" ht="15.75">
      <c r="A28" s="85" t="s">
        <v>382</v>
      </c>
      <c r="B28" s="80" t="s">
        <v>153</v>
      </c>
      <c r="C28" s="353">
        <f>RESUMO!F18</f>
        <v>24370.269029641295</v>
      </c>
      <c r="D28" s="76">
        <f>RESUMO!H18</f>
        <v>0.11223275930435028</v>
      </c>
      <c r="E28" s="77"/>
      <c r="F28" s="77"/>
      <c r="G28" s="84"/>
    </row>
    <row r="29" spans="1:7" ht="15.75">
      <c r="A29" s="87"/>
      <c r="B29" s="80"/>
      <c r="C29" s="353"/>
      <c r="D29" s="82"/>
      <c r="E29" s="82">
        <v>0.6</v>
      </c>
      <c r="F29" s="82">
        <v>0.4</v>
      </c>
      <c r="G29" s="83">
        <f>E29+F29</f>
        <v>1</v>
      </c>
    </row>
    <row r="30" spans="1:7" ht="15.75">
      <c r="A30" s="79"/>
      <c r="B30" s="80"/>
      <c r="C30" s="353"/>
      <c r="D30" s="82"/>
      <c r="E30" s="353">
        <f>C28*E29</f>
        <v>14622.161417784777</v>
      </c>
      <c r="F30" s="353">
        <f>F29*C28</f>
        <v>9748.1076118565179</v>
      </c>
      <c r="G30" s="354">
        <f>E30+F30</f>
        <v>24370.269029641295</v>
      </c>
    </row>
    <row r="31" spans="1:7" ht="15.75">
      <c r="A31" s="85" t="s">
        <v>383</v>
      </c>
      <c r="B31" s="80" t="s">
        <v>267</v>
      </c>
      <c r="C31" s="353">
        <f>RESUMO!F19</f>
        <v>17154.750321289812</v>
      </c>
      <c r="D31" s="76">
        <f>RESUMO!H19</f>
        <v>7.9003024603207836E-2</v>
      </c>
      <c r="E31" s="77"/>
      <c r="F31" s="77"/>
      <c r="G31" s="84"/>
    </row>
    <row r="32" spans="1:7" ht="15.75">
      <c r="A32" s="87"/>
      <c r="B32" s="80"/>
      <c r="C32" s="353"/>
      <c r="D32" s="82"/>
      <c r="E32" s="82">
        <v>1</v>
      </c>
      <c r="F32" s="82"/>
      <c r="G32" s="83">
        <f>SUM(E32:E32)</f>
        <v>1</v>
      </c>
    </row>
    <row r="33" spans="1:7" ht="15.75">
      <c r="A33" s="79"/>
      <c r="B33" s="80"/>
      <c r="C33" s="353"/>
      <c r="D33" s="82"/>
      <c r="E33" s="353">
        <f>C31*E32</f>
        <v>17154.750321289812</v>
      </c>
      <c r="F33" s="353"/>
      <c r="G33" s="354">
        <f>SUM(E33:E33)</f>
        <v>17154.750321289812</v>
      </c>
    </row>
    <row r="34" spans="1:7" ht="15.75">
      <c r="A34" s="85" t="s">
        <v>384</v>
      </c>
      <c r="B34" s="80" t="s">
        <v>275</v>
      </c>
      <c r="C34" s="353">
        <f>RESUMO!F20</f>
        <v>4165.4298844443028</v>
      </c>
      <c r="D34" s="76">
        <f>RESUMO!H20</f>
        <v>1.918311566652681E-2</v>
      </c>
      <c r="E34" s="77"/>
      <c r="F34" s="77"/>
      <c r="G34" s="84"/>
    </row>
    <row r="35" spans="1:7" ht="15.75">
      <c r="A35" s="88"/>
      <c r="B35" s="80"/>
      <c r="C35" s="353"/>
      <c r="D35" s="82"/>
      <c r="E35" s="82">
        <v>1</v>
      </c>
      <c r="F35" s="82"/>
      <c r="G35" s="83">
        <f>SUM(E35:E35)</f>
        <v>1</v>
      </c>
    </row>
    <row r="36" spans="1:7" ht="15.75">
      <c r="A36" s="79"/>
      <c r="B36" s="80"/>
      <c r="C36" s="353"/>
      <c r="D36" s="82"/>
      <c r="E36" s="353">
        <f>C34*E35</f>
        <v>4165.4298844443028</v>
      </c>
      <c r="F36" s="353"/>
      <c r="G36" s="354">
        <f>SUM(E36:E36)</f>
        <v>4165.4298844443028</v>
      </c>
    </row>
    <row r="37" spans="1:7" ht="15.75">
      <c r="A37" s="85" t="s">
        <v>385</v>
      </c>
      <c r="B37" s="80" t="s">
        <v>283</v>
      </c>
      <c r="C37" s="353">
        <f>RESUMO!F21</f>
        <v>27515.137159046812</v>
      </c>
      <c r="D37" s="76">
        <f>RESUMO!H21</f>
        <v>0.12671586687210809</v>
      </c>
      <c r="E37" s="77"/>
      <c r="F37" s="77"/>
      <c r="G37" s="84"/>
    </row>
    <row r="38" spans="1:7" ht="15.75">
      <c r="A38" s="87"/>
      <c r="B38" s="80"/>
      <c r="C38" s="353"/>
      <c r="D38" s="82"/>
      <c r="E38" s="82">
        <v>0.5</v>
      </c>
      <c r="F38" s="82">
        <v>0.5</v>
      </c>
      <c r="G38" s="83">
        <f>E38+F38</f>
        <v>1</v>
      </c>
    </row>
    <row r="39" spans="1:7" ht="15.75">
      <c r="A39" s="352"/>
      <c r="B39" s="80"/>
      <c r="C39" s="353"/>
      <c r="D39" s="82"/>
      <c r="E39" s="353">
        <f>E38*C37</f>
        <v>13757.568579523406</v>
      </c>
      <c r="F39" s="353">
        <f>F38*C37</f>
        <v>13757.568579523406</v>
      </c>
      <c r="G39" s="354">
        <f>E39+F39</f>
        <v>27515.137159046812</v>
      </c>
    </row>
    <row r="40" spans="1:7" ht="15.75">
      <c r="A40" s="73" t="s">
        <v>386</v>
      </c>
      <c r="B40" s="80" t="s">
        <v>1542</v>
      </c>
      <c r="C40" s="353">
        <f>RESUMO!F22</f>
        <v>4586.3244004928256</v>
      </c>
      <c r="D40" s="82">
        <f>RESUMO!H22</f>
        <v>2.1121467387418345E-2</v>
      </c>
      <c r="E40" s="77"/>
      <c r="F40" s="77"/>
      <c r="G40" s="84"/>
    </row>
    <row r="41" spans="1:7" ht="15.75">
      <c r="A41" s="73"/>
      <c r="B41" s="80"/>
      <c r="C41" s="353"/>
      <c r="D41" s="76"/>
      <c r="E41" s="355"/>
      <c r="F41" s="82">
        <v>1</v>
      </c>
      <c r="G41" s="83">
        <f>F41</f>
        <v>1</v>
      </c>
    </row>
    <row r="42" spans="1:7" ht="15.75">
      <c r="A42" s="79"/>
      <c r="B42" s="80"/>
      <c r="C42" s="353"/>
      <c r="D42" s="76"/>
      <c r="E42" s="75"/>
      <c r="F42" s="358">
        <f>C40</f>
        <v>4586.3244004928256</v>
      </c>
      <c r="G42" s="354">
        <f>F42</f>
        <v>4586.3244004928256</v>
      </c>
    </row>
    <row r="43" spans="1:7" ht="15.75">
      <c r="A43" s="73" t="s">
        <v>387</v>
      </c>
      <c r="B43" s="80" t="s">
        <v>298</v>
      </c>
      <c r="C43" s="353">
        <f>RESUMO!F23</f>
        <v>4640.2470428316801</v>
      </c>
      <c r="D43" s="76">
        <f>RESUMO!H23</f>
        <v>2.1369798127276424E-2</v>
      </c>
      <c r="E43" s="77"/>
      <c r="F43" s="77"/>
      <c r="G43" s="84"/>
    </row>
    <row r="44" spans="1:7" ht="15.75">
      <c r="A44" s="73"/>
      <c r="B44" s="80"/>
      <c r="C44" s="353"/>
      <c r="D44" s="76"/>
      <c r="E44" s="75"/>
      <c r="F44" s="82">
        <v>1</v>
      </c>
      <c r="G44" s="83">
        <f>F44</f>
        <v>1</v>
      </c>
    </row>
    <row r="45" spans="1:7" ht="15.75">
      <c r="A45" s="79"/>
      <c r="B45" s="80"/>
      <c r="C45" s="353"/>
      <c r="D45" s="76"/>
      <c r="E45" s="75"/>
      <c r="F45" s="358">
        <f>C43</f>
        <v>4640.2470428316801</v>
      </c>
      <c r="G45" s="354">
        <f>F45</f>
        <v>4640.2470428316801</v>
      </c>
    </row>
    <row r="46" spans="1:7" ht="15.75">
      <c r="A46" s="73" t="s">
        <v>388</v>
      </c>
      <c r="B46" s="80" t="s">
        <v>306</v>
      </c>
      <c r="C46" s="353">
        <f>RESUMO!F24</f>
        <v>27600.122096309053</v>
      </c>
      <c r="D46" s="76">
        <f>RESUMO!H24</f>
        <v>0.12710724925679362</v>
      </c>
      <c r="E46" s="77"/>
      <c r="F46" s="77"/>
      <c r="G46" s="84"/>
    </row>
    <row r="47" spans="1:7" ht="15.75">
      <c r="A47" s="73"/>
      <c r="B47" s="80"/>
      <c r="C47" s="353"/>
      <c r="D47" s="76"/>
      <c r="E47" s="82">
        <v>0.4</v>
      </c>
      <c r="F47" s="82">
        <v>0.6</v>
      </c>
      <c r="G47" s="83">
        <f>E47+F47</f>
        <v>1</v>
      </c>
    </row>
    <row r="48" spans="1:7" ht="15.75">
      <c r="A48" s="79"/>
      <c r="B48" s="80"/>
      <c r="C48" s="353"/>
      <c r="D48" s="76"/>
      <c r="E48" s="353">
        <f>E47*C46</f>
        <v>11040.048838523622</v>
      </c>
      <c r="F48" s="353">
        <f>F47*C46</f>
        <v>16560.073257785432</v>
      </c>
      <c r="G48" s="354">
        <f>E48+F48</f>
        <v>27600.122096309053</v>
      </c>
    </row>
    <row r="49" spans="1:7" ht="15.75">
      <c r="A49" s="73" t="s">
        <v>389</v>
      </c>
      <c r="B49" s="80" t="s">
        <v>316</v>
      </c>
      <c r="C49" s="353">
        <f>RESUMO!F25</f>
        <v>3453.381521727988</v>
      </c>
      <c r="D49" s="76">
        <f>RESUMO!H25</f>
        <v>1.5903908842482443E-2</v>
      </c>
      <c r="E49" s="77"/>
      <c r="F49" s="77"/>
      <c r="G49" s="84"/>
    </row>
    <row r="50" spans="1:7" ht="15.75">
      <c r="A50" s="73"/>
      <c r="B50" s="80"/>
      <c r="C50" s="353"/>
      <c r="D50" s="76"/>
      <c r="E50" s="75"/>
      <c r="F50" s="82">
        <v>1</v>
      </c>
      <c r="G50" s="83">
        <f>E50+F50</f>
        <v>1</v>
      </c>
    </row>
    <row r="51" spans="1:7" ht="15.75">
      <c r="A51" s="79"/>
      <c r="B51" s="80"/>
      <c r="C51" s="353"/>
      <c r="D51" s="76"/>
      <c r="E51" s="75"/>
      <c r="F51" s="353">
        <f>F50*C49</f>
        <v>3453.381521727988</v>
      </c>
      <c r="G51" s="354">
        <f>E51+F51</f>
        <v>3453.381521727988</v>
      </c>
    </row>
    <row r="52" spans="1:7" ht="15.75">
      <c r="A52" s="73" t="s">
        <v>390</v>
      </c>
      <c r="B52" s="80" t="s">
        <v>320</v>
      </c>
      <c r="C52" s="353">
        <f>RESUMO!F26</f>
        <v>6263.6469529225969</v>
      </c>
      <c r="D52" s="76">
        <f>RESUMO!H26</f>
        <v>2.884606567041809E-2</v>
      </c>
      <c r="E52" s="77"/>
      <c r="F52" s="77"/>
      <c r="G52" s="84"/>
    </row>
    <row r="53" spans="1:7" ht="15.75">
      <c r="A53" s="73"/>
      <c r="B53" s="80"/>
      <c r="C53" s="353"/>
      <c r="D53" s="76"/>
      <c r="E53" s="75"/>
      <c r="F53" s="82">
        <v>1</v>
      </c>
      <c r="G53" s="83">
        <f>E53+F53</f>
        <v>1</v>
      </c>
    </row>
    <row r="54" spans="1:7" ht="15.75">
      <c r="A54" s="79"/>
      <c r="B54" s="80"/>
      <c r="C54" s="353"/>
      <c r="D54" s="76"/>
      <c r="E54" s="75"/>
      <c r="F54" s="353">
        <f>F53*C52</f>
        <v>6263.6469529225969</v>
      </c>
      <c r="G54" s="354">
        <f>E54+F54</f>
        <v>6263.6469529225969</v>
      </c>
    </row>
    <row r="55" spans="1:7" ht="15.75">
      <c r="A55" s="73" t="s">
        <v>391</v>
      </c>
      <c r="B55" s="80" t="s">
        <v>331</v>
      </c>
      <c r="C55" s="353">
        <f>RESUMO!F27</f>
        <v>1541.5326257822171</v>
      </c>
      <c r="D55" s="76">
        <f>RESUMO!H27</f>
        <v>7.0992429315732174E-3</v>
      </c>
      <c r="E55" s="77"/>
      <c r="F55" s="77"/>
      <c r="G55" s="84"/>
    </row>
    <row r="56" spans="1:7" ht="15.75">
      <c r="A56" s="73"/>
      <c r="B56" s="80"/>
      <c r="C56" s="353"/>
      <c r="D56" s="76"/>
      <c r="E56" s="75"/>
      <c r="F56" s="82">
        <v>1</v>
      </c>
      <c r="G56" s="83">
        <f>E56+F56</f>
        <v>1</v>
      </c>
    </row>
    <row r="57" spans="1:7" ht="15.75">
      <c r="A57" s="79"/>
      <c r="B57" s="80"/>
      <c r="C57" s="353"/>
      <c r="D57" s="76"/>
      <c r="E57" s="75"/>
      <c r="F57" s="353">
        <f>F56*C55</f>
        <v>1541.5326257822171</v>
      </c>
      <c r="G57" s="354">
        <f>E57+F57</f>
        <v>1541.5326257822171</v>
      </c>
    </row>
    <row r="58" spans="1:7" ht="15.75">
      <c r="A58" s="73" t="s">
        <v>392</v>
      </c>
      <c r="B58" s="80" t="s">
        <v>346</v>
      </c>
      <c r="C58" s="353">
        <f>RESUMO!F28</f>
        <v>5658.4181871997862</v>
      </c>
      <c r="D58" s="76">
        <f>RESUMO!H28</f>
        <v>2.6058796711473937E-2</v>
      </c>
      <c r="E58" s="77"/>
      <c r="F58" s="77"/>
      <c r="G58" s="84"/>
    </row>
    <row r="59" spans="1:7" ht="15.75">
      <c r="A59" s="73"/>
      <c r="B59" s="80"/>
      <c r="C59" s="353"/>
      <c r="D59" s="76"/>
      <c r="E59" s="82">
        <v>0.3</v>
      </c>
      <c r="F59" s="82">
        <v>0.7</v>
      </c>
      <c r="G59" s="83">
        <f>E59+F59</f>
        <v>1</v>
      </c>
    </row>
    <row r="60" spans="1:7" ht="15.75">
      <c r="A60" s="79"/>
      <c r="B60" s="80"/>
      <c r="C60" s="353"/>
      <c r="D60" s="76"/>
      <c r="E60" s="358">
        <f>E59*C58</f>
        <v>1697.5254561599359</v>
      </c>
      <c r="F60" s="353">
        <f>F59*C58</f>
        <v>3960.8927310398499</v>
      </c>
      <c r="G60" s="354">
        <f>E60+F60</f>
        <v>5658.4181871997862</v>
      </c>
    </row>
    <row r="61" spans="1:7" ht="15.75">
      <c r="A61" s="73" t="s">
        <v>393</v>
      </c>
      <c r="B61" s="80" t="s">
        <v>354</v>
      </c>
      <c r="C61" s="353">
        <f>RESUMO!F29</f>
        <v>1739.5444809060114</v>
      </c>
      <c r="D61" s="76">
        <f>RESUMO!H29</f>
        <v>8.0111498476801591E-3</v>
      </c>
      <c r="E61" s="77"/>
      <c r="F61" s="77"/>
      <c r="G61" s="84"/>
    </row>
    <row r="62" spans="1:7" ht="15.75">
      <c r="A62" s="73"/>
      <c r="B62" s="80"/>
      <c r="C62" s="81"/>
      <c r="D62" s="76"/>
      <c r="E62" s="75"/>
      <c r="F62" s="82">
        <v>1</v>
      </c>
      <c r="G62" s="83">
        <f>E62+F62</f>
        <v>1</v>
      </c>
    </row>
    <row r="63" spans="1:7" ht="15.75">
      <c r="A63" s="79"/>
      <c r="B63" s="80"/>
      <c r="C63" s="81"/>
      <c r="D63" s="76"/>
      <c r="E63" s="75"/>
      <c r="F63" s="353">
        <f>F62*C61</f>
        <v>1739.5444809060114</v>
      </c>
      <c r="G63" s="354">
        <f>E63+F63</f>
        <v>1739.5444809060114</v>
      </c>
    </row>
    <row r="64" spans="1:7" ht="15.75">
      <c r="A64" s="332" t="s">
        <v>4463</v>
      </c>
      <c r="B64" s="332"/>
      <c r="C64" s="332"/>
      <c r="D64" s="332"/>
      <c r="E64" s="332"/>
      <c r="F64" s="332"/>
      <c r="G64" s="332"/>
    </row>
    <row r="65" spans="1:7" ht="15.75">
      <c r="A65" s="79"/>
      <c r="B65" s="80"/>
      <c r="C65" s="81"/>
      <c r="D65" s="76"/>
      <c r="E65" s="75"/>
      <c r="F65" s="75"/>
      <c r="G65" s="84"/>
    </row>
    <row r="66" spans="1:7" ht="15.75">
      <c r="A66" s="73" t="s">
        <v>394</v>
      </c>
      <c r="B66" s="80" t="s">
        <v>376</v>
      </c>
      <c r="C66" s="353">
        <f>RESUMO!F31</f>
        <v>286.78918440000001</v>
      </c>
      <c r="D66" s="76">
        <f>RESUMO!H31</f>
        <v>1.3207544596535747E-3</v>
      </c>
      <c r="E66" s="77"/>
      <c r="F66" s="77"/>
      <c r="G66" s="78"/>
    </row>
    <row r="67" spans="1:7" ht="15.75">
      <c r="A67" s="73"/>
      <c r="B67" s="80"/>
      <c r="C67" s="353"/>
      <c r="D67" s="76"/>
      <c r="E67" s="82">
        <v>0.9</v>
      </c>
      <c r="F67" s="82">
        <v>0.1</v>
      </c>
      <c r="G67" s="83">
        <f>E67+F67</f>
        <v>1</v>
      </c>
    </row>
    <row r="68" spans="1:7" ht="15.75">
      <c r="A68" s="79"/>
      <c r="B68" s="80"/>
      <c r="C68" s="353"/>
      <c r="D68" s="76"/>
      <c r="E68" s="353">
        <f>C66*E67</f>
        <v>258.11026595999999</v>
      </c>
      <c r="F68" s="353">
        <f>F67*C66</f>
        <v>28.678918440000004</v>
      </c>
      <c r="G68" s="354">
        <f>E68+F68</f>
        <v>286.78918440000001</v>
      </c>
    </row>
    <row r="69" spans="1:7" ht="15.75">
      <c r="A69" s="73" t="s">
        <v>4494</v>
      </c>
      <c r="B69" s="80" t="s">
        <v>71</v>
      </c>
      <c r="C69" s="353">
        <f>RESUMO!F32</f>
        <v>251.51825387457936</v>
      </c>
      <c r="D69" s="76">
        <f>RESUMO!H32</f>
        <v>1.1583207232313279E-3</v>
      </c>
      <c r="E69" s="77"/>
      <c r="F69" s="77"/>
      <c r="G69" s="84"/>
    </row>
    <row r="70" spans="1:7" ht="15.75">
      <c r="A70" s="73"/>
      <c r="B70" s="80"/>
      <c r="C70" s="353"/>
      <c r="D70" s="76"/>
      <c r="E70" s="82">
        <v>0.8</v>
      </c>
      <c r="F70" s="82">
        <v>0.2</v>
      </c>
      <c r="G70" s="83">
        <f>E70+F70</f>
        <v>1</v>
      </c>
    </row>
    <row r="71" spans="1:7" ht="15.75">
      <c r="A71" s="79"/>
      <c r="B71" s="80"/>
      <c r="C71" s="353"/>
      <c r="D71" s="76"/>
      <c r="E71" s="353">
        <f>C69*E70</f>
        <v>201.21460309966349</v>
      </c>
      <c r="F71" s="353">
        <f>F70*C69</f>
        <v>50.303650774915873</v>
      </c>
      <c r="G71" s="354">
        <f>E71+F71</f>
        <v>251.51825387457936</v>
      </c>
    </row>
    <row r="72" spans="1:7" ht="15.75">
      <c r="A72" s="73" t="s">
        <v>4495</v>
      </c>
      <c r="B72" s="80" t="s">
        <v>4464</v>
      </c>
      <c r="C72" s="353">
        <f>RESUMO!F33</f>
        <v>525.92102017870957</v>
      </c>
      <c r="D72" s="76">
        <f>RESUMO!H33</f>
        <v>2.4220318289889745E-3</v>
      </c>
      <c r="E72" s="77"/>
      <c r="F72" s="77"/>
      <c r="G72" s="84"/>
    </row>
    <row r="73" spans="1:7" ht="15.75">
      <c r="A73" s="73"/>
      <c r="B73" s="80"/>
      <c r="C73" s="353"/>
      <c r="D73" s="76"/>
      <c r="E73" s="82">
        <v>1</v>
      </c>
      <c r="F73" s="82"/>
      <c r="G73" s="83">
        <f>E73+F73</f>
        <v>1</v>
      </c>
    </row>
    <row r="74" spans="1:7" ht="15.75">
      <c r="A74" s="79"/>
      <c r="B74" s="80"/>
      <c r="C74" s="353"/>
      <c r="D74" s="76"/>
      <c r="E74" s="353">
        <f>E73*C72</f>
        <v>525.92102017870957</v>
      </c>
      <c r="F74" s="353"/>
      <c r="G74" s="354">
        <f>E74+F74</f>
        <v>525.92102017870957</v>
      </c>
    </row>
    <row r="75" spans="1:7" ht="15.75">
      <c r="A75" s="73" t="s">
        <v>4496</v>
      </c>
      <c r="B75" s="80" t="s">
        <v>298</v>
      </c>
      <c r="C75" s="353">
        <f>RESUMO!F34</f>
        <v>445.41832689265811</v>
      </c>
      <c r="D75" s="76">
        <f>RESUMO!H34</f>
        <v>2.0512915885781634E-3</v>
      </c>
      <c r="E75" s="77"/>
      <c r="F75" s="77"/>
      <c r="G75" s="84"/>
    </row>
    <row r="76" spans="1:7" ht="15.75">
      <c r="A76" s="73"/>
      <c r="B76" s="80"/>
      <c r="C76" s="353"/>
      <c r="D76" s="76"/>
      <c r="E76" s="82">
        <v>1</v>
      </c>
      <c r="F76" s="82"/>
      <c r="G76" s="83">
        <f>E76+F76</f>
        <v>1</v>
      </c>
    </row>
    <row r="77" spans="1:7" ht="15.75">
      <c r="A77" s="79"/>
      <c r="B77" s="80"/>
      <c r="C77" s="353"/>
      <c r="D77" s="76"/>
      <c r="E77" s="353">
        <f>E76*C75</f>
        <v>445.41832689265811</v>
      </c>
      <c r="F77" s="353"/>
      <c r="G77" s="354">
        <f>E77+F77</f>
        <v>445.41832689265811</v>
      </c>
    </row>
    <row r="78" spans="1:7" ht="15.75">
      <c r="A78" s="73" t="s">
        <v>4497</v>
      </c>
      <c r="B78" s="80" t="s">
        <v>306</v>
      </c>
      <c r="C78" s="353">
        <f>RESUMO!F35</f>
        <v>294.02231683064053</v>
      </c>
      <c r="D78" s="76">
        <f>RESUMO!H35</f>
        <v>1.3540653110896909E-3</v>
      </c>
      <c r="E78" s="77"/>
      <c r="F78" s="77"/>
      <c r="G78" s="84"/>
    </row>
    <row r="79" spans="1:7" ht="15.75">
      <c r="A79" s="73"/>
      <c r="B79" s="80"/>
      <c r="C79" s="353"/>
      <c r="D79" s="76"/>
      <c r="E79" s="82">
        <v>1</v>
      </c>
      <c r="F79" s="82"/>
      <c r="G79" s="83">
        <f>E79+F79</f>
        <v>1</v>
      </c>
    </row>
    <row r="80" spans="1:7" ht="15.75">
      <c r="A80" s="79"/>
      <c r="B80" s="80"/>
      <c r="C80" s="353"/>
      <c r="D80" s="76"/>
      <c r="E80" s="353">
        <f>E79*C78</f>
        <v>294.02231683064053</v>
      </c>
      <c r="F80" s="353"/>
      <c r="G80" s="354">
        <f>E80+F80</f>
        <v>294.02231683064053</v>
      </c>
    </row>
    <row r="81" spans="1:7" ht="15.75">
      <c r="A81" s="73" t="s">
        <v>4498</v>
      </c>
      <c r="B81" s="80" t="s">
        <v>320</v>
      </c>
      <c r="C81" s="353">
        <f>RESUMO!F36</f>
        <v>1186.829029491513</v>
      </c>
      <c r="D81" s="76">
        <f>RESUMO!H36</f>
        <v>5.4657212294343394E-3</v>
      </c>
      <c r="E81" s="77"/>
      <c r="F81" s="77"/>
      <c r="G81" s="84"/>
    </row>
    <row r="82" spans="1:7" ht="15.75">
      <c r="A82" s="73"/>
      <c r="B82" s="80"/>
      <c r="C82" s="353"/>
      <c r="D82" s="76"/>
      <c r="E82" s="82"/>
      <c r="F82" s="82">
        <v>1</v>
      </c>
      <c r="G82" s="83">
        <f>E82+F82</f>
        <v>1</v>
      </c>
    </row>
    <row r="83" spans="1:7" ht="15.75">
      <c r="A83" s="85"/>
      <c r="B83" s="80"/>
      <c r="C83" s="353"/>
      <c r="D83" s="76"/>
      <c r="E83" s="356"/>
      <c r="F83" s="360">
        <f>F82*C81</f>
        <v>1186.829029491513</v>
      </c>
      <c r="G83" s="354">
        <f>E83+F83</f>
        <v>1186.829029491513</v>
      </c>
    </row>
    <row r="84" spans="1:7" ht="15.75">
      <c r="A84" s="73">
        <v>25</v>
      </c>
      <c r="B84" s="80" t="s">
        <v>346</v>
      </c>
      <c r="C84" s="353">
        <f>RESUMO!F37</f>
        <v>1708.1721220018972</v>
      </c>
      <c r="D84" s="82">
        <f>RESUMO!H37</f>
        <v>7.8666702606303568E-3</v>
      </c>
      <c r="E84" s="77"/>
      <c r="F84" s="77"/>
      <c r="G84" s="84"/>
    </row>
    <row r="85" spans="1:7" ht="15.75">
      <c r="A85" s="73"/>
      <c r="B85" s="80"/>
      <c r="C85" s="353"/>
      <c r="D85" s="82"/>
      <c r="E85" s="82"/>
      <c r="F85" s="82">
        <v>1</v>
      </c>
      <c r="G85" s="83">
        <f>E85+F85</f>
        <v>1</v>
      </c>
    </row>
    <row r="86" spans="1:7" ht="15.75">
      <c r="A86" s="79"/>
      <c r="B86" s="80"/>
      <c r="C86" s="353"/>
      <c r="D86" s="82"/>
      <c r="E86" s="356"/>
      <c r="F86" s="360">
        <f>F85*C84</f>
        <v>1708.1721220018972</v>
      </c>
      <c r="G86" s="354">
        <f>E86+F86</f>
        <v>1708.1721220018972</v>
      </c>
    </row>
    <row r="87" spans="1:7" ht="15.75">
      <c r="A87" s="73" t="s">
        <v>4499</v>
      </c>
      <c r="B87" s="80" t="s">
        <v>4466</v>
      </c>
      <c r="C87" s="353">
        <f>RESUMO!F38</f>
        <v>137.01807077249106</v>
      </c>
      <c r="D87" s="76">
        <f>RESUMO!H38</f>
        <v>6.3101134167421085E-4</v>
      </c>
      <c r="E87" s="77"/>
      <c r="F87" s="77"/>
      <c r="G87" s="84"/>
    </row>
    <row r="88" spans="1:7" ht="15.75">
      <c r="A88" s="73"/>
      <c r="B88" s="80"/>
      <c r="C88" s="81"/>
      <c r="D88" s="76"/>
      <c r="E88" s="82"/>
      <c r="F88" s="82">
        <v>1</v>
      </c>
      <c r="G88" s="83">
        <f>E88+F88</f>
        <v>1</v>
      </c>
    </row>
    <row r="89" spans="1:7" ht="15.75">
      <c r="A89" s="85"/>
      <c r="B89" s="80"/>
      <c r="C89" s="81"/>
      <c r="D89" s="76"/>
      <c r="E89" s="356"/>
      <c r="F89" s="360">
        <f>F88*C87</f>
        <v>137.01807077249106</v>
      </c>
      <c r="G89" s="354">
        <f>E89+F89</f>
        <v>137.01807077249106</v>
      </c>
    </row>
    <row r="90" spans="1:7" ht="15.75">
      <c r="A90" s="332" t="s">
        <v>4468</v>
      </c>
      <c r="B90" s="332"/>
      <c r="C90" s="332"/>
      <c r="D90" s="332"/>
      <c r="E90" s="332"/>
      <c r="F90" s="332"/>
      <c r="G90" s="332"/>
    </row>
    <row r="91" spans="1:7" ht="15.75">
      <c r="A91" s="87"/>
      <c r="B91" s="80"/>
      <c r="C91" s="81"/>
      <c r="D91" s="82"/>
      <c r="E91" s="357"/>
      <c r="F91" s="357"/>
      <c r="G91" s="83"/>
    </row>
    <row r="92" spans="1:7" ht="15.75">
      <c r="A92" s="73" t="s">
        <v>4500</v>
      </c>
      <c r="B92" s="80" t="s">
        <v>354</v>
      </c>
      <c r="C92" s="353">
        <f>RESUMO!F40</f>
        <v>12592.798985447642</v>
      </c>
      <c r="D92" s="82">
        <f>RESUMO!H40</f>
        <v>5.7993802849808526E-2</v>
      </c>
      <c r="E92" s="77"/>
      <c r="F92" s="77"/>
      <c r="G92" s="84"/>
    </row>
    <row r="93" spans="1:7" ht="15.75">
      <c r="A93" s="73"/>
      <c r="B93" s="80"/>
      <c r="C93" s="353"/>
      <c r="D93" s="76"/>
      <c r="E93" s="82">
        <v>0.5</v>
      </c>
      <c r="F93" s="82">
        <v>0.5</v>
      </c>
      <c r="G93" s="83">
        <f>E93+F93</f>
        <v>1</v>
      </c>
    </row>
    <row r="94" spans="1:7" ht="15.75">
      <c r="A94" s="85"/>
      <c r="B94" s="80"/>
      <c r="C94" s="353"/>
      <c r="D94" s="76"/>
      <c r="E94" s="360">
        <f>E93*C92</f>
        <v>6296.3994927238209</v>
      </c>
      <c r="F94" s="360">
        <f>F93*C92</f>
        <v>6296.3994927238209</v>
      </c>
      <c r="G94" s="354">
        <f>E94+F94</f>
        <v>12592.798985447642</v>
      </c>
    </row>
    <row r="95" spans="1:7" ht="15.75">
      <c r="A95" s="73">
        <v>28</v>
      </c>
      <c r="B95" s="80" t="s">
        <v>4501</v>
      </c>
      <c r="C95" s="353">
        <f>RESUMO!F41</f>
        <v>21873.09674912037</v>
      </c>
      <c r="D95" s="82">
        <f>RESUMO!H41</f>
        <v>0.10073249497980312</v>
      </c>
      <c r="E95" s="77"/>
      <c r="F95" s="77"/>
      <c r="G95" s="84"/>
    </row>
    <row r="96" spans="1:7" ht="15.75">
      <c r="A96" s="73"/>
      <c r="B96" s="80"/>
      <c r="C96" s="353"/>
      <c r="D96" s="82"/>
      <c r="E96" s="82">
        <v>0.5</v>
      </c>
      <c r="F96" s="82">
        <v>0.5</v>
      </c>
      <c r="G96" s="83">
        <f>E96+F96</f>
        <v>1</v>
      </c>
    </row>
    <row r="97" spans="1:7" ht="16.5" thickBot="1">
      <c r="A97" s="79"/>
      <c r="B97" s="80"/>
      <c r="C97" s="81"/>
      <c r="D97" s="82"/>
      <c r="E97" s="360">
        <f>E96*C95</f>
        <v>10936.548374560185</v>
      </c>
      <c r="F97" s="360">
        <f>F96*C95</f>
        <v>10936.548374560185</v>
      </c>
      <c r="G97" s="354">
        <f>E97+F97</f>
        <v>21873.09674912037</v>
      </c>
    </row>
    <row r="98" spans="1:7" ht="16.5" thickBot="1">
      <c r="A98" s="333"/>
      <c r="B98" s="334" t="s">
        <v>395</v>
      </c>
      <c r="C98" s="335"/>
      <c r="D98" s="336"/>
      <c r="E98" s="337">
        <f>E12+E15+E18+E21+E24+E27+E30+E33+E36+E39+E42+E45+E48+E51+E54+E57+E60+E63+E68+E71+E74+E77+E80+E83+E86+E89+E94+E97</f>
        <v>122636.51887480545</v>
      </c>
      <c r="F98" s="337">
        <f>F12+F15+F18+F21+F24+F27+F30+F33+F36+F39+F42+F45+F48+F51+F54+F57+F60+F63+F68+F71+F74+F77+F80+F83+F86+F89+F94+F97</f>
        <v>94503.905905757434</v>
      </c>
      <c r="G98" s="338">
        <f>E98+F98</f>
        <v>217140.42478056287</v>
      </c>
    </row>
    <row r="99" spans="1:7" ht="15.75" thickBot="1">
      <c r="A99" s="339"/>
      <c r="B99" s="340" t="s">
        <v>396</v>
      </c>
      <c r="C99" s="359">
        <f>SUM(C10:C63)+SUM(C65:C89)+SUM(C91:C95)</f>
        <v>217140.4247805629</v>
      </c>
      <c r="D99" s="341">
        <f>SUM(D10:D97)</f>
        <v>1.0000000000000002</v>
      </c>
      <c r="E99" s="342">
        <f>E98</f>
        <v>122636.51887480545</v>
      </c>
      <c r="F99" s="342">
        <f>E99+F98</f>
        <v>217140.42478056287</v>
      </c>
      <c r="G99" s="338"/>
    </row>
    <row r="100" spans="1:7" ht="15.75" thickBot="1">
      <c r="A100" s="343"/>
      <c r="B100" s="340" t="s">
        <v>397</v>
      </c>
      <c r="C100" s="344"/>
      <c r="D100" s="345"/>
      <c r="E100" s="346">
        <f>E98/C99</f>
        <v>0.56477976866232571</v>
      </c>
      <c r="F100" s="346">
        <f>F98/C99</f>
        <v>0.43522023133767423</v>
      </c>
      <c r="G100" s="338"/>
    </row>
    <row r="101" spans="1:7" ht="15.75" thickBot="1">
      <c r="A101" s="347"/>
      <c r="B101" s="348" t="s">
        <v>398</v>
      </c>
      <c r="C101" s="349"/>
      <c r="D101" s="350"/>
      <c r="E101" s="351">
        <f>E100</f>
        <v>0.56477976866232571</v>
      </c>
      <c r="F101" s="351">
        <f>E101+F100</f>
        <v>1</v>
      </c>
      <c r="G101" s="338"/>
    </row>
  </sheetData>
  <mergeCells count="16">
    <mergeCell ref="A64:G64"/>
    <mergeCell ref="A9:G9"/>
    <mergeCell ref="A90:G90"/>
    <mergeCell ref="C1:D1"/>
    <mergeCell ref="E1:G1"/>
    <mergeCell ref="C2:D2"/>
    <mergeCell ref="E2:G2"/>
    <mergeCell ref="C3:D3"/>
    <mergeCell ref="E3:G3"/>
    <mergeCell ref="C5:D5"/>
    <mergeCell ref="E5:G5"/>
    <mergeCell ref="A6:G6"/>
    <mergeCell ref="A7:A8"/>
    <mergeCell ref="B7:B8"/>
    <mergeCell ref="E7:F7"/>
    <mergeCell ref="C4:G4"/>
  </mergeCells>
  <printOptions horizontalCentered="1"/>
  <pageMargins left="0.59027777777777801" right="0.59027777777777801" top="0.78680555555555598" bottom="0.59027777777777801" header="0.51180555555555496" footer="0.31458333333333299"/>
  <pageSetup paperSize="9" scale="78" fitToHeight="0" orientation="landscape" horizontalDpi="300" verticalDpi="300" r:id="rId1"/>
  <headerFooter>
    <oddFooter>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16DD7-762A-40D8-A8DC-457F15730896}">
  <dimension ref="A1:Y27"/>
  <sheetViews>
    <sheetView workbookViewId="0">
      <selection activeCell="X10" sqref="X10:Y10"/>
    </sheetView>
  </sheetViews>
  <sheetFormatPr defaultRowHeight="15"/>
  <cols>
    <col min="15" max="15" width="6.28515625" customWidth="1"/>
    <col min="17" max="17" width="17.140625" customWidth="1"/>
    <col min="18" max="18" width="6.5703125" customWidth="1"/>
    <col min="19" max="19" width="7.7109375" customWidth="1"/>
    <col min="20" max="20" width="8.28515625" customWidth="1"/>
    <col min="21" max="21" width="9.5703125" bestFit="1" customWidth="1"/>
    <col min="22" max="22" width="10.5703125" bestFit="1" customWidth="1"/>
    <col min="23" max="23" width="2.5703125" customWidth="1"/>
    <col min="24" max="24" width="11.85546875" customWidth="1"/>
    <col min="25" max="25" width="2.140625" customWidth="1"/>
  </cols>
  <sheetData>
    <row r="1" spans="1:25">
      <c r="A1" s="227" t="s">
        <v>4447</v>
      </c>
      <c r="B1" s="227"/>
      <c r="C1" s="227"/>
      <c r="D1" s="227"/>
      <c r="E1" s="227"/>
      <c r="F1" s="151"/>
      <c r="G1" s="151"/>
      <c r="H1" s="151"/>
      <c r="I1" s="151"/>
      <c r="J1" s="151"/>
      <c r="K1" s="151"/>
      <c r="L1" s="151"/>
      <c r="M1" s="151"/>
      <c r="N1" s="151"/>
      <c r="O1" s="16"/>
      <c r="P1" s="17"/>
      <c r="Q1" s="1"/>
      <c r="R1" s="1"/>
      <c r="S1" s="224" t="s">
        <v>0</v>
      </c>
      <c r="T1" s="224"/>
      <c r="U1" s="225" t="s">
        <v>1</v>
      </c>
      <c r="V1" s="225"/>
      <c r="W1" s="225"/>
      <c r="X1" s="225"/>
      <c r="Y1" s="225"/>
    </row>
    <row r="2" spans="1:25" ht="28.5" customHeight="1">
      <c r="A2" s="152" t="s">
        <v>4434</v>
      </c>
      <c r="B2" s="153">
        <v>2022</v>
      </c>
      <c r="C2" s="154" t="s">
        <v>4363</v>
      </c>
      <c r="D2" s="153">
        <v>2023</v>
      </c>
      <c r="E2" s="154" t="s">
        <v>4363</v>
      </c>
      <c r="O2" s="18"/>
      <c r="P2" s="19"/>
      <c r="Q2" s="2"/>
      <c r="R2" s="2"/>
      <c r="S2" s="219" t="s">
        <v>2</v>
      </c>
      <c r="T2" s="219"/>
      <c r="U2" s="226" t="str">
        <f>ORÇAMENTO!G2</f>
        <v>REFORMA/ADEQUAÇÃO SANITÁRIOS E DML - COMPLEXO REGULADOR - ALMOXARIFADO</v>
      </c>
      <c r="V2" s="226"/>
      <c r="W2" s="226"/>
      <c r="X2" s="226"/>
      <c r="Y2" s="226"/>
    </row>
    <row r="3" spans="1:25" ht="26.25" customHeight="1">
      <c r="A3" s="143" t="s">
        <v>4435</v>
      </c>
      <c r="B3" s="145">
        <v>969.18399999999997</v>
      </c>
      <c r="C3" s="146">
        <v>0.71299999999999997</v>
      </c>
      <c r="D3" s="145">
        <v>1056.4179999999999</v>
      </c>
      <c r="E3" s="146">
        <v>0.46</v>
      </c>
      <c r="O3" s="18"/>
      <c r="P3" s="19"/>
      <c r="Q3" s="2"/>
      <c r="R3" s="2"/>
      <c r="S3" s="219" t="s">
        <v>3</v>
      </c>
      <c r="T3" s="219"/>
      <c r="U3" s="367" t="s">
        <v>4</v>
      </c>
      <c r="V3" s="368"/>
      <c r="W3" s="368"/>
      <c r="X3" s="368"/>
      <c r="Y3" s="369"/>
    </row>
    <row r="4" spans="1:25">
      <c r="A4" s="143" t="s">
        <v>4436</v>
      </c>
      <c r="B4" s="145">
        <v>972.904</v>
      </c>
      <c r="C4" s="146">
        <v>0.38400000000000001</v>
      </c>
      <c r="D4" s="145">
        <v>1056.896</v>
      </c>
      <c r="E4" s="146">
        <v>0.05</v>
      </c>
      <c r="O4" s="18"/>
      <c r="P4" s="19"/>
      <c r="Q4" s="2"/>
      <c r="R4" s="2"/>
      <c r="S4" s="219"/>
      <c r="T4" s="219"/>
      <c r="U4" s="370"/>
      <c r="V4" s="371"/>
      <c r="W4" s="371"/>
      <c r="X4" s="371"/>
      <c r="Y4" s="372"/>
    </row>
    <row r="5" spans="1:25" ht="21.75" customHeight="1" thickBot="1">
      <c r="A5" s="143" t="s">
        <v>4437</v>
      </c>
      <c r="B5" s="145">
        <v>981.24400000000003</v>
      </c>
      <c r="C5" s="146">
        <v>0.85699999999999998</v>
      </c>
      <c r="D5" s="145"/>
      <c r="E5" s="146"/>
      <c r="O5" s="18"/>
      <c r="P5" s="20"/>
      <c r="Q5" s="21"/>
      <c r="R5" s="2"/>
      <c r="S5" s="233" t="s">
        <v>5</v>
      </c>
      <c r="T5" s="233"/>
      <c r="U5" s="221" t="str">
        <f>ORÇAMENTO!G6</f>
        <v>GOINFRA – Março/2023 ONERADA; SINAPI – Fevereiro/2023 ONERADA; ORSE – Novembro/2022-1(atualizada com INCC: fevereiro/2023)</v>
      </c>
      <c r="V5" s="221"/>
      <c r="W5" s="221"/>
      <c r="X5" s="221"/>
      <c r="Y5" s="221"/>
    </row>
    <row r="6" spans="1:25" ht="18">
      <c r="A6" s="143" t="s">
        <v>4438</v>
      </c>
      <c r="B6" s="145">
        <v>990.54300000000001</v>
      </c>
      <c r="C6" s="146">
        <v>0.94799999999999995</v>
      </c>
      <c r="D6" s="145"/>
      <c r="E6" s="146"/>
      <c r="O6" s="234" t="s">
        <v>38</v>
      </c>
      <c r="P6" s="234"/>
      <c r="Q6" s="234"/>
      <c r="R6" s="234"/>
      <c r="S6" s="234"/>
      <c r="T6" s="234"/>
      <c r="U6" s="234"/>
      <c r="V6" s="234"/>
      <c r="W6" s="234"/>
      <c r="X6" s="234"/>
      <c r="Y6" s="234"/>
    </row>
    <row r="7" spans="1:25" ht="15.75">
      <c r="A7" s="143"/>
      <c r="B7" s="145"/>
      <c r="C7" s="146"/>
      <c r="D7" s="145"/>
      <c r="E7" s="146"/>
      <c r="O7" s="237" t="s">
        <v>4456</v>
      </c>
      <c r="P7" s="238"/>
      <c r="Q7" s="238"/>
      <c r="R7" s="238"/>
      <c r="S7" s="238"/>
      <c r="T7" s="238"/>
      <c r="U7" s="238"/>
      <c r="V7" s="238"/>
      <c r="W7" s="238"/>
      <c r="X7" s="238"/>
      <c r="Y7" s="238"/>
    </row>
    <row r="8" spans="1:25" ht="53.25" customHeight="1">
      <c r="A8" s="143" t="s">
        <v>4439</v>
      </c>
      <c r="B8" s="147">
        <v>1013.164</v>
      </c>
      <c r="C8" s="146">
        <v>2.2839999999999998</v>
      </c>
      <c r="D8" s="147"/>
      <c r="E8" s="146"/>
      <c r="O8" s="155" t="s">
        <v>4449</v>
      </c>
      <c r="P8" s="243" t="s">
        <v>4457</v>
      </c>
      <c r="Q8" s="243"/>
      <c r="R8" s="155" t="s">
        <v>4450</v>
      </c>
      <c r="S8" s="156" t="s">
        <v>4451</v>
      </c>
      <c r="T8" s="156" t="s">
        <v>4452</v>
      </c>
      <c r="U8" s="155" t="s">
        <v>4453</v>
      </c>
      <c r="V8" s="241" t="s">
        <v>4454</v>
      </c>
      <c r="W8" s="242"/>
      <c r="X8" s="241" t="s">
        <v>4455</v>
      </c>
      <c r="Y8" s="242"/>
    </row>
    <row r="9" spans="1:25" ht="29.25" customHeight="1">
      <c r="A9" s="143" t="s">
        <v>4440</v>
      </c>
      <c r="B9" s="147">
        <v>1034.8240000000001</v>
      </c>
      <c r="C9" s="146">
        <v>2.14</v>
      </c>
      <c r="D9" s="147"/>
      <c r="E9" s="146"/>
      <c r="O9" s="33">
        <f>ORÇAMENTO!C59</f>
        <v>9526</v>
      </c>
      <c r="P9" s="239" t="str">
        <f>ORÇAMENTO!D59</f>
        <v>Gancho curto para perfilado, ( ref.: Mopa ou similar)</v>
      </c>
      <c r="Q9" s="240"/>
      <c r="R9" s="157" t="str">
        <f>ORÇAMENTO!E59</f>
        <v xml:space="preserve">un    </v>
      </c>
      <c r="S9" s="92">
        <v>6.01</v>
      </c>
      <c r="T9" s="92">
        <v>5.9</v>
      </c>
      <c r="U9" s="158">
        <f>C27</f>
        <v>5.8960636755840401E-3</v>
      </c>
      <c r="V9" s="235">
        <f>S9+U9*S9</f>
        <v>6.0454353426902596</v>
      </c>
      <c r="W9" s="236"/>
      <c r="X9" s="235">
        <f>T9+T9*U9</f>
        <v>5.9347867756859465</v>
      </c>
      <c r="Y9" s="236"/>
    </row>
    <row r="10" spans="1:25" ht="24" customHeight="1">
      <c r="A10" s="143" t="s">
        <v>4441</v>
      </c>
      <c r="B10" s="148">
        <v>1043.76</v>
      </c>
      <c r="C10" s="146">
        <v>0.86</v>
      </c>
      <c r="D10" s="148"/>
      <c r="E10" s="146"/>
      <c r="O10" s="33">
        <f>ORÇAMENTO!C60</f>
        <v>12556</v>
      </c>
      <c r="P10" s="239" t="str">
        <f>ORÇAMENTO!D60</f>
        <v>Junção interna tipo "L" para perfilado, ( ref.: Mopa ou similar)</v>
      </c>
      <c r="Q10" s="240"/>
      <c r="R10" s="157" t="str">
        <f>ORÇAMENTO!E60</f>
        <v xml:space="preserve">un    </v>
      </c>
      <c r="S10" s="92">
        <v>6.11</v>
      </c>
      <c r="T10" s="92">
        <v>5.9</v>
      </c>
      <c r="U10" s="158">
        <f>C27</f>
        <v>5.8960636755840401E-3</v>
      </c>
      <c r="V10" s="235">
        <f t="shared" ref="V10:V11" si="0">S10+U10*S10</f>
        <v>6.1460249490578187</v>
      </c>
      <c r="W10" s="236"/>
      <c r="X10" s="235">
        <f t="shared" ref="X10:X11" si="1">T10+T10*U10</f>
        <v>5.9347867756859465</v>
      </c>
      <c r="Y10" s="236"/>
    </row>
    <row r="11" spans="1:25" ht="27.75" customHeight="1">
      <c r="A11" s="143" t="s">
        <v>4442</v>
      </c>
      <c r="B11" s="145">
        <v>1044.6790000000001</v>
      </c>
      <c r="C11" s="146">
        <v>0.09</v>
      </c>
      <c r="D11" s="145"/>
      <c r="E11" s="146"/>
      <c r="O11" s="33">
        <f>ORÇAMENTO!C61</f>
        <v>12557</v>
      </c>
      <c r="P11" s="239" t="str">
        <f>ORÇAMENTO!D61</f>
        <v>Junção interna tipo "T" para perfilado, ( ref.: Mopa ou similar)</v>
      </c>
      <c r="Q11" s="240"/>
      <c r="R11" s="157" t="str">
        <f>ORÇAMENTO!E61</f>
        <v xml:space="preserve">un    </v>
      </c>
      <c r="S11" s="92">
        <v>7.81</v>
      </c>
      <c r="T11" s="92">
        <v>5.9</v>
      </c>
      <c r="U11" s="158">
        <f>C27</f>
        <v>5.8960636755840401E-3</v>
      </c>
      <c r="V11" s="235">
        <f t="shared" si="0"/>
        <v>7.8560482573063108</v>
      </c>
      <c r="W11" s="236"/>
      <c r="X11" s="235">
        <f t="shared" si="1"/>
        <v>5.9347867756859465</v>
      </c>
      <c r="Y11" s="236"/>
    </row>
    <row r="12" spans="1:25">
      <c r="A12" s="143" t="s">
        <v>4443</v>
      </c>
      <c r="B12" s="145">
        <v>1045.616</v>
      </c>
      <c r="C12" s="146">
        <v>0.09</v>
      </c>
      <c r="D12" s="145"/>
      <c r="E12" s="146"/>
    </row>
    <row r="13" spans="1:25">
      <c r="A13" s="143" t="s">
        <v>4444</v>
      </c>
      <c r="B13" s="145">
        <v>1046.896</v>
      </c>
      <c r="C13" s="146">
        <v>0.12</v>
      </c>
      <c r="D13" s="145"/>
      <c r="E13" s="146"/>
      <c r="V13" s="159"/>
    </row>
    <row r="14" spans="1:25">
      <c r="A14" s="143" t="s">
        <v>4445</v>
      </c>
      <c r="B14" s="145">
        <v>1050.701</v>
      </c>
      <c r="C14" s="146">
        <v>0.36</v>
      </c>
      <c r="D14" s="145"/>
      <c r="E14" s="146"/>
      <c r="V14" s="159"/>
    </row>
    <row r="15" spans="1:25" ht="15.75" thickBot="1">
      <c r="A15" s="144" t="s">
        <v>4446</v>
      </c>
      <c r="B15" s="149">
        <v>1051.6320000000001</v>
      </c>
      <c r="C15" s="150">
        <v>0.09</v>
      </c>
      <c r="D15" s="149"/>
      <c r="E15" s="150"/>
    </row>
    <row r="26" spans="1:8" ht="15.75" thickBot="1"/>
    <row r="27" spans="1:8" ht="15.75" thickBot="1">
      <c r="A27" s="228" t="s">
        <v>4448</v>
      </c>
      <c r="B27" s="229"/>
      <c r="C27" s="230">
        <f>D4/B14-1</f>
        <v>5.8960636755840401E-3</v>
      </c>
      <c r="D27" s="231"/>
      <c r="E27" s="231"/>
      <c r="F27" s="231"/>
      <c r="G27" s="231"/>
      <c r="H27" s="232"/>
    </row>
  </sheetData>
  <mergeCells count="26">
    <mergeCell ref="U3:Y4"/>
    <mergeCell ref="X10:Y10"/>
    <mergeCell ref="X11:Y11"/>
    <mergeCell ref="O7:Y7"/>
    <mergeCell ref="P9:Q9"/>
    <mergeCell ref="P10:Q10"/>
    <mergeCell ref="P11:Q11"/>
    <mergeCell ref="V8:W8"/>
    <mergeCell ref="X8:Y8"/>
    <mergeCell ref="V9:W9"/>
    <mergeCell ref="V10:W10"/>
    <mergeCell ref="P8:Q8"/>
    <mergeCell ref="A1:E1"/>
    <mergeCell ref="A27:B27"/>
    <mergeCell ref="C27:H27"/>
    <mergeCell ref="S1:T1"/>
    <mergeCell ref="U1:Y1"/>
    <mergeCell ref="S2:T2"/>
    <mergeCell ref="U2:Y2"/>
    <mergeCell ref="S3:T3"/>
    <mergeCell ref="S4:T4"/>
    <mergeCell ref="S5:T5"/>
    <mergeCell ref="U5:Y5"/>
    <mergeCell ref="O6:Y6"/>
    <mergeCell ref="V11:W11"/>
    <mergeCell ref="X9:Y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4088E-4FF7-4462-BBF7-3C214667973D}">
  <dimension ref="A1:J41"/>
  <sheetViews>
    <sheetView view="pageBreakPreview" zoomScaleNormal="100" zoomScaleSheetLayoutView="100" workbookViewId="0">
      <selection activeCell="D18" sqref="D18:F18"/>
    </sheetView>
  </sheetViews>
  <sheetFormatPr defaultRowHeight="15"/>
  <cols>
    <col min="1" max="1" width="11.85546875" customWidth="1"/>
    <col min="3" max="3" width="9.28515625" bestFit="1" customWidth="1"/>
    <col min="6" max="6" width="16.7109375" customWidth="1"/>
    <col min="7" max="7" width="11" bestFit="1" customWidth="1"/>
    <col min="8" max="8" width="10.85546875" bestFit="1" customWidth="1"/>
    <col min="9" max="9" width="11" bestFit="1" customWidth="1"/>
    <col min="10" max="10" width="10.85546875" bestFit="1" customWidth="1"/>
  </cols>
  <sheetData>
    <row r="1" spans="1:10" ht="26.25" customHeight="1">
      <c r="A1" s="1"/>
      <c r="B1" s="2"/>
      <c r="C1" s="3"/>
      <c r="D1" s="3"/>
      <c r="E1" s="3"/>
      <c r="F1" s="4" t="s">
        <v>0</v>
      </c>
      <c r="G1" s="246" t="s">
        <v>1</v>
      </c>
      <c r="H1" s="246"/>
      <c r="I1" s="246"/>
      <c r="J1" s="246"/>
    </row>
    <row r="2" spans="1:10" ht="26.25" customHeight="1">
      <c r="A2" s="2"/>
      <c r="B2" s="2"/>
      <c r="C2" s="3"/>
      <c r="D2" s="3"/>
      <c r="E2" s="3"/>
      <c r="F2" s="4" t="s">
        <v>2</v>
      </c>
      <c r="G2" s="247" t="str">
        <f>ORÇAMENTO!G2</f>
        <v>REFORMA/ADEQUAÇÃO SANITÁRIOS E DML - COMPLEXO REGULADOR - ALMOXARIFADO</v>
      </c>
      <c r="H2" s="247"/>
      <c r="I2" s="247"/>
      <c r="J2" s="247"/>
    </row>
    <row r="3" spans="1:10" ht="26.25" customHeight="1">
      <c r="A3" s="2"/>
      <c r="B3" s="2"/>
      <c r="C3" s="3"/>
      <c r="D3" s="3"/>
      <c r="E3" s="3"/>
      <c r="F3" s="4" t="s">
        <v>3</v>
      </c>
      <c r="G3" s="248" t="s">
        <v>4</v>
      </c>
      <c r="H3" s="248"/>
      <c r="I3" s="248"/>
      <c r="J3" s="248"/>
    </row>
    <row r="4" spans="1:10" ht="33.75" customHeight="1" thickBot="1">
      <c r="A4" s="2"/>
      <c r="B4" s="2"/>
      <c r="C4" s="3"/>
      <c r="D4" s="3"/>
      <c r="E4" s="3"/>
      <c r="F4" s="7" t="s">
        <v>5</v>
      </c>
      <c r="G4" s="249" t="str">
        <f>ORÇAMENTO!G6</f>
        <v>GOINFRA – Março/2023 ONERADA; SINAPI – Fevereiro/2023 ONERADA; ORSE – Novembro/2022-1(atualizada com INCC: fevereiro/2023)</v>
      </c>
      <c r="H4" s="249"/>
      <c r="I4" s="249"/>
      <c r="J4" s="249"/>
    </row>
    <row r="5" spans="1:10" ht="15.75" thickBot="1">
      <c r="A5" s="244" t="s">
        <v>6</v>
      </c>
      <c r="B5" s="244"/>
      <c r="C5" s="244"/>
      <c r="D5" s="244"/>
      <c r="E5" s="244"/>
      <c r="F5" s="244"/>
      <c r="G5" s="244"/>
      <c r="H5" s="244"/>
      <c r="I5" s="245" t="s">
        <v>7</v>
      </c>
      <c r="J5" s="245"/>
    </row>
    <row r="6" spans="1:10" ht="15.75" thickBot="1">
      <c r="A6" s="250" t="s">
        <v>8</v>
      </c>
      <c r="B6" s="250"/>
      <c r="C6" s="250"/>
      <c r="D6" s="250"/>
      <c r="E6" s="250"/>
      <c r="F6" s="250"/>
      <c r="G6" s="250"/>
      <c r="H6" s="250"/>
      <c r="I6" s="251" t="s">
        <v>9</v>
      </c>
      <c r="J6" s="251"/>
    </row>
    <row r="7" spans="1:10">
      <c r="A7" s="105"/>
      <c r="B7" s="105"/>
      <c r="C7" s="105"/>
      <c r="D7" s="105"/>
      <c r="E7" s="105"/>
      <c r="F7" s="105"/>
      <c r="G7" s="105"/>
      <c r="H7" s="105"/>
      <c r="I7" s="106"/>
      <c r="J7" s="106"/>
    </row>
    <row r="8" spans="1:10" ht="27.75" customHeight="1">
      <c r="A8" s="122" t="s">
        <v>4460</v>
      </c>
      <c r="B8" s="254" t="s">
        <v>4310</v>
      </c>
      <c r="C8" s="254"/>
      <c r="D8" s="254"/>
      <c r="E8" s="254"/>
      <c r="F8" s="254"/>
      <c r="G8" s="254"/>
      <c r="H8" s="254"/>
      <c r="I8" s="254"/>
      <c r="J8" s="254"/>
    </row>
    <row r="9" spans="1:10" ht="24" customHeight="1">
      <c r="A9" s="107" t="s">
        <v>4311</v>
      </c>
      <c r="B9" s="255" t="s">
        <v>4312</v>
      </c>
      <c r="C9" s="255"/>
      <c r="D9" s="255"/>
      <c r="E9" s="255"/>
      <c r="F9" s="255"/>
      <c r="G9" s="255"/>
      <c r="H9" s="255"/>
      <c r="I9" s="255"/>
      <c r="J9" s="255"/>
    </row>
    <row r="10" spans="1:10" ht="25.5" customHeight="1">
      <c r="A10" s="108" t="s">
        <v>39</v>
      </c>
      <c r="B10" s="115" t="s">
        <v>40</v>
      </c>
      <c r="C10" s="115" t="s">
        <v>41</v>
      </c>
      <c r="D10" s="256" t="s">
        <v>4313</v>
      </c>
      <c r="E10" s="257"/>
      <c r="F10" s="258"/>
      <c r="G10" s="117" t="s">
        <v>4314</v>
      </c>
      <c r="H10" s="117" t="s">
        <v>4315</v>
      </c>
      <c r="I10" s="116" t="s">
        <v>4316</v>
      </c>
      <c r="J10" s="116" t="s">
        <v>367</v>
      </c>
    </row>
    <row r="11" spans="1:10">
      <c r="A11" s="109">
        <v>1</v>
      </c>
      <c r="B11" s="109" t="s">
        <v>52</v>
      </c>
      <c r="C11" s="109" t="s">
        <v>4317</v>
      </c>
      <c r="D11" s="253" t="s">
        <v>4318</v>
      </c>
      <c r="E11" s="253"/>
      <c r="F11" s="253"/>
      <c r="G11" s="110" t="s">
        <v>4319</v>
      </c>
      <c r="H11" s="111">
        <v>0.73409999999999997</v>
      </c>
      <c r="I11" s="112">
        <v>20.8</v>
      </c>
      <c r="J11" s="112">
        <f t="shared" ref="J11:J16" si="0">H11*I11</f>
        <v>15.26928</v>
      </c>
    </row>
    <row r="12" spans="1:10">
      <c r="A12" s="109">
        <v>2</v>
      </c>
      <c r="B12" s="109" t="s">
        <v>52</v>
      </c>
      <c r="C12" s="109" t="s">
        <v>4320</v>
      </c>
      <c r="D12" s="253" t="s">
        <v>4321</v>
      </c>
      <c r="E12" s="253"/>
      <c r="F12" s="253"/>
      <c r="G12" s="110" t="s">
        <v>4319</v>
      </c>
      <c r="H12" s="111">
        <v>0.79520000000000002</v>
      </c>
      <c r="I12" s="112">
        <v>14.54</v>
      </c>
      <c r="J12" s="112">
        <f t="shared" si="0"/>
        <v>11.562208</v>
      </c>
    </row>
    <row r="13" spans="1:10" ht="25.5" customHeight="1">
      <c r="A13" s="109">
        <v>3</v>
      </c>
      <c r="B13" s="109" t="s">
        <v>52</v>
      </c>
      <c r="C13" s="109" t="s">
        <v>4322</v>
      </c>
      <c r="D13" s="253" t="s">
        <v>4323</v>
      </c>
      <c r="E13" s="253"/>
      <c r="F13" s="253"/>
      <c r="G13" s="110" t="s">
        <v>4319</v>
      </c>
      <c r="H13" s="111">
        <v>1.9232</v>
      </c>
      <c r="I13" s="112">
        <v>20.8</v>
      </c>
      <c r="J13" s="112">
        <f t="shared" si="0"/>
        <v>40.002560000000003</v>
      </c>
    </row>
    <row r="14" spans="1:10">
      <c r="A14" s="109">
        <v>4</v>
      </c>
      <c r="B14" s="109" t="s">
        <v>52</v>
      </c>
      <c r="C14" s="109" t="s">
        <v>4324</v>
      </c>
      <c r="D14" s="253" t="s">
        <v>4325</v>
      </c>
      <c r="E14" s="253"/>
      <c r="F14" s="253"/>
      <c r="G14" s="110" t="s">
        <v>4319</v>
      </c>
      <c r="H14" s="111">
        <v>5.1791999999999998</v>
      </c>
      <c r="I14" s="112">
        <v>12.47</v>
      </c>
      <c r="J14" s="112">
        <f t="shared" si="0"/>
        <v>64.584624000000005</v>
      </c>
    </row>
    <row r="15" spans="1:10">
      <c r="A15" s="109">
        <v>5</v>
      </c>
      <c r="B15" s="109" t="s">
        <v>52</v>
      </c>
      <c r="C15" s="109" t="s">
        <v>4326</v>
      </c>
      <c r="D15" s="253" t="s">
        <v>4327</v>
      </c>
      <c r="E15" s="253"/>
      <c r="F15" s="253"/>
      <c r="G15" s="110" t="s">
        <v>4319</v>
      </c>
      <c r="H15" s="111">
        <v>1.2330000000000001</v>
      </c>
      <c r="I15" s="112">
        <v>20.8</v>
      </c>
      <c r="J15" s="112">
        <f t="shared" si="0"/>
        <v>25.646400000000003</v>
      </c>
    </row>
    <row r="16" spans="1:10" ht="51" customHeight="1">
      <c r="A16" s="109">
        <v>6</v>
      </c>
      <c r="B16" s="109" t="s">
        <v>52</v>
      </c>
      <c r="C16" s="109" t="s">
        <v>4328</v>
      </c>
      <c r="D16" s="253" t="s">
        <v>4329</v>
      </c>
      <c r="E16" s="253"/>
      <c r="F16" s="253"/>
      <c r="G16" s="110" t="s">
        <v>4319</v>
      </c>
      <c r="H16" s="111">
        <v>0.255</v>
      </c>
      <c r="I16" s="112">
        <v>14.98</v>
      </c>
      <c r="J16" s="112">
        <f t="shared" si="0"/>
        <v>3.8199000000000001</v>
      </c>
    </row>
    <row r="17" spans="1:10">
      <c r="A17" s="252" t="s">
        <v>4330</v>
      </c>
      <c r="B17" s="252"/>
      <c r="C17" s="252"/>
      <c r="D17" s="252"/>
      <c r="E17" s="252"/>
      <c r="F17" s="252"/>
      <c r="G17" s="252"/>
      <c r="H17" s="252"/>
      <c r="I17" s="252"/>
      <c r="J17" s="113">
        <f>SUM(J11:J16)</f>
        <v>160.884972</v>
      </c>
    </row>
    <row r="18" spans="1:10">
      <c r="A18" s="118">
        <v>7</v>
      </c>
      <c r="B18" s="118" t="s">
        <v>52</v>
      </c>
      <c r="C18" s="118">
        <v>2804</v>
      </c>
      <c r="D18" s="253" t="s">
        <v>4331</v>
      </c>
      <c r="E18" s="253"/>
      <c r="F18" s="253"/>
      <c r="G18" s="119" t="s">
        <v>4332</v>
      </c>
      <c r="H18" s="120">
        <v>0.13089999999999999</v>
      </c>
      <c r="I18" s="121">
        <v>182.64</v>
      </c>
      <c r="J18" s="121">
        <f t="shared" ref="J18:J39" si="1">H18*I18</f>
        <v>23.907575999999995</v>
      </c>
    </row>
    <row r="19" spans="1:10">
      <c r="A19" s="109">
        <v>8</v>
      </c>
      <c r="B19" s="109" t="s">
        <v>52</v>
      </c>
      <c r="C19" s="109">
        <v>2133</v>
      </c>
      <c r="D19" s="253" t="s">
        <v>4333</v>
      </c>
      <c r="E19" s="253"/>
      <c r="F19" s="253"/>
      <c r="G19" s="110" t="s">
        <v>85</v>
      </c>
      <c r="H19" s="111">
        <v>5.8400000000000001E-2</v>
      </c>
      <c r="I19" s="112">
        <v>31.33</v>
      </c>
      <c r="J19" s="112">
        <f t="shared" si="1"/>
        <v>1.829672</v>
      </c>
    </row>
    <row r="20" spans="1:10">
      <c r="A20" s="109">
        <v>9</v>
      </c>
      <c r="B20" s="109" t="s">
        <v>52</v>
      </c>
      <c r="C20" s="109">
        <v>2380</v>
      </c>
      <c r="D20" s="253" t="s">
        <v>4334</v>
      </c>
      <c r="E20" s="253"/>
      <c r="F20" s="253"/>
      <c r="G20" s="110" t="s">
        <v>85</v>
      </c>
      <c r="H20" s="111">
        <v>3.4439000000000002</v>
      </c>
      <c r="I20" s="112">
        <v>3.69</v>
      </c>
      <c r="J20" s="112">
        <f t="shared" si="1"/>
        <v>12.707991</v>
      </c>
    </row>
    <row r="21" spans="1:10">
      <c r="A21" s="109">
        <v>10</v>
      </c>
      <c r="B21" s="109" t="s">
        <v>52</v>
      </c>
      <c r="C21" s="109">
        <v>2023</v>
      </c>
      <c r="D21" s="253" t="s">
        <v>4335</v>
      </c>
      <c r="E21" s="253"/>
      <c r="F21" s="253"/>
      <c r="G21" s="110" t="s">
        <v>85</v>
      </c>
      <c r="H21" s="111">
        <v>1.3601000000000001</v>
      </c>
      <c r="I21" s="112">
        <v>14.5</v>
      </c>
      <c r="J21" s="112">
        <f t="shared" si="1"/>
        <v>19.721450000000001</v>
      </c>
    </row>
    <row r="22" spans="1:10">
      <c r="A22" s="109">
        <v>11</v>
      </c>
      <c r="B22" s="109" t="s">
        <v>52</v>
      </c>
      <c r="C22" s="109">
        <v>1861</v>
      </c>
      <c r="D22" s="253" t="s">
        <v>4336</v>
      </c>
      <c r="E22" s="253"/>
      <c r="F22" s="253"/>
      <c r="G22" s="110" t="s">
        <v>92</v>
      </c>
      <c r="H22" s="111">
        <v>1.9599999999999999E-2</v>
      </c>
      <c r="I22" s="112">
        <v>25.2</v>
      </c>
      <c r="J22" s="112">
        <f t="shared" si="1"/>
        <v>0.49391999999999997</v>
      </c>
    </row>
    <row r="23" spans="1:10">
      <c r="A23" s="109">
        <v>12</v>
      </c>
      <c r="B23" s="109" t="s">
        <v>52</v>
      </c>
      <c r="C23" s="109">
        <v>1863</v>
      </c>
      <c r="D23" s="253" t="s">
        <v>4337</v>
      </c>
      <c r="E23" s="253"/>
      <c r="F23" s="253"/>
      <c r="G23" s="110" t="s">
        <v>92</v>
      </c>
      <c r="H23" s="111">
        <v>0.36030000000000001</v>
      </c>
      <c r="I23" s="112">
        <v>27.21</v>
      </c>
      <c r="J23" s="112">
        <f t="shared" si="1"/>
        <v>9.803763</v>
      </c>
    </row>
    <row r="24" spans="1:10">
      <c r="A24" s="109">
        <v>13</v>
      </c>
      <c r="B24" s="109" t="s">
        <v>52</v>
      </c>
      <c r="C24" s="109">
        <v>1964</v>
      </c>
      <c r="D24" s="253" t="s">
        <v>4338</v>
      </c>
      <c r="E24" s="253"/>
      <c r="F24" s="253"/>
      <c r="G24" s="110" t="s">
        <v>85</v>
      </c>
      <c r="H24" s="111">
        <v>6.0400000000000002E-2</v>
      </c>
      <c r="I24" s="112">
        <v>2.91</v>
      </c>
      <c r="J24" s="112">
        <f t="shared" si="1"/>
        <v>0.175764</v>
      </c>
    </row>
    <row r="25" spans="1:10">
      <c r="A25" s="109">
        <v>14</v>
      </c>
      <c r="B25" s="109" t="s">
        <v>52</v>
      </c>
      <c r="C25" s="109">
        <v>1858</v>
      </c>
      <c r="D25" s="253" t="s">
        <v>4339</v>
      </c>
      <c r="E25" s="253"/>
      <c r="F25" s="253"/>
      <c r="G25" s="110" t="s">
        <v>85</v>
      </c>
      <c r="H25" s="111">
        <v>0.27550000000000002</v>
      </c>
      <c r="I25" s="112">
        <v>7.51</v>
      </c>
      <c r="J25" s="112">
        <f t="shared" si="1"/>
        <v>2.0690050000000002</v>
      </c>
    </row>
    <row r="26" spans="1:10">
      <c r="A26" s="109">
        <v>15</v>
      </c>
      <c r="B26" s="109" t="s">
        <v>52</v>
      </c>
      <c r="C26" s="109">
        <v>1263</v>
      </c>
      <c r="D26" s="253" t="s">
        <v>4340</v>
      </c>
      <c r="E26" s="253"/>
      <c r="F26" s="253"/>
      <c r="G26" s="110" t="s">
        <v>4341</v>
      </c>
      <c r="H26" s="111">
        <v>0.20380000000000001</v>
      </c>
      <c r="I26" s="112">
        <v>9.9700000000000006</v>
      </c>
      <c r="J26" s="112">
        <f t="shared" si="1"/>
        <v>2.0318860000000001</v>
      </c>
    </row>
    <row r="27" spans="1:10" ht="27" customHeight="1">
      <c r="A27" s="109">
        <v>16</v>
      </c>
      <c r="B27" s="109" t="s">
        <v>52</v>
      </c>
      <c r="C27" s="109">
        <v>1696</v>
      </c>
      <c r="D27" s="253" t="s">
        <v>4342</v>
      </c>
      <c r="E27" s="253"/>
      <c r="F27" s="253"/>
      <c r="G27" s="110" t="s">
        <v>4343</v>
      </c>
      <c r="H27" s="111">
        <v>0.59409999999999996</v>
      </c>
      <c r="I27" s="112">
        <v>43.3</v>
      </c>
      <c r="J27" s="112">
        <f t="shared" si="1"/>
        <v>25.724529999999998</v>
      </c>
    </row>
    <row r="28" spans="1:10">
      <c r="A28" s="109">
        <v>17</v>
      </c>
      <c r="B28" s="109" t="s">
        <v>52</v>
      </c>
      <c r="C28" s="109">
        <v>1215</v>
      </c>
      <c r="D28" s="253" t="s">
        <v>4344</v>
      </c>
      <c r="E28" s="253"/>
      <c r="F28" s="253"/>
      <c r="G28" s="110" t="s">
        <v>92</v>
      </c>
      <c r="H28" s="111">
        <v>43.898800000000001</v>
      </c>
      <c r="I28" s="112">
        <v>0.65</v>
      </c>
      <c r="J28" s="112">
        <f t="shared" si="1"/>
        <v>28.534220000000001</v>
      </c>
    </row>
    <row r="29" spans="1:10" ht="22.5" customHeight="1">
      <c r="A29" s="109">
        <v>18</v>
      </c>
      <c r="B29" s="109" t="s">
        <v>52</v>
      </c>
      <c r="C29" s="109">
        <v>2420</v>
      </c>
      <c r="D29" s="253" t="s">
        <v>4345</v>
      </c>
      <c r="E29" s="253"/>
      <c r="F29" s="253"/>
      <c r="G29" s="110" t="s">
        <v>4346</v>
      </c>
      <c r="H29" s="111">
        <v>20.908000000000001</v>
      </c>
      <c r="I29" s="112">
        <v>2.73</v>
      </c>
      <c r="J29" s="112">
        <f t="shared" si="1"/>
        <v>57.07884</v>
      </c>
    </row>
    <row r="30" spans="1:10">
      <c r="A30" s="109">
        <v>19</v>
      </c>
      <c r="B30" s="109" t="s">
        <v>52</v>
      </c>
      <c r="C30" s="109">
        <v>1218</v>
      </c>
      <c r="D30" s="253" t="s">
        <v>4347</v>
      </c>
      <c r="E30" s="253"/>
      <c r="F30" s="253"/>
      <c r="G30" s="110" t="s">
        <v>85</v>
      </c>
      <c r="H30" s="111">
        <v>0.19289999999999999</v>
      </c>
      <c r="I30" s="112">
        <v>17.510000000000002</v>
      </c>
      <c r="J30" s="112">
        <f t="shared" si="1"/>
        <v>3.3776790000000001</v>
      </c>
    </row>
    <row r="31" spans="1:10">
      <c r="A31" s="109">
        <v>20</v>
      </c>
      <c r="B31" s="109" t="s">
        <v>52</v>
      </c>
      <c r="C31" s="114" t="s">
        <v>4348</v>
      </c>
      <c r="D31" s="253" t="s">
        <v>4349</v>
      </c>
      <c r="E31" s="253"/>
      <c r="F31" s="253"/>
      <c r="G31" s="110" t="s">
        <v>92</v>
      </c>
      <c r="H31" s="111">
        <v>0.20480000000000001</v>
      </c>
      <c r="I31" s="112">
        <v>25.52</v>
      </c>
      <c r="J31" s="112">
        <f t="shared" si="1"/>
        <v>5.226496</v>
      </c>
    </row>
    <row r="32" spans="1:10">
      <c r="A32" s="109">
        <v>21</v>
      </c>
      <c r="B32" s="109" t="s">
        <v>52</v>
      </c>
      <c r="C32" s="114" t="s">
        <v>4350</v>
      </c>
      <c r="D32" s="253" t="s">
        <v>4351</v>
      </c>
      <c r="E32" s="253"/>
      <c r="F32" s="253"/>
      <c r="G32" s="110" t="s">
        <v>92</v>
      </c>
      <c r="H32" s="111">
        <v>3.2599999999999997E-2</v>
      </c>
      <c r="I32" s="112">
        <v>25.31</v>
      </c>
      <c r="J32" s="112">
        <f t="shared" si="1"/>
        <v>0.8251059999999999</v>
      </c>
    </row>
    <row r="33" spans="1:10">
      <c r="A33" s="109">
        <v>22</v>
      </c>
      <c r="B33" s="109" t="s">
        <v>52</v>
      </c>
      <c r="C33" s="109">
        <v>2438</v>
      </c>
      <c r="D33" s="253" t="s">
        <v>4352</v>
      </c>
      <c r="E33" s="253"/>
      <c r="F33" s="253"/>
      <c r="G33" s="110" t="s">
        <v>92</v>
      </c>
      <c r="H33" s="111">
        <v>3.9708000000000001</v>
      </c>
      <c r="I33" s="112">
        <v>8.69</v>
      </c>
      <c r="J33" s="112">
        <f t="shared" si="1"/>
        <v>34.506251999999996</v>
      </c>
    </row>
    <row r="34" spans="1:10">
      <c r="A34" s="109">
        <v>23</v>
      </c>
      <c r="B34" s="109" t="s">
        <v>52</v>
      </c>
      <c r="C34" s="109">
        <v>2440</v>
      </c>
      <c r="D34" s="253" t="s">
        <v>4353</v>
      </c>
      <c r="E34" s="253"/>
      <c r="F34" s="253"/>
      <c r="G34" s="110" t="s">
        <v>92</v>
      </c>
      <c r="H34" s="111">
        <v>4.12</v>
      </c>
      <c r="I34" s="112">
        <v>7.93</v>
      </c>
      <c r="J34" s="112">
        <f t="shared" si="1"/>
        <v>32.671599999999998</v>
      </c>
    </row>
    <row r="35" spans="1:10">
      <c r="A35" s="109">
        <v>24</v>
      </c>
      <c r="B35" s="109" t="s">
        <v>52</v>
      </c>
      <c r="C35" s="109">
        <v>2439</v>
      </c>
      <c r="D35" s="253" t="s">
        <v>4354</v>
      </c>
      <c r="E35" s="253"/>
      <c r="F35" s="253"/>
      <c r="G35" s="110" t="s">
        <v>92</v>
      </c>
      <c r="H35" s="111">
        <v>0.64159999999999995</v>
      </c>
      <c r="I35" s="112">
        <v>8.2899999999999991</v>
      </c>
      <c r="J35" s="112">
        <f t="shared" si="1"/>
        <v>5.3188639999999987</v>
      </c>
    </row>
    <row r="36" spans="1:10">
      <c r="A36" s="109">
        <v>25</v>
      </c>
      <c r="B36" s="109" t="s">
        <v>52</v>
      </c>
      <c r="C36" s="109">
        <v>2448</v>
      </c>
      <c r="D36" s="253" t="s">
        <v>4355</v>
      </c>
      <c r="E36" s="253"/>
      <c r="F36" s="253"/>
      <c r="G36" s="110" t="s">
        <v>92</v>
      </c>
      <c r="H36" s="111">
        <v>1.1134999999999999</v>
      </c>
      <c r="I36" s="112">
        <v>11.97</v>
      </c>
      <c r="J36" s="112">
        <f t="shared" si="1"/>
        <v>13.328595</v>
      </c>
    </row>
    <row r="37" spans="1:10">
      <c r="A37" s="109">
        <v>26</v>
      </c>
      <c r="B37" s="109" t="s">
        <v>52</v>
      </c>
      <c r="C37" s="109">
        <v>2497</v>
      </c>
      <c r="D37" s="253" t="s">
        <v>4356</v>
      </c>
      <c r="E37" s="253"/>
      <c r="F37" s="253"/>
      <c r="G37" s="110" t="s">
        <v>4332</v>
      </c>
      <c r="H37" s="111">
        <v>5.8099999999999999E-2</v>
      </c>
      <c r="I37" s="112">
        <v>140.88</v>
      </c>
      <c r="J37" s="112">
        <f t="shared" si="1"/>
        <v>8.1851279999999988</v>
      </c>
    </row>
    <row r="38" spans="1:10" ht="27" customHeight="1">
      <c r="A38" s="109">
        <v>27</v>
      </c>
      <c r="B38" s="109" t="s">
        <v>52</v>
      </c>
      <c r="C38" s="109">
        <v>2879</v>
      </c>
      <c r="D38" s="253" t="s">
        <v>4357</v>
      </c>
      <c r="E38" s="253"/>
      <c r="F38" s="253"/>
      <c r="G38" s="110" t="s">
        <v>4346</v>
      </c>
      <c r="H38" s="111">
        <v>13.49</v>
      </c>
      <c r="I38" s="112">
        <v>4.22</v>
      </c>
      <c r="J38" s="112">
        <f t="shared" si="1"/>
        <v>56.927799999999998</v>
      </c>
    </row>
    <row r="39" spans="1:10">
      <c r="A39" s="109">
        <v>28</v>
      </c>
      <c r="B39" s="109" t="s">
        <v>52</v>
      </c>
      <c r="C39" s="109">
        <v>2386</v>
      </c>
      <c r="D39" s="253" t="s">
        <v>4358</v>
      </c>
      <c r="E39" s="253"/>
      <c r="F39" s="253"/>
      <c r="G39" s="110" t="s">
        <v>4332</v>
      </c>
      <c r="H39" s="111">
        <v>5.8099999999999999E-2</v>
      </c>
      <c r="I39" s="112">
        <v>143.29</v>
      </c>
      <c r="J39" s="112">
        <f t="shared" si="1"/>
        <v>8.3251489999999997</v>
      </c>
    </row>
    <row r="40" spans="1:10">
      <c r="A40" s="252" t="s">
        <v>4359</v>
      </c>
      <c r="B40" s="252"/>
      <c r="C40" s="252"/>
      <c r="D40" s="252"/>
      <c r="E40" s="252"/>
      <c r="F40" s="252"/>
      <c r="G40" s="252"/>
      <c r="H40" s="252"/>
      <c r="I40" s="252"/>
      <c r="J40" s="113">
        <f>SUM(J18:J39)</f>
        <v>352.77128600000003</v>
      </c>
    </row>
    <row r="41" spans="1:10">
      <c r="A41" s="252" t="s">
        <v>4360</v>
      </c>
      <c r="B41" s="252"/>
      <c r="C41" s="252"/>
      <c r="D41" s="252"/>
      <c r="E41" s="252"/>
      <c r="F41" s="252"/>
      <c r="G41" s="252"/>
      <c r="H41" s="252"/>
      <c r="I41" s="252"/>
      <c r="J41" s="113">
        <f>J17+J40</f>
        <v>513.65625799999998</v>
      </c>
    </row>
  </sheetData>
  <mergeCells count="42">
    <mergeCell ref="D39:F39"/>
    <mergeCell ref="A40:I40"/>
    <mergeCell ref="A41:I41"/>
    <mergeCell ref="D36:F36"/>
    <mergeCell ref="D35:F35"/>
    <mergeCell ref="D34:F34"/>
    <mergeCell ref="D33:F33"/>
    <mergeCell ref="D38:F38"/>
    <mergeCell ref="D37:F37"/>
    <mergeCell ref="D27:F27"/>
    <mergeCell ref="D28:F28"/>
    <mergeCell ref="D29:F29"/>
    <mergeCell ref="D30:F30"/>
    <mergeCell ref="D31:F31"/>
    <mergeCell ref="D32:F32"/>
    <mergeCell ref="D26:F26"/>
    <mergeCell ref="B8:J8"/>
    <mergeCell ref="B9:J9"/>
    <mergeCell ref="D10:F10"/>
    <mergeCell ref="D11:F11"/>
    <mergeCell ref="D12:F12"/>
    <mergeCell ref="D13:F13"/>
    <mergeCell ref="D14:F14"/>
    <mergeCell ref="D15:F15"/>
    <mergeCell ref="D16:F16"/>
    <mergeCell ref="D20:F20"/>
    <mergeCell ref="D21:F21"/>
    <mergeCell ref="D22:F22"/>
    <mergeCell ref="D23:F23"/>
    <mergeCell ref="D24:F24"/>
    <mergeCell ref="D25:F25"/>
    <mergeCell ref="A6:H6"/>
    <mergeCell ref="I6:J6"/>
    <mergeCell ref="A17:I17"/>
    <mergeCell ref="D18:F18"/>
    <mergeCell ref="D19:F19"/>
    <mergeCell ref="A5:H5"/>
    <mergeCell ref="I5:J5"/>
    <mergeCell ref="G1:J1"/>
    <mergeCell ref="G2:J2"/>
    <mergeCell ref="G3:J3"/>
    <mergeCell ref="G4:J4"/>
  </mergeCells>
  <pageMargins left="0.511811024" right="0.511811024" top="0.78740157499999996" bottom="0.78740157499999996" header="0.31496062000000002" footer="0.31496062000000002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view="pageBreakPreview" zoomScaleNormal="100" zoomScaleSheetLayoutView="100" zoomScalePageLayoutView="130" workbookViewId="0">
      <selection activeCell="G4" sqref="G4:J4"/>
    </sheetView>
  </sheetViews>
  <sheetFormatPr defaultColWidth="9.140625" defaultRowHeight="15"/>
  <cols>
    <col min="10" max="10" width="14.140625" customWidth="1"/>
  </cols>
  <sheetData>
    <row r="1" spans="1:15" s="5" customFormat="1" ht="10.5" customHeight="1">
      <c r="A1" s="1"/>
      <c r="B1" s="2"/>
      <c r="C1" s="3"/>
      <c r="D1" s="3"/>
      <c r="E1" s="3"/>
      <c r="F1" s="4" t="s">
        <v>0</v>
      </c>
      <c r="G1" s="277" t="s">
        <v>1</v>
      </c>
      <c r="H1" s="277"/>
      <c r="I1" s="277"/>
      <c r="J1" s="277"/>
      <c r="N1" s="6"/>
      <c r="O1" s="6"/>
    </row>
    <row r="2" spans="1:15" s="5" customFormat="1" ht="21.75" customHeight="1">
      <c r="A2" s="2"/>
      <c r="B2" s="2"/>
      <c r="C2" s="3"/>
      <c r="D2" s="3"/>
      <c r="E2" s="3"/>
      <c r="F2" s="4" t="s">
        <v>2</v>
      </c>
      <c r="G2" s="278" t="str">
        <f>ORÇAMENTO!G2</f>
        <v>REFORMA/ADEQUAÇÃO SANITÁRIOS E DML - COMPLEXO REGULADOR - ALMOXARIFADO</v>
      </c>
      <c r="H2" s="278"/>
      <c r="I2" s="278"/>
      <c r="J2" s="278"/>
      <c r="N2" s="6"/>
      <c r="O2" s="6"/>
    </row>
    <row r="3" spans="1:15" s="5" customFormat="1" ht="24" customHeight="1">
      <c r="A3" s="2"/>
      <c r="B3" s="2"/>
      <c r="C3" s="3"/>
      <c r="D3" s="3"/>
      <c r="E3" s="3"/>
      <c r="F3" s="4" t="s">
        <v>3</v>
      </c>
      <c r="G3" s="279" t="s">
        <v>4</v>
      </c>
      <c r="H3" s="279"/>
      <c r="I3" s="279"/>
      <c r="J3" s="279"/>
    </row>
    <row r="4" spans="1:15" s="5" customFormat="1" ht="35.25" customHeight="1" thickBot="1">
      <c r="A4" s="2"/>
      <c r="B4" s="2"/>
      <c r="C4" s="3"/>
      <c r="D4" s="3"/>
      <c r="E4" s="3"/>
      <c r="F4" s="7" t="s">
        <v>5</v>
      </c>
      <c r="G4" s="280" t="str">
        <f>ORÇAMENTO!G6</f>
        <v>GOINFRA – Março/2023 ONERADA; SINAPI – Fevereiro/2023 ONERADA; ORSE – Novembro/2022-1(atualizada com INCC: fevereiro/2023)</v>
      </c>
      <c r="H4" s="280"/>
      <c r="I4" s="280"/>
      <c r="J4" s="280"/>
      <c r="N4" s="6"/>
      <c r="O4" s="6"/>
    </row>
    <row r="5" spans="1:15" ht="27" customHeight="1">
      <c r="A5" s="244" t="s">
        <v>6</v>
      </c>
      <c r="B5" s="244"/>
      <c r="C5" s="244"/>
      <c r="D5" s="244"/>
      <c r="E5" s="244"/>
      <c r="F5" s="244"/>
      <c r="G5" s="244"/>
      <c r="H5" s="244"/>
      <c r="I5" s="245" t="s">
        <v>7</v>
      </c>
      <c r="J5" s="245"/>
    </row>
    <row r="6" spans="1:15" ht="17.25" customHeight="1">
      <c r="A6" s="250" t="s">
        <v>8</v>
      </c>
      <c r="B6" s="250"/>
      <c r="C6" s="250"/>
      <c r="D6" s="250"/>
      <c r="E6" s="250"/>
      <c r="F6" s="250"/>
      <c r="G6" s="250"/>
      <c r="H6" s="250"/>
      <c r="I6" s="251" t="s">
        <v>9</v>
      </c>
      <c r="J6" s="251"/>
    </row>
    <row r="9" spans="1:15" ht="17.25" customHeight="1">
      <c r="A9" s="267" t="s">
        <v>10</v>
      </c>
      <c r="B9" s="267"/>
      <c r="C9" s="267"/>
      <c r="D9" s="267"/>
      <c r="E9" s="267" t="s">
        <v>11</v>
      </c>
      <c r="F9" s="267" t="s">
        <v>12</v>
      </c>
      <c r="G9" s="266"/>
      <c r="H9" s="266"/>
      <c r="I9" s="266"/>
      <c r="J9" s="266"/>
    </row>
    <row r="10" spans="1:15">
      <c r="A10" s="267"/>
      <c r="B10" s="267"/>
      <c r="C10" s="267"/>
      <c r="D10" s="267"/>
      <c r="E10" s="267"/>
      <c r="F10" s="267"/>
      <c r="G10" s="266"/>
      <c r="H10" s="266"/>
      <c r="I10" s="266"/>
      <c r="J10" s="266"/>
    </row>
    <row r="11" spans="1:15" ht="17.25" customHeight="1">
      <c r="A11" s="265" t="s">
        <v>13</v>
      </c>
      <c r="B11" s="265"/>
      <c r="C11" s="265"/>
      <c r="D11" s="265"/>
      <c r="E11" s="8" t="s">
        <v>14</v>
      </c>
      <c r="F11" s="9">
        <v>0.04</v>
      </c>
      <c r="G11" s="162"/>
      <c r="H11" s="10"/>
      <c r="I11" s="10"/>
      <c r="J11" s="10"/>
    </row>
    <row r="12" spans="1:15" ht="17.25" customHeight="1">
      <c r="A12" s="265" t="s">
        <v>15</v>
      </c>
      <c r="B12" s="265"/>
      <c r="C12" s="265"/>
      <c r="D12" s="265"/>
      <c r="E12" s="8" t="s">
        <v>16</v>
      </c>
      <c r="F12" s="9">
        <v>1.1999999999999999E-3</v>
      </c>
      <c r="G12" s="162"/>
      <c r="H12" s="10"/>
      <c r="I12" s="10"/>
      <c r="J12" s="10"/>
    </row>
    <row r="13" spans="1:15" ht="17.25" customHeight="1">
      <c r="A13" s="265" t="s">
        <v>17</v>
      </c>
      <c r="B13" s="265"/>
      <c r="C13" s="265"/>
      <c r="D13" s="265"/>
      <c r="E13" s="8" t="s">
        <v>18</v>
      </c>
      <c r="F13" s="9">
        <v>9.7000000000000003E-3</v>
      </c>
      <c r="G13" s="162"/>
      <c r="H13" s="10"/>
      <c r="I13" s="10"/>
      <c r="J13" s="10"/>
    </row>
    <row r="14" spans="1:15" ht="17.25" customHeight="1">
      <c r="A14" s="265" t="s">
        <v>19</v>
      </c>
      <c r="B14" s="265"/>
      <c r="C14" s="265"/>
      <c r="D14" s="265"/>
      <c r="E14" s="8" t="s">
        <v>20</v>
      </c>
      <c r="F14" s="9">
        <v>1.1299999999999999E-2</v>
      </c>
      <c r="G14" s="162"/>
      <c r="H14" s="10"/>
      <c r="I14" s="10"/>
      <c r="J14" s="10"/>
    </row>
    <row r="15" spans="1:15" ht="17.25" customHeight="1">
      <c r="A15" s="265" t="s">
        <v>21</v>
      </c>
      <c r="B15" s="265"/>
      <c r="C15" s="265"/>
      <c r="D15" s="265"/>
      <c r="E15" s="8" t="s">
        <v>22</v>
      </c>
      <c r="F15" s="9">
        <v>7.1999999999999995E-2</v>
      </c>
      <c r="G15" s="162"/>
      <c r="H15" s="10"/>
      <c r="I15" s="10"/>
      <c r="J15" s="10"/>
    </row>
    <row r="16" spans="1:15" ht="27" customHeight="1">
      <c r="A16" s="265" t="s">
        <v>23</v>
      </c>
      <c r="B16" s="265"/>
      <c r="C16" s="265"/>
      <c r="D16" s="265"/>
      <c r="E16" s="8" t="s">
        <v>24</v>
      </c>
      <c r="F16" s="9">
        <v>3.6499999999999998E-2</v>
      </c>
      <c r="G16" s="162"/>
      <c r="H16" s="10"/>
      <c r="I16" s="10"/>
      <c r="J16" s="10"/>
    </row>
    <row r="17" spans="1:10" ht="27" customHeight="1">
      <c r="A17" s="265" t="s">
        <v>25</v>
      </c>
      <c r="B17" s="265"/>
      <c r="C17" s="265"/>
      <c r="D17" s="265"/>
      <c r="E17" s="8" t="s">
        <v>26</v>
      </c>
      <c r="F17" s="9">
        <v>0.03</v>
      </c>
      <c r="G17" s="162"/>
      <c r="H17" s="10"/>
      <c r="I17" s="10"/>
      <c r="J17" s="10"/>
    </row>
    <row r="18" spans="1:10" ht="39.75" customHeight="1">
      <c r="A18" s="265" t="s">
        <v>27</v>
      </c>
      <c r="B18" s="265"/>
      <c r="C18" s="265"/>
      <c r="D18" s="265"/>
      <c r="E18" s="8" t="s">
        <v>28</v>
      </c>
      <c r="F18" s="9">
        <v>0</v>
      </c>
      <c r="G18" s="11"/>
      <c r="H18" s="10"/>
      <c r="I18" s="10"/>
      <c r="J18" s="10"/>
    </row>
    <row r="19" spans="1:10" ht="17.25" customHeight="1">
      <c r="A19" s="261" t="s">
        <v>29</v>
      </c>
      <c r="B19" s="261"/>
      <c r="C19" s="261"/>
      <c r="D19" s="261"/>
      <c r="E19" s="262" t="s">
        <v>30</v>
      </c>
      <c r="F19" s="263">
        <f>(((1+F11+F12+F13)*(1+F14)*(1+F15))/(1-(F16+F17+F18)))-1</f>
        <v>0.2204552568184257</v>
      </c>
      <c r="G19" s="276"/>
      <c r="H19" s="259"/>
      <c r="I19" s="259"/>
      <c r="J19" s="259"/>
    </row>
    <row r="20" spans="1:10" ht="17.25" customHeight="1">
      <c r="A20" s="260" t="s">
        <v>31</v>
      </c>
      <c r="B20" s="260"/>
      <c r="C20" s="260"/>
      <c r="D20" s="260"/>
      <c r="E20" s="262"/>
      <c r="F20" s="263"/>
      <c r="G20" s="276"/>
      <c r="H20" s="259"/>
      <c r="I20" s="259"/>
      <c r="J20" s="259"/>
    </row>
    <row r="22" spans="1:10" ht="166.5" hidden="1">
      <c r="A22" s="12"/>
      <c r="B22" s="13" t="s">
        <v>32</v>
      </c>
    </row>
    <row r="24" spans="1:10" ht="15" customHeight="1">
      <c r="A24" s="271" t="s">
        <v>33</v>
      </c>
      <c r="B24" s="271"/>
      <c r="C24" s="271"/>
      <c r="D24" s="271"/>
      <c r="E24" s="271"/>
      <c r="F24" s="271"/>
      <c r="G24" s="271"/>
      <c r="H24" s="271"/>
      <c r="I24" s="271"/>
      <c r="J24" s="271"/>
    </row>
    <row r="25" spans="1:10" ht="31.5" customHeight="1">
      <c r="D25" s="272" t="s">
        <v>34</v>
      </c>
      <c r="E25" s="273" t="s">
        <v>35</v>
      </c>
      <c r="F25" s="273"/>
      <c r="G25" s="273"/>
      <c r="H25" s="274">
        <v>-1</v>
      </c>
    </row>
    <row r="26" spans="1:10" ht="15.75" customHeight="1">
      <c r="D26" s="272"/>
      <c r="E26" s="275" t="s">
        <v>36</v>
      </c>
      <c r="F26" s="275"/>
      <c r="G26" s="275"/>
      <c r="H26" s="274"/>
    </row>
    <row r="28" spans="1:10" ht="17.25" customHeight="1">
      <c r="A28" s="244" t="s">
        <v>6</v>
      </c>
      <c r="B28" s="244"/>
      <c r="C28" s="244"/>
      <c r="D28" s="244"/>
      <c r="E28" s="244"/>
      <c r="F28" s="244"/>
      <c r="G28" s="244"/>
      <c r="H28" s="244"/>
      <c r="I28" s="245" t="s">
        <v>7</v>
      </c>
      <c r="J28" s="245"/>
    </row>
    <row r="29" spans="1:10" ht="17.25" customHeight="1">
      <c r="A29" s="268" t="s">
        <v>37</v>
      </c>
      <c r="B29" s="268"/>
      <c r="C29" s="268"/>
      <c r="D29" s="268"/>
      <c r="E29" s="268"/>
      <c r="F29" s="268"/>
      <c r="G29" s="268"/>
      <c r="H29" s="268"/>
      <c r="I29" s="269" t="s">
        <v>9</v>
      </c>
      <c r="J29" s="269"/>
    </row>
    <row r="31" spans="1:10" ht="17.25" customHeight="1">
      <c r="A31" s="270"/>
      <c r="B31" s="270"/>
      <c r="C31" s="270"/>
      <c r="D31" s="270"/>
      <c r="E31" s="270"/>
      <c r="F31" s="270"/>
      <c r="G31" s="270"/>
      <c r="H31" s="270"/>
      <c r="I31" s="270"/>
      <c r="J31" s="270"/>
    </row>
    <row r="32" spans="1:10" ht="17.25" customHeight="1">
      <c r="A32" s="267" t="s">
        <v>10</v>
      </c>
      <c r="B32" s="267"/>
      <c r="C32" s="267"/>
      <c r="D32" s="267"/>
      <c r="E32" s="267" t="s">
        <v>11</v>
      </c>
      <c r="F32" s="267" t="s">
        <v>12</v>
      </c>
      <c r="G32" s="266"/>
      <c r="H32" s="266"/>
      <c r="I32" s="266"/>
      <c r="J32" s="266"/>
    </row>
    <row r="33" spans="1:10">
      <c r="A33" s="267"/>
      <c r="B33" s="267"/>
      <c r="C33" s="267"/>
      <c r="D33" s="267"/>
      <c r="E33" s="267"/>
      <c r="F33" s="267"/>
      <c r="G33" s="266"/>
      <c r="H33" s="266"/>
      <c r="I33" s="266"/>
      <c r="J33" s="266"/>
    </row>
    <row r="34" spans="1:10" ht="17.25" customHeight="1">
      <c r="A34" s="265" t="s">
        <v>13</v>
      </c>
      <c r="B34" s="265"/>
      <c r="C34" s="265"/>
      <c r="D34" s="265"/>
      <c r="E34" s="8" t="s">
        <v>14</v>
      </c>
      <c r="F34" s="9">
        <v>3.4500000000000003E-2</v>
      </c>
      <c r="G34" s="162"/>
      <c r="H34" s="10"/>
      <c r="I34" s="10"/>
      <c r="J34" s="10"/>
    </row>
    <row r="35" spans="1:10" ht="17.25" customHeight="1">
      <c r="A35" s="265" t="s">
        <v>15</v>
      </c>
      <c r="B35" s="265"/>
      <c r="C35" s="265"/>
      <c r="D35" s="265"/>
      <c r="E35" s="8" t="s">
        <v>16</v>
      </c>
      <c r="F35" s="9">
        <v>5.9999999999999995E-4</v>
      </c>
      <c r="G35" s="162"/>
      <c r="H35" s="10"/>
      <c r="I35" s="10"/>
      <c r="J35" s="10"/>
    </row>
    <row r="36" spans="1:10" ht="17.25" customHeight="1">
      <c r="A36" s="265" t="s">
        <v>17</v>
      </c>
      <c r="B36" s="265"/>
      <c r="C36" s="265"/>
      <c r="D36" s="265"/>
      <c r="E36" s="8" t="s">
        <v>18</v>
      </c>
      <c r="F36" s="9">
        <v>5.5999999999999999E-3</v>
      </c>
      <c r="G36" s="162"/>
      <c r="H36" s="10"/>
      <c r="I36" s="10"/>
      <c r="J36" s="10"/>
    </row>
    <row r="37" spans="1:10" ht="17.25" customHeight="1">
      <c r="A37" s="265" t="s">
        <v>19</v>
      </c>
      <c r="B37" s="265"/>
      <c r="C37" s="265"/>
      <c r="D37" s="265"/>
      <c r="E37" s="8" t="s">
        <v>20</v>
      </c>
      <c r="F37" s="9">
        <v>1.1299999999999999E-2</v>
      </c>
      <c r="G37" s="162"/>
      <c r="H37" s="10"/>
      <c r="I37" s="10"/>
      <c r="J37" s="10"/>
    </row>
    <row r="38" spans="1:10" ht="17.25" customHeight="1">
      <c r="A38" s="265" t="s">
        <v>21</v>
      </c>
      <c r="B38" s="265"/>
      <c r="C38" s="265"/>
      <c r="D38" s="265"/>
      <c r="E38" s="8" t="s">
        <v>22</v>
      </c>
      <c r="F38" s="9">
        <v>4.8000000000000001E-2</v>
      </c>
      <c r="G38" s="162"/>
      <c r="H38" s="10"/>
      <c r="I38" s="10"/>
      <c r="J38" s="10"/>
    </row>
    <row r="39" spans="1:10" ht="27" customHeight="1">
      <c r="A39" s="265" t="s">
        <v>23</v>
      </c>
      <c r="B39" s="265"/>
      <c r="C39" s="265"/>
      <c r="D39" s="265"/>
      <c r="E39" s="8" t="s">
        <v>24</v>
      </c>
      <c r="F39" s="9">
        <v>3.6499999999999998E-2</v>
      </c>
      <c r="G39" s="162"/>
      <c r="H39" s="10"/>
      <c r="I39" s="10"/>
      <c r="J39" s="10"/>
    </row>
    <row r="40" spans="1:10" ht="27" customHeight="1">
      <c r="A40" s="265" t="s">
        <v>25</v>
      </c>
      <c r="B40" s="265"/>
      <c r="C40" s="265"/>
      <c r="D40" s="265"/>
      <c r="E40" s="8" t="s">
        <v>26</v>
      </c>
      <c r="F40" s="9">
        <v>0</v>
      </c>
      <c r="G40" s="162"/>
      <c r="H40" s="10"/>
      <c r="I40" s="10"/>
      <c r="J40" s="10"/>
    </row>
    <row r="41" spans="1:10" ht="39.75" customHeight="1">
      <c r="A41" s="265" t="s">
        <v>27</v>
      </c>
      <c r="B41" s="265"/>
      <c r="C41" s="265"/>
      <c r="D41" s="265"/>
      <c r="E41" s="8" t="s">
        <v>28</v>
      </c>
      <c r="F41" s="9">
        <v>0</v>
      </c>
      <c r="G41" s="163"/>
      <c r="H41" s="10"/>
      <c r="I41" s="10"/>
      <c r="J41" s="10"/>
    </row>
    <row r="42" spans="1:10" ht="17.25" customHeight="1">
      <c r="A42" s="261" t="s">
        <v>29</v>
      </c>
      <c r="B42" s="261"/>
      <c r="C42" s="261"/>
      <c r="D42" s="261"/>
      <c r="E42" s="262" t="s">
        <v>30</v>
      </c>
      <c r="F42" s="263">
        <f>(((1+F34+F35+F36)*(1+F37)*(1+F38))/(1-(F39+F40+F41)))-1</f>
        <v>0.14476179105345111</v>
      </c>
      <c r="G42" s="264"/>
      <c r="H42" s="259"/>
      <c r="I42" s="259"/>
      <c r="J42" s="259"/>
    </row>
    <row r="43" spans="1:10" ht="17.25" customHeight="1">
      <c r="A43" s="260" t="s">
        <v>31</v>
      </c>
      <c r="B43" s="260"/>
      <c r="C43" s="260"/>
      <c r="D43" s="260"/>
      <c r="E43" s="262"/>
      <c r="F43" s="263"/>
      <c r="G43" s="264"/>
      <c r="H43" s="259"/>
      <c r="I43" s="259"/>
      <c r="J43" s="259"/>
    </row>
  </sheetData>
  <mergeCells count="65">
    <mergeCell ref="G1:J1"/>
    <mergeCell ref="G2:J2"/>
    <mergeCell ref="G3:J3"/>
    <mergeCell ref="G4:J4"/>
    <mergeCell ref="A5:H5"/>
    <mergeCell ref="I5:J5"/>
    <mergeCell ref="A6:H6"/>
    <mergeCell ref="I6:J6"/>
    <mergeCell ref="A9:D10"/>
    <mergeCell ref="E9:E10"/>
    <mergeCell ref="F9:F10"/>
    <mergeCell ref="G9:G10"/>
    <mergeCell ref="H9:H10"/>
    <mergeCell ref="I9:I10"/>
    <mergeCell ref="J9:J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E19:E20"/>
    <mergeCell ref="A20:D20"/>
    <mergeCell ref="F19:F20"/>
    <mergeCell ref="G19:G20"/>
    <mergeCell ref="H19:H20"/>
    <mergeCell ref="I19:I20"/>
    <mergeCell ref="J19:J20"/>
    <mergeCell ref="A24:J24"/>
    <mergeCell ref="D25:D26"/>
    <mergeCell ref="E25:G25"/>
    <mergeCell ref="H25:H26"/>
    <mergeCell ref="E26:G26"/>
    <mergeCell ref="A28:H28"/>
    <mergeCell ref="I28:J28"/>
    <mergeCell ref="A29:H29"/>
    <mergeCell ref="I29:J29"/>
    <mergeCell ref="A31:H31"/>
    <mergeCell ref="I31:J31"/>
    <mergeCell ref="I32:I33"/>
    <mergeCell ref="J32:J33"/>
    <mergeCell ref="A34:D34"/>
    <mergeCell ref="A35:D35"/>
    <mergeCell ref="A36:D36"/>
    <mergeCell ref="A32:D33"/>
    <mergeCell ref="E32:E33"/>
    <mergeCell ref="F32:F33"/>
    <mergeCell ref="G32:G33"/>
    <mergeCell ref="H32:H33"/>
    <mergeCell ref="A37:D37"/>
    <mergeCell ref="A38:D38"/>
    <mergeCell ref="A39:D39"/>
    <mergeCell ref="A40:D40"/>
    <mergeCell ref="A41:D41"/>
    <mergeCell ref="I42:I43"/>
    <mergeCell ref="J42:J43"/>
    <mergeCell ref="A43:D43"/>
    <mergeCell ref="A42:D42"/>
    <mergeCell ref="E42:E43"/>
    <mergeCell ref="F42:F43"/>
    <mergeCell ref="G42:G43"/>
    <mergeCell ref="H42:H43"/>
  </mergeCells>
  <pageMargins left="0.75" right="0.75" top="1" bottom="1" header="0.51180555555555496" footer="0.51180555555555496"/>
  <pageSetup paperSize="9" scale="8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9EDC-7E7D-451A-917B-A28EEA3C4A12}">
  <dimension ref="A1:M2035"/>
  <sheetViews>
    <sheetView workbookViewId="0">
      <selection activeCell="C10" sqref="C10:G10"/>
    </sheetView>
  </sheetViews>
  <sheetFormatPr defaultRowHeight="15"/>
  <sheetData>
    <row r="1" spans="1:13">
      <c r="A1" s="307"/>
      <c r="B1" s="307"/>
      <c r="C1" s="307"/>
      <c r="D1" s="307" t="s">
        <v>4428</v>
      </c>
      <c r="E1" s="307"/>
      <c r="F1" s="307"/>
      <c r="G1" s="307"/>
      <c r="H1" s="307"/>
      <c r="I1" s="307"/>
      <c r="J1" s="307"/>
      <c r="K1" s="307"/>
      <c r="L1" s="312" t="s">
        <v>4429</v>
      </c>
      <c r="M1" s="312"/>
    </row>
    <row r="2" spans="1:13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12"/>
      <c r="M2" s="312"/>
    </row>
    <row r="3" spans="1:13">
      <c r="A3" s="315"/>
      <c r="B3" s="315"/>
      <c r="C3" s="315"/>
      <c r="D3" s="315" t="s">
        <v>4430</v>
      </c>
      <c r="E3" s="315"/>
      <c r="F3" s="315"/>
      <c r="G3" s="315"/>
      <c r="H3" s="315"/>
      <c r="I3" s="315"/>
      <c r="J3" s="315"/>
      <c r="K3" s="315"/>
      <c r="L3" s="316"/>
      <c r="M3" s="316"/>
    </row>
    <row r="4" spans="1:13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12"/>
      <c r="M4" s="312"/>
    </row>
    <row r="5" spans="1:13">
      <c r="A5" s="313" t="s">
        <v>4431</v>
      </c>
      <c r="B5" s="313"/>
      <c r="C5" s="313"/>
      <c r="D5" s="313"/>
      <c r="E5" s="313" t="s">
        <v>4432</v>
      </c>
      <c r="F5" s="313"/>
      <c r="G5" s="313"/>
      <c r="H5" s="313"/>
      <c r="I5" s="314" t="s">
        <v>4433</v>
      </c>
      <c r="J5" s="314"/>
      <c r="K5" s="314"/>
      <c r="L5" s="314"/>
      <c r="M5" s="314"/>
    </row>
    <row r="6" spans="1:13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</row>
    <row r="7" spans="1:13">
      <c r="A7" s="302" t="s">
        <v>399</v>
      </c>
      <c r="B7" s="303"/>
      <c r="C7" s="302" t="s">
        <v>400</v>
      </c>
      <c r="D7" s="304"/>
      <c r="E7" s="304"/>
      <c r="F7" s="304"/>
      <c r="G7" s="303"/>
      <c r="H7" s="308" t="s">
        <v>401</v>
      </c>
      <c r="I7" s="309"/>
      <c r="J7" s="135" t="s">
        <v>402</v>
      </c>
      <c r="K7" s="310" t="s">
        <v>403</v>
      </c>
      <c r="L7" s="311"/>
      <c r="M7" s="135" t="s">
        <v>404</v>
      </c>
    </row>
    <row r="8" spans="1:13">
      <c r="A8" s="302" t="s">
        <v>1828</v>
      </c>
      <c r="B8" s="303"/>
      <c r="C8" s="302" t="s">
        <v>376</v>
      </c>
      <c r="D8" s="304"/>
      <c r="E8" s="304"/>
      <c r="F8" s="304"/>
      <c r="G8" s="304"/>
      <c r="H8" s="304"/>
      <c r="I8" s="304"/>
      <c r="J8" s="304"/>
      <c r="K8" s="304"/>
      <c r="L8" s="304"/>
      <c r="M8" s="303"/>
    </row>
    <row r="9" spans="1:13">
      <c r="A9" s="291" t="s">
        <v>1829</v>
      </c>
      <c r="B9" s="292"/>
      <c r="C9" s="291" t="s">
        <v>376</v>
      </c>
      <c r="D9" s="293"/>
      <c r="E9" s="293"/>
      <c r="F9" s="293"/>
      <c r="G9" s="292"/>
      <c r="H9" s="294" t="s">
        <v>405</v>
      </c>
      <c r="I9" s="295"/>
      <c r="J9" s="136">
        <v>0</v>
      </c>
      <c r="K9" s="296">
        <v>0</v>
      </c>
      <c r="L9" s="297"/>
      <c r="M9" s="136">
        <v>0</v>
      </c>
    </row>
    <row r="10" spans="1:13">
      <c r="A10" s="291" t="s">
        <v>1830</v>
      </c>
      <c r="B10" s="292"/>
      <c r="C10" s="291" t="s">
        <v>3837</v>
      </c>
      <c r="D10" s="293"/>
      <c r="E10" s="293"/>
      <c r="F10" s="293"/>
      <c r="G10" s="292"/>
      <c r="H10" s="294" t="s">
        <v>54</v>
      </c>
      <c r="I10" s="295"/>
      <c r="J10" s="136">
        <v>0</v>
      </c>
      <c r="K10" s="296">
        <v>3.28</v>
      </c>
      <c r="L10" s="297"/>
      <c r="M10" s="136">
        <v>3.28</v>
      </c>
    </row>
    <row r="11" spans="1:13">
      <c r="A11" s="291" t="s">
        <v>1831</v>
      </c>
      <c r="B11" s="292"/>
      <c r="C11" s="291" t="s">
        <v>3838</v>
      </c>
      <c r="D11" s="293"/>
      <c r="E11" s="293"/>
      <c r="F11" s="293"/>
      <c r="G11" s="292"/>
      <c r="H11" s="294" t="s">
        <v>54</v>
      </c>
      <c r="I11" s="295"/>
      <c r="J11" s="136">
        <v>0</v>
      </c>
      <c r="K11" s="296">
        <v>5.24</v>
      </c>
      <c r="L11" s="297"/>
      <c r="M11" s="136">
        <v>5.24</v>
      </c>
    </row>
    <row r="12" spans="1:13">
      <c r="A12" s="291" t="s">
        <v>1832</v>
      </c>
      <c r="B12" s="292"/>
      <c r="C12" s="291" t="s">
        <v>406</v>
      </c>
      <c r="D12" s="293"/>
      <c r="E12" s="293"/>
      <c r="F12" s="293"/>
      <c r="G12" s="292"/>
      <c r="H12" s="294" t="s">
        <v>54</v>
      </c>
      <c r="I12" s="295"/>
      <c r="J12" s="136">
        <v>0</v>
      </c>
      <c r="K12" s="296">
        <v>2.91</v>
      </c>
      <c r="L12" s="297"/>
      <c r="M12" s="136">
        <v>2.91</v>
      </c>
    </row>
    <row r="13" spans="1:13">
      <c r="A13" s="291" t="s">
        <v>1833</v>
      </c>
      <c r="B13" s="292"/>
      <c r="C13" s="291" t="s">
        <v>3839</v>
      </c>
      <c r="D13" s="293"/>
      <c r="E13" s="293"/>
      <c r="F13" s="293"/>
      <c r="G13" s="292"/>
      <c r="H13" s="294" t="s">
        <v>54</v>
      </c>
      <c r="I13" s="295"/>
      <c r="J13" s="136">
        <v>0</v>
      </c>
      <c r="K13" s="298">
        <v>15.13</v>
      </c>
      <c r="L13" s="299"/>
      <c r="M13" s="137">
        <v>15.13</v>
      </c>
    </row>
    <row r="14" spans="1:13">
      <c r="A14" s="291" t="s">
        <v>1834</v>
      </c>
      <c r="B14" s="292"/>
      <c r="C14" s="291" t="s">
        <v>3840</v>
      </c>
      <c r="D14" s="293"/>
      <c r="E14" s="293"/>
      <c r="F14" s="293"/>
      <c r="G14" s="292"/>
      <c r="H14" s="294" t="s">
        <v>54</v>
      </c>
      <c r="I14" s="295"/>
      <c r="J14" s="136">
        <v>0</v>
      </c>
      <c r="K14" s="296">
        <v>1.33</v>
      </c>
      <c r="L14" s="297"/>
      <c r="M14" s="136">
        <v>1.33</v>
      </c>
    </row>
    <row r="15" spans="1:13">
      <c r="A15" s="291" t="s">
        <v>1835</v>
      </c>
      <c r="B15" s="292"/>
      <c r="C15" s="291" t="s">
        <v>3841</v>
      </c>
      <c r="D15" s="293"/>
      <c r="E15" s="293"/>
      <c r="F15" s="293"/>
      <c r="G15" s="292"/>
      <c r="H15" s="294" t="s">
        <v>54</v>
      </c>
      <c r="I15" s="295"/>
      <c r="J15" s="136">
        <v>0</v>
      </c>
      <c r="K15" s="296">
        <v>3.49</v>
      </c>
      <c r="L15" s="297"/>
      <c r="M15" s="136">
        <v>3.49</v>
      </c>
    </row>
    <row r="16" spans="1:13">
      <c r="A16" s="291" t="s">
        <v>1836</v>
      </c>
      <c r="B16" s="292"/>
      <c r="C16" s="291" t="s">
        <v>3842</v>
      </c>
      <c r="D16" s="293"/>
      <c r="E16" s="293"/>
      <c r="F16" s="293"/>
      <c r="G16" s="292"/>
      <c r="H16" s="294" t="s">
        <v>54</v>
      </c>
      <c r="I16" s="295"/>
      <c r="J16" s="136">
        <v>0</v>
      </c>
      <c r="K16" s="296">
        <v>5.82</v>
      </c>
      <c r="L16" s="297"/>
      <c r="M16" s="136">
        <v>5.82</v>
      </c>
    </row>
    <row r="17" spans="1:13">
      <c r="A17" s="291" t="s">
        <v>1837</v>
      </c>
      <c r="B17" s="292"/>
      <c r="C17" s="291" t="s">
        <v>3843</v>
      </c>
      <c r="D17" s="293"/>
      <c r="E17" s="293"/>
      <c r="F17" s="293"/>
      <c r="G17" s="292"/>
      <c r="H17" s="294" t="s">
        <v>407</v>
      </c>
      <c r="I17" s="295"/>
      <c r="J17" s="136">
        <v>0</v>
      </c>
      <c r="K17" s="300">
        <v>506.3</v>
      </c>
      <c r="L17" s="301"/>
      <c r="M17" s="138">
        <v>506.3</v>
      </c>
    </row>
    <row r="18" spans="1:13">
      <c r="A18" s="291" t="s">
        <v>1838</v>
      </c>
      <c r="B18" s="292"/>
      <c r="C18" s="291" t="s">
        <v>3844</v>
      </c>
      <c r="D18" s="293"/>
      <c r="E18" s="293"/>
      <c r="F18" s="293"/>
      <c r="G18" s="292"/>
      <c r="H18" s="294" t="s">
        <v>54</v>
      </c>
      <c r="I18" s="295"/>
      <c r="J18" s="136">
        <v>0</v>
      </c>
      <c r="K18" s="298">
        <v>13.09</v>
      </c>
      <c r="L18" s="299"/>
      <c r="M18" s="137">
        <v>13.09</v>
      </c>
    </row>
    <row r="19" spans="1:13">
      <c r="A19" s="291" t="s">
        <v>1839</v>
      </c>
      <c r="B19" s="292"/>
      <c r="C19" s="291" t="s">
        <v>3845</v>
      </c>
      <c r="D19" s="293"/>
      <c r="E19" s="293"/>
      <c r="F19" s="293"/>
      <c r="G19" s="292"/>
      <c r="H19" s="294" t="s">
        <v>54</v>
      </c>
      <c r="I19" s="295"/>
      <c r="J19" s="136">
        <v>0</v>
      </c>
      <c r="K19" s="298">
        <v>13.24</v>
      </c>
      <c r="L19" s="299"/>
      <c r="M19" s="137">
        <v>13.24</v>
      </c>
    </row>
    <row r="20" spans="1:13">
      <c r="A20" s="291" t="s">
        <v>1840</v>
      </c>
      <c r="B20" s="292"/>
      <c r="C20" s="291" t="s">
        <v>3846</v>
      </c>
      <c r="D20" s="293"/>
      <c r="E20" s="293"/>
      <c r="F20" s="293"/>
      <c r="G20" s="292"/>
      <c r="H20" s="294" t="s">
        <v>54</v>
      </c>
      <c r="I20" s="295"/>
      <c r="J20" s="136">
        <v>0</v>
      </c>
      <c r="K20" s="296">
        <v>8.14</v>
      </c>
      <c r="L20" s="297"/>
      <c r="M20" s="136">
        <v>8.14</v>
      </c>
    </row>
    <row r="21" spans="1:13">
      <c r="A21" s="291" t="s">
        <v>1841</v>
      </c>
      <c r="B21" s="292"/>
      <c r="C21" s="291" t="s">
        <v>3847</v>
      </c>
      <c r="D21" s="293"/>
      <c r="E21" s="293"/>
      <c r="F21" s="293"/>
      <c r="G21" s="292"/>
      <c r="H21" s="294" t="s">
        <v>54</v>
      </c>
      <c r="I21" s="295"/>
      <c r="J21" s="136">
        <v>0</v>
      </c>
      <c r="K21" s="296">
        <v>8.14</v>
      </c>
      <c r="L21" s="297"/>
      <c r="M21" s="136">
        <v>8.14</v>
      </c>
    </row>
    <row r="22" spans="1:13">
      <c r="A22" s="291" t="s">
        <v>1842</v>
      </c>
      <c r="B22" s="292"/>
      <c r="C22" s="291" t="s">
        <v>3848</v>
      </c>
      <c r="D22" s="293"/>
      <c r="E22" s="293"/>
      <c r="F22" s="293"/>
      <c r="G22" s="292"/>
      <c r="H22" s="294" t="s">
        <v>54</v>
      </c>
      <c r="I22" s="295"/>
      <c r="J22" s="136">
        <v>0</v>
      </c>
      <c r="K22" s="298">
        <v>15.27</v>
      </c>
      <c r="L22" s="299"/>
      <c r="M22" s="137">
        <v>15.27</v>
      </c>
    </row>
    <row r="23" spans="1:13">
      <c r="A23" s="291" t="s">
        <v>1843</v>
      </c>
      <c r="B23" s="292"/>
      <c r="C23" s="291" t="s">
        <v>3849</v>
      </c>
      <c r="D23" s="293"/>
      <c r="E23" s="293"/>
      <c r="F23" s="293"/>
      <c r="G23" s="292"/>
      <c r="H23" s="294" t="s">
        <v>54</v>
      </c>
      <c r="I23" s="295"/>
      <c r="J23" s="136">
        <v>0</v>
      </c>
      <c r="K23" s="296">
        <v>9.82</v>
      </c>
      <c r="L23" s="297"/>
      <c r="M23" s="136">
        <v>9.82</v>
      </c>
    </row>
    <row r="24" spans="1:13">
      <c r="A24" s="291" t="s">
        <v>1844</v>
      </c>
      <c r="B24" s="292"/>
      <c r="C24" s="291" t="s">
        <v>3850</v>
      </c>
      <c r="D24" s="293"/>
      <c r="E24" s="293"/>
      <c r="F24" s="293"/>
      <c r="G24" s="292"/>
      <c r="H24" s="294" t="s">
        <v>54</v>
      </c>
      <c r="I24" s="295"/>
      <c r="J24" s="136">
        <v>0</v>
      </c>
      <c r="K24" s="296">
        <v>3.64</v>
      </c>
      <c r="L24" s="297"/>
      <c r="M24" s="136">
        <v>3.64</v>
      </c>
    </row>
    <row r="25" spans="1:13">
      <c r="A25" s="291" t="s">
        <v>1845</v>
      </c>
      <c r="B25" s="292"/>
      <c r="C25" s="291" t="s">
        <v>408</v>
      </c>
      <c r="D25" s="293"/>
      <c r="E25" s="293"/>
      <c r="F25" s="293"/>
      <c r="G25" s="292"/>
      <c r="H25" s="294" t="s">
        <v>54</v>
      </c>
      <c r="I25" s="295"/>
      <c r="J25" s="136">
        <v>0</v>
      </c>
      <c r="K25" s="296">
        <v>2.91</v>
      </c>
      <c r="L25" s="297"/>
      <c r="M25" s="136">
        <v>2.91</v>
      </c>
    </row>
    <row r="26" spans="1:13">
      <c r="A26" s="291" t="s">
        <v>1846</v>
      </c>
      <c r="B26" s="292"/>
      <c r="C26" s="291" t="s">
        <v>3851</v>
      </c>
      <c r="D26" s="293"/>
      <c r="E26" s="293"/>
      <c r="F26" s="293"/>
      <c r="G26" s="292"/>
      <c r="H26" s="294" t="s">
        <v>54</v>
      </c>
      <c r="I26" s="295"/>
      <c r="J26" s="136">
        <v>0</v>
      </c>
      <c r="K26" s="296">
        <v>4.7300000000000004</v>
      </c>
      <c r="L26" s="297"/>
      <c r="M26" s="136">
        <v>4.7300000000000004</v>
      </c>
    </row>
    <row r="27" spans="1:13">
      <c r="A27" s="291" t="s">
        <v>1847</v>
      </c>
      <c r="B27" s="292"/>
      <c r="C27" s="291" t="s">
        <v>3852</v>
      </c>
      <c r="D27" s="293"/>
      <c r="E27" s="293"/>
      <c r="F27" s="293"/>
      <c r="G27" s="292"/>
      <c r="H27" s="294" t="s">
        <v>59</v>
      </c>
      <c r="I27" s="295"/>
      <c r="J27" s="136">
        <v>0</v>
      </c>
      <c r="K27" s="298">
        <v>36.380000000000003</v>
      </c>
      <c r="L27" s="299"/>
      <c r="M27" s="137">
        <v>36.380000000000003</v>
      </c>
    </row>
    <row r="28" spans="1:13">
      <c r="A28" s="291" t="s">
        <v>1848</v>
      </c>
      <c r="B28" s="292"/>
      <c r="C28" s="291" t="s">
        <v>3853</v>
      </c>
      <c r="D28" s="293"/>
      <c r="E28" s="293"/>
      <c r="F28" s="293"/>
      <c r="G28" s="292"/>
      <c r="H28" s="294" t="s">
        <v>59</v>
      </c>
      <c r="I28" s="295"/>
      <c r="J28" s="136">
        <v>0</v>
      </c>
      <c r="K28" s="298">
        <v>69.84</v>
      </c>
      <c r="L28" s="299"/>
      <c r="M28" s="137">
        <v>69.84</v>
      </c>
    </row>
    <row r="29" spans="1:13">
      <c r="A29" s="291" t="s">
        <v>1849</v>
      </c>
      <c r="B29" s="292"/>
      <c r="C29" s="291" t="s">
        <v>3854</v>
      </c>
      <c r="D29" s="293"/>
      <c r="E29" s="293"/>
      <c r="F29" s="293"/>
      <c r="G29" s="292"/>
      <c r="H29" s="294" t="s">
        <v>59</v>
      </c>
      <c r="I29" s="295"/>
      <c r="J29" s="136">
        <v>0</v>
      </c>
      <c r="K29" s="300">
        <v>151.32</v>
      </c>
      <c r="L29" s="301"/>
      <c r="M29" s="138">
        <v>151.32</v>
      </c>
    </row>
    <row r="30" spans="1:13">
      <c r="A30" s="291" t="s">
        <v>1850</v>
      </c>
      <c r="B30" s="292"/>
      <c r="C30" s="291" t="s">
        <v>3855</v>
      </c>
      <c r="D30" s="293"/>
      <c r="E30" s="293"/>
      <c r="F30" s="293"/>
      <c r="G30" s="292"/>
      <c r="H30" s="294" t="s">
        <v>59</v>
      </c>
      <c r="I30" s="295"/>
      <c r="J30" s="136">
        <v>0</v>
      </c>
      <c r="K30" s="300">
        <v>195.16</v>
      </c>
      <c r="L30" s="301"/>
      <c r="M30" s="138">
        <v>195.16</v>
      </c>
    </row>
    <row r="31" spans="1:13">
      <c r="A31" s="291" t="s">
        <v>1851</v>
      </c>
      <c r="B31" s="292"/>
      <c r="C31" s="291" t="s">
        <v>3856</v>
      </c>
      <c r="D31" s="293"/>
      <c r="E31" s="293"/>
      <c r="F31" s="293"/>
      <c r="G31" s="292"/>
      <c r="H31" s="294" t="s">
        <v>54</v>
      </c>
      <c r="I31" s="295"/>
      <c r="J31" s="136">
        <v>0</v>
      </c>
      <c r="K31" s="296">
        <v>8.14</v>
      </c>
      <c r="L31" s="297"/>
      <c r="M31" s="136">
        <v>8.14</v>
      </c>
    </row>
    <row r="32" spans="1:13">
      <c r="A32" s="291" t="s">
        <v>1852</v>
      </c>
      <c r="B32" s="292"/>
      <c r="C32" s="291" t="s">
        <v>3857</v>
      </c>
      <c r="D32" s="293"/>
      <c r="E32" s="293"/>
      <c r="F32" s="293"/>
      <c r="G32" s="292"/>
      <c r="H32" s="294" t="s">
        <v>59</v>
      </c>
      <c r="I32" s="295"/>
      <c r="J32" s="136">
        <v>0</v>
      </c>
      <c r="K32" s="300">
        <v>216.85</v>
      </c>
      <c r="L32" s="301"/>
      <c r="M32" s="138">
        <v>216.85</v>
      </c>
    </row>
    <row r="33" spans="1:13">
      <c r="A33" s="291" t="s">
        <v>1853</v>
      </c>
      <c r="B33" s="292"/>
      <c r="C33" s="291" t="s">
        <v>3858</v>
      </c>
      <c r="D33" s="293"/>
      <c r="E33" s="293"/>
      <c r="F33" s="293"/>
      <c r="G33" s="292"/>
      <c r="H33" s="294" t="s">
        <v>59</v>
      </c>
      <c r="I33" s="295"/>
      <c r="J33" s="136">
        <v>0</v>
      </c>
      <c r="K33" s="300">
        <v>261.89999999999998</v>
      </c>
      <c r="L33" s="301"/>
      <c r="M33" s="138">
        <v>261.89999999999998</v>
      </c>
    </row>
    <row r="34" spans="1:13">
      <c r="A34" s="291" t="s">
        <v>1854</v>
      </c>
      <c r="B34" s="292"/>
      <c r="C34" s="291" t="s">
        <v>3859</v>
      </c>
      <c r="D34" s="293"/>
      <c r="E34" s="293"/>
      <c r="F34" s="293"/>
      <c r="G34" s="292"/>
      <c r="H34" s="294" t="s">
        <v>59</v>
      </c>
      <c r="I34" s="295"/>
      <c r="J34" s="136">
        <v>0</v>
      </c>
      <c r="K34" s="300">
        <v>291</v>
      </c>
      <c r="L34" s="301"/>
      <c r="M34" s="138">
        <v>291</v>
      </c>
    </row>
    <row r="35" spans="1:13">
      <c r="A35" s="291" t="s">
        <v>1855</v>
      </c>
      <c r="B35" s="292"/>
      <c r="C35" s="291" t="s">
        <v>3860</v>
      </c>
      <c r="D35" s="293"/>
      <c r="E35" s="293"/>
      <c r="F35" s="293"/>
      <c r="G35" s="292"/>
      <c r="H35" s="294" t="s">
        <v>327</v>
      </c>
      <c r="I35" s="295"/>
      <c r="J35" s="136">
        <v>0</v>
      </c>
      <c r="K35" s="298">
        <v>17.46</v>
      </c>
      <c r="L35" s="299"/>
      <c r="M35" s="137">
        <v>17.46</v>
      </c>
    </row>
    <row r="36" spans="1:13">
      <c r="A36" s="291" t="s">
        <v>1856</v>
      </c>
      <c r="B36" s="292"/>
      <c r="C36" s="291" t="s">
        <v>3861</v>
      </c>
      <c r="D36" s="293"/>
      <c r="E36" s="293"/>
      <c r="F36" s="293"/>
      <c r="G36" s="292"/>
      <c r="H36" s="294" t="s">
        <v>54</v>
      </c>
      <c r="I36" s="295"/>
      <c r="J36" s="136">
        <v>0</v>
      </c>
      <c r="K36" s="296">
        <v>4.66</v>
      </c>
      <c r="L36" s="297"/>
      <c r="M36" s="136">
        <v>4.66</v>
      </c>
    </row>
    <row r="37" spans="1:13">
      <c r="A37" s="291" t="s">
        <v>1857</v>
      </c>
      <c r="B37" s="292"/>
      <c r="C37" s="291" t="s">
        <v>3862</v>
      </c>
      <c r="D37" s="293"/>
      <c r="E37" s="293"/>
      <c r="F37" s="293"/>
      <c r="G37" s="292"/>
      <c r="H37" s="294" t="s">
        <v>54</v>
      </c>
      <c r="I37" s="295"/>
      <c r="J37" s="136">
        <v>0</v>
      </c>
      <c r="K37" s="296">
        <v>1.17</v>
      </c>
      <c r="L37" s="297"/>
      <c r="M37" s="136">
        <v>1.17</v>
      </c>
    </row>
    <row r="38" spans="1:13">
      <c r="A38" s="291" t="s">
        <v>1858</v>
      </c>
      <c r="B38" s="292"/>
      <c r="C38" s="291" t="s">
        <v>3863</v>
      </c>
      <c r="D38" s="293"/>
      <c r="E38" s="293"/>
      <c r="F38" s="293"/>
      <c r="G38" s="292"/>
      <c r="H38" s="294" t="s">
        <v>54</v>
      </c>
      <c r="I38" s="295"/>
      <c r="J38" s="136">
        <v>0</v>
      </c>
      <c r="K38" s="296">
        <v>4.3600000000000003</v>
      </c>
      <c r="L38" s="297"/>
      <c r="M38" s="136">
        <v>4.3600000000000003</v>
      </c>
    </row>
    <row r="39" spans="1:13">
      <c r="A39" s="291" t="s">
        <v>1859</v>
      </c>
      <c r="B39" s="292"/>
      <c r="C39" s="291" t="s">
        <v>3864</v>
      </c>
      <c r="D39" s="293"/>
      <c r="E39" s="293"/>
      <c r="F39" s="293"/>
      <c r="G39" s="292"/>
      <c r="H39" s="294" t="s">
        <v>54</v>
      </c>
      <c r="I39" s="295"/>
      <c r="J39" s="136">
        <v>0</v>
      </c>
      <c r="K39" s="296">
        <v>2.1800000000000002</v>
      </c>
      <c r="L39" s="297"/>
      <c r="M39" s="136">
        <v>2.1800000000000002</v>
      </c>
    </row>
    <row r="40" spans="1:13">
      <c r="A40" s="291" t="s">
        <v>1860</v>
      </c>
      <c r="B40" s="292"/>
      <c r="C40" s="291" t="s">
        <v>3865</v>
      </c>
      <c r="D40" s="293"/>
      <c r="E40" s="293"/>
      <c r="F40" s="293"/>
      <c r="G40" s="292"/>
      <c r="H40" s="294" t="s">
        <v>54</v>
      </c>
      <c r="I40" s="295"/>
      <c r="J40" s="136">
        <v>0.27</v>
      </c>
      <c r="K40" s="296">
        <v>2.89</v>
      </c>
      <c r="L40" s="297"/>
      <c r="M40" s="136">
        <v>3.16</v>
      </c>
    </row>
    <row r="41" spans="1:13">
      <c r="A41" s="291" t="s">
        <v>1861</v>
      </c>
      <c r="B41" s="292"/>
      <c r="C41" s="291" t="s">
        <v>3866</v>
      </c>
      <c r="D41" s="293"/>
      <c r="E41" s="293"/>
      <c r="F41" s="293"/>
      <c r="G41" s="292"/>
      <c r="H41" s="294" t="s">
        <v>54</v>
      </c>
      <c r="I41" s="295"/>
      <c r="J41" s="136">
        <v>0</v>
      </c>
      <c r="K41" s="296">
        <v>4.79</v>
      </c>
      <c r="L41" s="297"/>
      <c r="M41" s="136">
        <v>4.79</v>
      </c>
    </row>
    <row r="42" spans="1:13">
      <c r="A42" s="291" t="s">
        <v>1862</v>
      </c>
      <c r="B42" s="292"/>
      <c r="C42" s="291" t="s">
        <v>3867</v>
      </c>
      <c r="D42" s="293"/>
      <c r="E42" s="293"/>
      <c r="F42" s="293"/>
      <c r="G42" s="292"/>
      <c r="H42" s="294" t="s">
        <v>407</v>
      </c>
      <c r="I42" s="295"/>
      <c r="J42" s="136">
        <v>0</v>
      </c>
      <c r="K42" s="296">
        <v>3.64</v>
      </c>
      <c r="L42" s="297"/>
      <c r="M42" s="136">
        <v>3.64</v>
      </c>
    </row>
    <row r="43" spans="1:13">
      <c r="A43" s="291" t="s">
        <v>1863</v>
      </c>
      <c r="B43" s="292"/>
      <c r="C43" s="291" t="s">
        <v>3868</v>
      </c>
      <c r="D43" s="293"/>
      <c r="E43" s="293"/>
      <c r="F43" s="293"/>
      <c r="G43" s="292"/>
      <c r="H43" s="294" t="s">
        <v>407</v>
      </c>
      <c r="I43" s="295"/>
      <c r="J43" s="136">
        <v>0</v>
      </c>
      <c r="K43" s="296">
        <v>4.8499999999999996</v>
      </c>
      <c r="L43" s="297"/>
      <c r="M43" s="136">
        <v>4.8499999999999996</v>
      </c>
    </row>
    <row r="44" spans="1:13">
      <c r="A44" s="291" t="s">
        <v>1864</v>
      </c>
      <c r="B44" s="292"/>
      <c r="C44" s="291" t="s">
        <v>3869</v>
      </c>
      <c r="D44" s="293"/>
      <c r="E44" s="293"/>
      <c r="F44" s="293"/>
      <c r="G44" s="292"/>
      <c r="H44" s="294" t="s">
        <v>54</v>
      </c>
      <c r="I44" s="295"/>
      <c r="J44" s="136">
        <v>0</v>
      </c>
      <c r="K44" s="296">
        <v>3.64</v>
      </c>
      <c r="L44" s="297"/>
      <c r="M44" s="136">
        <v>3.64</v>
      </c>
    </row>
    <row r="45" spans="1:13">
      <c r="A45" s="291" t="s">
        <v>1865</v>
      </c>
      <c r="B45" s="292"/>
      <c r="C45" s="291" t="s">
        <v>3870</v>
      </c>
      <c r="D45" s="293"/>
      <c r="E45" s="293"/>
      <c r="F45" s="293"/>
      <c r="G45" s="292"/>
      <c r="H45" s="294" t="s">
        <v>407</v>
      </c>
      <c r="I45" s="295"/>
      <c r="J45" s="136">
        <v>0</v>
      </c>
      <c r="K45" s="296">
        <v>4.28</v>
      </c>
      <c r="L45" s="297"/>
      <c r="M45" s="136">
        <v>4.28</v>
      </c>
    </row>
    <row r="46" spans="1:13">
      <c r="A46" s="291" t="s">
        <v>1866</v>
      </c>
      <c r="B46" s="292"/>
      <c r="C46" s="291" t="s">
        <v>3871</v>
      </c>
      <c r="D46" s="293"/>
      <c r="E46" s="293"/>
      <c r="F46" s="293"/>
      <c r="G46" s="292"/>
      <c r="H46" s="294" t="s">
        <v>407</v>
      </c>
      <c r="I46" s="295"/>
      <c r="J46" s="136">
        <v>0</v>
      </c>
      <c r="K46" s="296">
        <v>3.64</v>
      </c>
      <c r="L46" s="297"/>
      <c r="M46" s="136">
        <v>3.64</v>
      </c>
    </row>
    <row r="47" spans="1:13">
      <c r="A47" s="291" t="s">
        <v>1867</v>
      </c>
      <c r="B47" s="292"/>
      <c r="C47" s="291" t="s">
        <v>409</v>
      </c>
      <c r="D47" s="293"/>
      <c r="E47" s="293"/>
      <c r="F47" s="293"/>
      <c r="G47" s="292"/>
      <c r="H47" s="294" t="s">
        <v>327</v>
      </c>
      <c r="I47" s="295"/>
      <c r="J47" s="136">
        <v>0</v>
      </c>
      <c r="K47" s="296">
        <v>7.76</v>
      </c>
      <c r="L47" s="297"/>
      <c r="M47" s="136">
        <v>7.76</v>
      </c>
    </row>
    <row r="48" spans="1:13">
      <c r="A48" s="291" t="s">
        <v>1868</v>
      </c>
      <c r="B48" s="292"/>
      <c r="C48" s="291" t="s">
        <v>3872</v>
      </c>
      <c r="D48" s="293"/>
      <c r="E48" s="293"/>
      <c r="F48" s="293"/>
      <c r="G48" s="292"/>
      <c r="H48" s="294" t="s">
        <v>327</v>
      </c>
      <c r="I48" s="295"/>
      <c r="J48" s="136">
        <v>0</v>
      </c>
      <c r="K48" s="296">
        <v>5.82</v>
      </c>
      <c r="L48" s="297"/>
      <c r="M48" s="136">
        <v>5.82</v>
      </c>
    </row>
    <row r="49" spans="1:13">
      <c r="A49" s="291" t="s">
        <v>1869</v>
      </c>
      <c r="B49" s="292"/>
      <c r="C49" s="291" t="s">
        <v>3873</v>
      </c>
      <c r="D49" s="293"/>
      <c r="E49" s="293"/>
      <c r="F49" s="293"/>
      <c r="G49" s="292"/>
      <c r="H49" s="294" t="s">
        <v>54</v>
      </c>
      <c r="I49" s="295"/>
      <c r="J49" s="136">
        <v>0</v>
      </c>
      <c r="K49" s="296">
        <v>4.54</v>
      </c>
      <c r="L49" s="297"/>
      <c r="M49" s="136">
        <v>4.54</v>
      </c>
    </row>
    <row r="50" spans="1:13">
      <c r="A50" s="291" t="s">
        <v>1870</v>
      </c>
      <c r="B50" s="292"/>
      <c r="C50" s="291" t="s">
        <v>3874</v>
      </c>
      <c r="D50" s="293"/>
      <c r="E50" s="293"/>
      <c r="F50" s="293"/>
      <c r="G50" s="292"/>
      <c r="H50" s="294" t="s">
        <v>407</v>
      </c>
      <c r="I50" s="295"/>
      <c r="J50" s="136">
        <v>0</v>
      </c>
      <c r="K50" s="296">
        <v>7.28</v>
      </c>
      <c r="L50" s="297"/>
      <c r="M50" s="136">
        <v>7.28</v>
      </c>
    </row>
    <row r="51" spans="1:13">
      <c r="A51" s="291" t="s">
        <v>1871</v>
      </c>
      <c r="B51" s="292"/>
      <c r="C51" s="291" t="s">
        <v>3875</v>
      </c>
      <c r="D51" s="293"/>
      <c r="E51" s="293"/>
      <c r="F51" s="293"/>
      <c r="G51" s="292"/>
      <c r="H51" s="294" t="s">
        <v>407</v>
      </c>
      <c r="I51" s="295"/>
      <c r="J51" s="136">
        <v>0</v>
      </c>
      <c r="K51" s="296">
        <v>4.8499999999999996</v>
      </c>
      <c r="L51" s="297"/>
      <c r="M51" s="136">
        <v>4.8499999999999996</v>
      </c>
    </row>
    <row r="52" spans="1:13">
      <c r="A52" s="291" t="s">
        <v>1872</v>
      </c>
      <c r="B52" s="292"/>
      <c r="C52" s="291" t="s">
        <v>3876</v>
      </c>
      <c r="D52" s="293"/>
      <c r="E52" s="293"/>
      <c r="F52" s="293"/>
      <c r="G52" s="292"/>
      <c r="H52" s="294" t="s">
        <v>54</v>
      </c>
      <c r="I52" s="295"/>
      <c r="J52" s="136">
        <v>0</v>
      </c>
      <c r="K52" s="296">
        <v>4.2300000000000004</v>
      </c>
      <c r="L52" s="297"/>
      <c r="M52" s="136">
        <v>4.2300000000000004</v>
      </c>
    </row>
    <row r="53" spans="1:13">
      <c r="A53" s="291" t="s">
        <v>1873</v>
      </c>
      <c r="B53" s="292"/>
      <c r="C53" s="291" t="s">
        <v>410</v>
      </c>
      <c r="D53" s="293"/>
      <c r="E53" s="293"/>
      <c r="F53" s="293"/>
      <c r="G53" s="292"/>
      <c r="H53" s="294" t="s">
        <v>54</v>
      </c>
      <c r="I53" s="295"/>
      <c r="J53" s="136">
        <v>0</v>
      </c>
      <c r="K53" s="296">
        <v>2.0499999999999998</v>
      </c>
      <c r="L53" s="297"/>
      <c r="M53" s="136">
        <v>2.0499999999999998</v>
      </c>
    </row>
    <row r="54" spans="1:13">
      <c r="A54" s="291" t="s">
        <v>1874</v>
      </c>
      <c r="B54" s="292"/>
      <c r="C54" s="291" t="s">
        <v>3877</v>
      </c>
      <c r="D54" s="293"/>
      <c r="E54" s="293"/>
      <c r="F54" s="293"/>
      <c r="G54" s="292"/>
      <c r="H54" s="294" t="s">
        <v>54</v>
      </c>
      <c r="I54" s="295"/>
      <c r="J54" s="136">
        <v>0</v>
      </c>
      <c r="K54" s="296">
        <v>4.91</v>
      </c>
      <c r="L54" s="297"/>
      <c r="M54" s="136">
        <v>4.91</v>
      </c>
    </row>
    <row r="55" spans="1:13">
      <c r="A55" s="291" t="s">
        <v>1875</v>
      </c>
      <c r="B55" s="292"/>
      <c r="C55" s="291" t="s">
        <v>3878</v>
      </c>
      <c r="D55" s="293"/>
      <c r="E55" s="293"/>
      <c r="F55" s="293"/>
      <c r="G55" s="292"/>
      <c r="H55" s="294" t="s">
        <v>54</v>
      </c>
      <c r="I55" s="295"/>
      <c r="J55" s="136">
        <v>0</v>
      </c>
      <c r="K55" s="296">
        <v>7.28</v>
      </c>
      <c r="L55" s="297"/>
      <c r="M55" s="136">
        <v>7.28</v>
      </c>
    </row>
    <row r="56" spans="1:13">
      <c r="A56" s="291" t="s">
        <v>1876</v>
      </c>
      <c r="B56" s="292"/>
      <c r="C56" s="291" t="s">
        <v>3879</v>
      </c>
      <c r="D56" s="293"/>
      <c r="E56" s="293"/>
      <c r="F56" s="293"/>
      <c r="G56" s="292"/>
      <c r="H56" s="294" t="s">
        <v>54</v>
      </c>
      <c r="I56" s="295"/>
      <c r="J56" s="136">
        <v>0</v>
      </c>
      <c r="K56" s="296">
        <v>6.11</v>
      </c>
      <c r="L56" s="297"/>
      <c r="M56" s="136">
        <v>6.11</v>
      </c>
    </row>
    <row r="57" spans="1:13">
      <c r="A57" s="291" t="s">
        <v>1877</v>
      </c>
      <c r="B57" s="292"/>
      <c r="C57" s="291" t="s">
        <v>3880</v>
      </c>
      <c r="D57" s="293"/>
      <c r="E57" s="293"/>
      <c r="F57" s="293"/>
      <c r="G57" s="292"/>
      <c r="H57" s="294" t="s">
        <v>54</v>
      </c>
      <c r="I57" s="295"/>
      <c r="J57" s="136">
        <v>0</v>
      </c>
      <c r="K57" s="296">
        <v>4.38</v>
      </c>
      <c r="L57" s="297"/>
      <c r="M57" s="136">
        <v>4.38</v>
      </c>
    </row>
    <row r="58" spans="1:13">
      <c r="A58" s="291" t="s">
        <v>1878</v>
      </c>
      <c r="B58" s="292"/>
      <c r="C58" s="291" t="s">
        <v>3881</v>
      </c>
      <c r="D58" s="293"/>
      <c r="E58" s="293"/>
      <c r="F58" s="293"/>
      <c r="G58" s="292"/>
      <c r="H58" s="294" t="s">
        <v>54</v>
      </c>
      <c r="I58" s="295"/>
      <c r="J58" s="136">
        <v>0</v>
      </c>
      <c r="K58" s="296">
        <v>2.1800000000000002</v>
      </c>
      <c r="L58" s="297"/>
      <c r="M58" s="136">
        <v>2.1800000000000002</v>
      </c>
    </row>
    <row r="59" spans="1:13">
      <c r="A59" s="291" t="s">
        <v>1879</v>
      </c>
      <c r="B59" s="292"/>
      <c r="C59" s="291" t="s">
        <v>3882</v>
      </c>
      <c r="D59" s="293"/>
      <c r="E59" s="293"/>
      <c r="F59" s="293"/>
      <c r="G59" s="292"/>
      <c r="H59" s="294" t="s">
        <v>327</v>
      </c>
      <c r="I59" s="295"/>
      <c r="J59" s="136">
        <v>0</v>
      </c>
      <c r="K59" s="296">
        <v>0.55000000000000004</v>
      </c>
      <c r="L59" s="297"/>
      <c r="M59" s="136">
        <v>0.55000000000000004</v>
      </c>
    </row>
    <row r="60" spans="1:13">
      <c r="A60" s="291" t="s">
        <v>1880</v>
      </c>
      <c r="B60" s="292"/>
      <c r="C60" s="291" t="s">
        <v>3883</v>
      </c>
      <c r="D60" s="293"/>
      <c r="E60" s="293"/>
      <c r="F60" s="293"/>
      <c r="G60" s="292"/>
      <c r="H60" s="294" t="s">
        <v>327</v>
      </c>
      <c r="I60" s="295"/>
      <c r="J60" s="136">
        <v>0</v>
      </c>
      <c r="K60" s="296">
        <v>0.4</v>
      </c>
      <c r="L60" s="297"/>
      <c r="M60" s="136">
        <v>0.4</v>
      </c>
    </row>
    <row r="61" spans="1:13">
      <c r="A61" s="291" t="s">
        <v>1881</v>
      </c>
      <c r="B61" s="292"/>
      <c r="C61" s="291" t="s">
        <v>3884</v>
      </c>
      <c r="D61" s="293"/>
      <c r="E61" s="293"/>
      <c r="F61" s="293"/>
      <c r="G61" s="292"/>
      <c r="H61" s="294" t="s">
        <v>327</v>
      </c>
      <c r="I61" s="295"/>
      <c r="J61" s="136">
        <v>0</v>
      </c>
      <c r="K61" s="296">
        <v>0.55000000000000004</v>
      </c>
      <c r="L61" s="297"/>
      <c r="M61" s="136">
        <v>0.55000000000000004</v>
      </c>
    </row>
    <row r="62" spans="1:13">
      <c r="A62" s="291" t="s">
        <v>1882</v>
      </c>
      <c r="B62" s="292"/>
      <c r="C62" s="291" t="s">
        <v>3885</v>
      </c>
      <c r="D62" s="293"/>
      <c r="E62" s="293"/>
      <c r="F62" s="293"/>
      <c r="G62" s="292"/>
      <c r="H62" s="294" t="s">
        <v>113</v>
      </c>
      <c r="I62" s="295"/>
      <c r="J62" s="136">
        <v>0</v>
      </c>
      <c r="K62" s="296">
        <v>1.1399999999999999</v>
      </c>
      <c r="L62" s="297"/>
      <c r="M62" s="136">
        <v>1.1399999999999999</v>
      </c>
    </row>
    <row r="63" spans="1:13">
      <c r="A63" s="291" t="s">
        <v>1883</v>
      </c>
      <c r="B63" s="292"/>
      <c r="C63" s="291" t="s">
        <v>3886</v>
      </c>
      <c r="D63" s="293"/>
      <c r="E63" s="293"/>
      <c r="F63" s="293"/>
      <c r="G63" s="292"/>
      <c r="H63" s="294" t="s">
        <v>113</v>
      </c>
      <c r="I63" s="295"/>
      <c r="J63" s="136">
        <v>0</v>
      </c>
      <c r="K63" s="296">
        <v>0.9</v>
      </c>
      <c r="L63" s="297"/>
      <c r="M63" s="136">
        <v>0.9</v>
      </c>
    </row>
    <row r="64" spans="1:13">
      <c r="A64" s="291" t="s">
        <v>1884</v>
      </c>
      <c r="B64" s="292"/>
      <c r="C64" s="291" t="s">
        <v>3887</v>
      </c>
      <c r="D64" s="293"/>
      <c r="E64" s="293"/>
      <c r="F64" s="293"/>
      <c r="G64" s="292"/>
      <c r="H64" s="294" t="s">
        <v>54</v>
      </c>
      <c r="I64" s="295"/>
      <c r="J64" s="136">
        <v>0.2</v>
      </c>
      <c r="K64" s="296">
        <v>0</v>
      </c>
      <c r="L64" s="297"/>
      <c r="M64" s="136">
        <v>0.2</v>
      </c>
    </row>
    <row r="65" spans="1:13">
      <c r="A65" s="291" t="s">
        <v>1885</v>
      </c>
      <c r="B65" s="292"/>
      <c r="C65" s="291" t="s">
        <v>61</v>
      </c>
      <c r="D65" s="293"/>
      <c r="E65" s="293"/>
      <c r="F65" s="293"/>
      <c r="G65" s="292"/>
      <c r="H65" s="294" t="s">
        <v>54</v>
      </c>
      <c r="I65" s="295"/>
      <c r="J65" s="136">
        <v>7.25</v>
      </c>
      <c r="K65" s="296">
        <v>0</v>
      </c>
      <c r="L65" s="297"/>
      <c r="M65" s="136">
        <v>7.25</v>
      </c>
    </row>
    <row r="66" spans="1:13">
      <c r="A66" s="291" t="s">
        <v>1886</v>
      </c>
      <c r="B66" s="292"/>
      <c r="C66" s="291" t="s">
        <v>411</v>
      </c>
      <c r="D66" s="293"/>
      <c r="E66" s="293"/>
      <c r="F66" s="293"/>
      <c r="G66" s="292"/>
      <c r="H66" s="294" t="s">
        <v>54</v>
      </c>
      <c r="I66" s="295"/>
      <c r="J66" s="136">
        <v>0</v>
      </c>
      <c r="K66" s="296">
        <v>0.77</v>
      </c>
      <c r="L66" s="297"/>
      <c r="M66" s="136">
        <v>0.77</v>
      </c>
    </row>
    <row r="67" spans="1:13">
      <c r="A67" s="291" t="s">
        <v>1887</v>
      </c>
      <c r="B67" s="292"/>
      <c r="C67" s="291" t="s">
        <v>63</v>
      </c>
      <c r="D67" s="293"/>
      <c r="E67" s="293"/>
      <c r="F67" s="293"/>
      <c r="G67" s="292"/>
      <c r="H67" s="294" t="s">
        <v>54</v>
      </c>
      <c r="I67" s="295"/>
      <c r="J67" s="136">
        <v>0</v>
      </c>
      <c r="K67" s="296">
        <v>2.4900000000000002</v>
      </c>
      <c r="L67" s="297"/>
      <c r="M67" s="136">
        <v>2.4900000000000002</v>
      </c>
    </row>
    <row r="68" spans="1:13">
      <c r="A68" s="291" t="s">
        <v>1888</v>
      </c>
      <c r="B68" s="292"/>
      <c r="C68" s="291" t="s">
        <v>412</v>
      </c>
      <c r="D68" s="293"/>
      <c r="E68" s="293"/>
      <c r="F68" s="293"/>
      <c r="G68" s="292"/>
      <c r="H68" s="294" t="s">
        <v>54</v>
      </c>
      <c r="I68" s="295"/>
      <c r="J68" s="136">
        <v>0</v>
      </c>
      <c r="K68" s="296">
        <v>1.63</v>
      </c>
      <c r="L68" s="297"/>
      <c r="M68" s="136">
        <v>1.63</v>
      </c>
    </row>
    <row r="69" spans="1:13">
      <c r="A69" s="291" t="s">
        <v>1889</v>
      </c>
      <c r="B69" s="292"/>
      <c r="C69" s="291" t="s">
        <v>413</v>
      </c>
      <c r="D69" s="293"/>
      <c r="E69" s="293"/>
      <c r="F69" s="293"/>
      <c r="G69" s="292"/>
      <c r="H69" s="294" t="s">
        <v>54</v>
      </c>
      <c r="I69" s="295"/>
      <c r="J69" s="138">
        <v>223.18</v>
      </c>
      <c r="K69" s="298">
        <v>58.89</v>
      </c>
      <c r="L69" s="299"/>
      <c r="M69" s="138">
        <v>282.07</v>
      </c>
    </row>
    <row r="70" spans="1:13">
      <c r="A70" s="291" t="s">
        <v>1890</v>
      </c>
      <c r="B70" s="292"/>
      <c r="C70" s="291" t="s">
        <v>65</v>
      </c>
      <c r="D70" s="293"/>
      <c r="E70" s="293"/>
      <c r="F70" s="293"/>
      <c r="G70" s="292"/>
      <c r="H70" s="294" t="s">
        <v>54</v>
      </c>
      <c r="I70" s="295"/>
      <c r="J70" s="138">
        <v>250.44</v>
      </c>
      <c r="K70" s="298">
        <v>62.64</v>
      </c>
      <c r="L70" s="299"/>
      <c r="M70" s="138">
        <v>313.08</v>
      </c>
    </row>
    <row r="71" spans="1:13">
      <c r="A71" s="291" t="s">
        <v>1891</v>
      </c>
      <c r="B71" s="292"/>
      <c r="C71" s="291" t="s">
        <v>414</v>
      </c>
      <c r="D71" s="293"/>
      <c r="E71" s="293"/>
      <c r="F71" s="293"/>
      <c r="G71" s="292"/>
      <c r="H71" s="294" t="s">
        <v>407</v>
      </c>
      <c r="I71" s="295"/>
      <c r="J71" s="139">
        <v>1601.54</v>
      </c>
      <c r="K71" s="300">
        <v>679.72</v>
      </c>
      <c r="L71" s="301"/>
      <c r="M71" s="139">
        <v>2281.2600000000002</v>
      </c>
    </row>
    <row r="72" spans="1:13">
      <c r="A72" s="291" t="s">
        <v>1892</v>
      </c>
      <c r="B72" s="292"/>
      <c r="C72" s="291" t="s">
        <v>3888</v>
      </c>
      <c r="D72" s="293"/>
      <c r="E72" s="293"/>
      <c r="F72" s="293"/>
      <c r="G72" s="292"/>
      <c r="H72" s="294" t="s">
        <v>113</v>
      </c>
      <c r="I72" s="295"/>
      <c r="J72" s="139">
        <v>2563.14</v>
      </c>
      <c r="K72" s="305">
        <v>1124.83</v>
      </c>
      <c r="L72" s="306"/>
      <c r="M72" s="139">
        <v>3687.97</v>
      </c>
    </row>
    <row r="73" spans="1:13">
      <c r="A73" s="291" t="s">
        <v>1893</v>
      </c>
      <c r="B73" s="292"/>
      <c r="C73" s="291" t="s">
        <v>3889</v>
      </c>
      <c r="D73" s="293"/>
      <c r="E73" s="293"/>
      <c r="F73" s="293"/>
      <c r="G73" s="292"/>
      <c r="H73" s="294" t="s">
        <v>407</v>
      </c>
      <c r="I73" s="295"/>
      <c r="J73" s="139">
        <v>1402.77</v>
      </c>
      <c r="K73" s="305">
        <v>1740.3</v>
      </c>
      <c r="L73" s="306"/>
      <c r="M73" s="139">
        <v>3143.07</v>
      </c>
    </row>
    <row r="74" spans="1:13">
      <c r="A74" s="291" t="s">
        <v>1894</v>
      </c>
      <c r="B74" s="292"/>
      <c r="C74" s="291" t="s">
        <v>415</v>
      </c>
      <c r="D74" s="293"/>
      <c r="E74" s="293"/>
      <c r="F74" s="293"/>
      <c r="G74" s="292"/>
      <c r="H74" s="294" t="s">
        <v>407</v>
      </c>
      <c r="I74" s="295"/>
      <c r="J74" s="139">
        <v>4211.5200000000004</v>
      </c>
      <c r="K74" s="300">
        <v>667.29</v>
      </c>
      <c r="L74" s="301"/>
      <c r="M74" s="139">
        <v>4878.8100000000004</v>
      </c>
    </row>
    <row r="75" spans="1:13">
      <c r="A75" s="291" t="s">
        <v>1895</v>
      </c>
      <c r="B75" s="292"/>
      <c r="C75" s="291" t="s">
        <v>416</v>
      </c>
      <c r="D75" s="293"/>
      <c r="E75" s="293"/>
      <c r="F75" s="293"/>
      <c r="G75" s="292"/>
      <c r="H75" s="294" t="s">
        <v>54</v>
      </c>
      <c r="I75" s="295"/>
      <c r="J75" s="137">
        <v>57.11</v>
      </c>
      <c r="K75" s="298">
        <v>16.350000000000001</v>
      </c>
      <c r="L75" s="299"/>
      <c r="M75" s="137">
        <v>73.459999999999994</v>
      </c>
    </row>
    <row r="76" spans="1:13">
      <c r="A76" s="291" t="s">
        <v>1896</v>
      </c>
      <c r="B76" s="292"/>
      <c r="C76" s="291" t="s">
        <v>67</v>
      </c>
      <c r="D76" s="293"/>
      <c r="E76" s="293"/>
      <c r="F76" s="293"/>
      <c r="G76" s="292"/>
      <c r="H76" s="294" t="s">
        <v>54</v>
      </c>
      <c r="I76" s="295"/>
      <c r="J76" s="136">
        <v>3.56</v>
      </c>
      <c r="K76" s="296">
        <v>1.52</v>
      </c>
      <c r="L76" s="297"/>
      <c r="M76" s="136">
        <v>5.08</v>
      </c>
    </row>
    <row r="77" spans="1:13">
      <c r="A77" s="291" t="s">
        <v>1897</v>
      </c>
      <c r="B77" s="292"/>
      <c r="C77" s="291" t="s">
        <v>3890</v>
      </c>
      <c r="D77" s="293"/>
      <c r="E77" s="293"/>
      <c r="F77" s="293"/>
      <c r="G77" s="292"/>
      <c r="H77" s="294" t="s">
        <v>54</v>
      </c>
      <c r="I77" s="295"/>
      <c r="J77" s="136">
        <v>4.6100000000000003</v>
      </c>
      <c r="K77" s="296">
        <v>1.48</v>
      </c>
      <c r="L77" s="297"/>
      <c r="M77" s="136">
        <v>6.09</v>
      </c>
    </row>
    <row r="78" spans="1:13">
      <c r="A78" s="291" t="s">
        <v>1898</v>
      </c>
      <c r="B78" s="292"/>
      <c r="C78" s="291" t="s">
        <v>3891</v>
      </c>
      <c r="D78" s="293"/>
      <c r="E78" s="293"/>
      <c r="F78" s="293"/>
      <c r="G78" s="292"/>
      <c r="H78" s="294" t="s">
        <v>54</v>
      </c>
      <c r="I78" s="295"/>
      <c r="J78" s="136">
        <v>0.3</v>
      </c>
      <c r="K78" s="296">
        <v>0.11</v>
      </c>
      <c r="L78" s="297"/>
      <c r="M78" s="136">
        <v>0.41</v>
      </c>
    </row>
    <row r="79" spans="1:13">
      <c r="A79" s="291" t="s">
        <v>1899</v>
      </c>
      <c r="B79" s="292"/>
      <c r="C79" s="291" t="s">
        <v>417</v>
      </c>
      <c r="D79" s="293"/>
      <c r="E79" s="293"/>
      <c r="F79" s="293"/>
      <c r="G79" s="292"/>
      <c r="H79" s="294" t="s">
        <v>327</v>
      </c>
      <c r="I79" s="295"/>
      <c r="J79" s="136">
        <v>0</v>
      </c>
      <c r="K79" s="300">
        <v>170.67</v>
      </c>
      <c r="L79" s="301"/>
      <c r="M79" s="138">
        <v>170.67</v>
      </c>
    </row>
    <row r="80" spans="1:13">
      <c r="A80" s="291" t="s">
        <v>1900</v>
      </c>
      <c r="B80" s="292"/>
      <c r="C80" s="291" t="s">
        <v>3892</v>
      </c>
      <c r="D80" s="293"/>
      <c r="E80" s="293"/>
      <c r="F80" s="293"/>
      <c r="G80" s="292"/>
      <c r="H80" s="294" t="s">
        <v>327</v>
      </c>
      <c r="I80" s="295"/>
      <c r="J80" s="138">
        <v>329.42</v>
      </c>
      <c r="K80" s="298">
        <v>64.040000000000006</v>
      </c>
      <c r="L80" s="299"/>
      <c r="M80" s="138">
        <v>393.46</v>
      </c>
    </row>
    <row r="81" spans="1:13">
      <c r="A81" s="291" t="s">
        <v>1901</v>
      </c>
      <c r="B81" s="292"/>
      <c r="C81" s="291" t="s">
        <v>418</v>
      </c>
      <c r="D81" s="293"/>
      <c r="E81" s="293"/>
      <c r="F81" s="293"/>
      <c r="G81" s="292"/>
      <c r="H81" s="294" t="s">
        <v>407</v>
      </c>
      <c r="I81" s="295"/>
      <c r="J81" s="138">
        <v>270.13</v>
      </c>
      <c r="K81" s="300">
        <v>228.37</v>
      </c>
      <c r="L81" s="301"/>
      <c r="M81" s="138">
        <v>498.5</v>
      </c>
    </row>
    <row r="82" spans="1:13">
      <c r="A82" s="291" t="s">
        <v>1902</v>
      </c>
      <c r="B82" s="292"/>
      <c r="C82" s="291" t="s">
        <v>419</v>
      </c>
      <c r="D82" s="293"/>
      <c r="E82" s="293"/>
      <c r="F82" s="293"/>
      <c r="G82" s="292"/>
      <c r="H82" s="294" t="s">
        <v>327</v>
      </c>
      <c r="I82" s="295"/>
      <c r="J82" s="138">
        <v>342.98</v>
      </c>
      <c r="K82" s="298">
        <v>49.91</v>
      </c>
      <c r="L82" s="299"/>
      <c r="M82" s="138">
        <v>392.89</v>
      </c>
    </row>
    <row r="83" spans="1:13">
      <c r="A83" s="291" t="s">
        <v>1903</v>
      </c>
      <c r="B83" s="292"/>
      <c r="C83" s="291" t="s">
        <v>420</v>
      </c>
      <c r="D83" s="293"/>
      <c r="E83" s="293"/>
      <c r="F83" s="293"/>
      <c r="G83" s="292"/>
      <c r="H83" s="294" t="s">
        <v>327</v>
      </c>
      <c r="I83" s="295"/>
      <c r="J83" s="138">
        <v>224.51</v>
      </c>
      <c r="K83" s="298">
        <v>46.58</v>
      </c>
      <c r="L83" s="299"/>
      <c r="M83" s="138">
        <v>271.08999999999997</v>
      </c>
    </row>
    <row r="84" spans="1:13">
      <c r="A84" s="291" t="s">
        <v>1904</v>
      </c>
      <c r="B84" s="292"/>
      <c r="C84" s="291" t="s">
        <v>421</v>
      </c>
      <c r="D84" s="293"/>
      <c r="E84" s="293"/>
      <c r="F84" s="293"/>
      <c r="G84" s="292"/>
      <c r="H84" s="294" t="s">
        <v>327</v>
      </c>
      <c r="I84" s="295"/>
      <c r="J84" s="138">
        <v>313.11</v>
      </c>
      <c r="K84" s="298">
        <v>49</v>
      </c>
      <c r="L84" s="299"/>
      <c r="M84" s="138">
        <v>362.11</v>
      </c>
    </row>
    <row r="85" spans="1:13">
      <c r="A85" s="291" t="s">
        <v>1905</v>
      </c>
      <c r="B85" s="292"/>
      <c r="C85" s="291" t="s">
        <v>68</v>
      </c>
      <c r="D85" s="293"/>
      <c r="E85" s="293"/>
      <c r="F85" s="293"/>
      <c r="G85" s="292"/>
      <c r="H85" s="294" t="s">
        <v>54</v>
      </c>
      <c r="I85" s="295"/>
      <c r="J85" s="138">
        <v>384.24</v>
      </c>
      <c r="K85" s="296">
        <v>2.97</v>
      </c>
      <c r="L85" s="297"/>
      <c r="M85" s="138">
        <v>387.21</v>
      </c>
    </row>
    <row r="86" spans="1:13">
      <c r="A86" s="291" t="s">
        <v>1906</v>
      </c>
      <c r="B86" s="292"/>
      <c r="C86" s="291" t="s">
        <v>422</v>
      </c>
      <c r="D86" s="293"/>
      <c r="E86" s="293"/>
      <c r="F86" s="293"/>
      <c r="G86" s="292"/>
      <c r="H86" s="294" t="s">
        <v>59</v>
      </c>
      <c r="I86" s="295"/>
      <c r="J86" s="136">
        <v>8.25</v>
      </c>
      <c r="K86" s="296">
        <v>0</v>
      </c>
      <c r="L86" s="297"/>
      <c r="M86" s="136">
        <v>8.25</v>
      </c>
    </row>
    <row r="87" spans="1:13">
      <c r="A87" s="291" t="s">
        <v>1907</v>
      </c>
      <c r="B87" s="292"/>
      <c r="C87" s="291" t="s">
        <v>423</v>
      </c>
      <c r="D87" s="293"/>
      <c r="E87" s="293"/>
      <c r="F87" s="293"/>
      <c r="G87" s="292"/>
      <c r="H87" s="294" t="s">
        <v>59</v>
      </c>
      <c r="I87" s="295"/>
      <c r="J87" s="137">
        <v>10.32</v>
      </c>
      <c r="K87" s="296">
        <v>0</v>
      </c>
      <c r="L87" s="297"/>
      <c r="M87" s="137">
        <v>10.32</v>
      </c>
    </row>
    <row r="88" spans="1:13">
      <c r="A88" s="291" t="s">
        <v>1908</v>
      </c>
      <c r="B88" s="292"/>
      <c r="C88" s="291" t="s">
        <v>424</v>
      </c>
      <c r="D88" s="293"/>
      <c r="E88" s="293"/>
      <c r="F88" s="293"/>
      <c r="G88" s="292"/>
      <c r="H88" s="294" t="s">
        <v>425</v>
      </c>
      <c r="I88" s="295"/>
      <c r="J88" s="136">
        <v>0.87</v>
      </c>
      <c r="K88" s="296">
        <v>0</v>
      </c>
      <c r="L88" s="297"/>
      <c r="M88" s="136">
        <v>0.87</v>
      </c>
    </row>
    <row r="89" spans="1:13">
      <c r="A89" s="291" t="s">
        <v>1909</v>
      </c>
      <c r="B89" s="292"/>
      <c r="C89" s="291" t="s">
        <v>426</v>
      </c>
      <c r="D89" s="293"/>
      <c r="E89" s="293"/>
      <c r="F89" s="293"/>
      <c r="G89" s="292"/>
      <c r="H89" s="294" t="s">
        <v>54</v>
      </c>
      <c r="I89" s="295"/>
      <c r="J89" s="137">
        <v>44.67</v>
      </c>
      <c r="K89" s="296">
        <v>0</v>
      </c>
      <c r="L89" s="297"/>
      <c r="M89" s="137">
        <v>44.67</v>
      </c>
    </row>
    <row r="90" spans="1:13">
      <c r="A90" s="302" t="s">
        <v>1910</v>
      </c>
      <c r="B90" s="303"/>
      <c r="C90" s="302" t="s">
        <v>71</v>
      </c>
      <c r="D90" s="304"/>
      <c r="E90" s="304"/>
      <c r="F90" s="304"/>
      <c r="G90" s="304"/>
      <c r="H90" s="304"/>
      <c r="I90" s="304"/>
      <c r="J90" s="304"/>
      <c r="K90" s="304"/>
      <c r="L90" s="304"/>
      <c r="M90" s="303"/>
    </row>
    <row r="91" spans="1:13">
      <c r="A91" s="291" t="s">
        <v>1911</v>
      </c>
      <c r="B91" s="292"/>
      <c r="C91" s="291" t="s">
        <v>71</v>
      </c>
      <c r="D91" s="293"/>
      <c r="E91" s="293"/>
      <c r="F91" s="293"/>
      <c r="G91" s="292"/>
      <c r="H91" s="294"/>
      <c r="I91" s="295"/>
      <c r="J91" s="136">
        <v>0</v>
      </c>
      <c r="K91" s="296">
        <v>0</v>
      </c>
      <c r="L91" s="297"/>
      <c r="M91" s="136">
        <v>0</v>
      </c>
    </row>
    <row r="92" spans="1:13">
      <c r="A92" s="291" t="s">
        <v>1912</v>
      </c>
      <c r="B92" s="292"/>
      <c r="C92" s="291" t="s">
        <v>427</v>
      </c>
      <c r="D92" s="293"/>
      <c r="E92" s="293"/>
      <c r="F92" s="293"/>
      <c r="G92" s="292"/>
      <c r="H92" s="294" t="s">
        <v>59</v>
      </c>
      <c r="I92" s="295"/>
      <c r="J92" s="137">
        <v>34.58</v>
      </c>
      <c r="K92" s="296">
        <v>8.98</v>
      </c>
      <c r="L92" s="297"/>
      <c r="M92" s="137">
        <v>43.56</v>
      </c>
    </row>
    <row r="93" spans="1:13">
      <c r="A93" s="291" t="s">
        <v>1913</v>
      </c>
      <c r="B93" s="292"/>
      <c r="C93" s="291" t="s">
        <v>428</v>
      </c>
      <c r="D93" s="293"/>
      <c r="E93" s="293"/>
      <c r="F93" s="293"/>
      <c r="G93" s="292"/>
      <c r="H93" s="294" t="s">
        <v>59</v>
      </c>
      <c r="I93" s="295"/>
      <c r="J93" s="137">
        <v>81.78</v>
      </c>
      <c r="K93" s="296">
        <v>0</v>
      </c>
      <c r="L93" s="297"/>
      <c r="M93" s="137">
        <v>81.78</v>
      </c>
    </row>
    <row r="94" spans="1:13">
      <c r="A94" s="291" t="s">
        <v>1914</v>
      </c>
      <c r="B94" s="292"/>
      <c r="C94" s="291" t="s">
        <v>429</v>
      </c>
      <c r="D94" s="293"/>
      <c r="E94" s="293"/>
      <c r="F94" s="293"/>
      <c r="G94" s="292"/>
      <c r="H94" s="294" t="s">
        <v>59</v>
      </c>
      <c r="I94" s="295"/>
      <c r="J94" s="137">
        <v>81.78</v>
      </c>
      <c r="K94" s="296">
        <v>8.11</v>
      </c>
      <c r="L94" s="297"/>
      <c r="M94" s="137">
        <v>89.89</v>
      </c>
    </row>
    <row r="95" spans="1:13">
      <c r="A95" s="291" t="s">
        <v>1915</v>
      </c>
      <c r="B95" s="292"/>
      <c r="C95" s="291" t="s">
        <v>430</v>
      </c>
      <c r="D95" s="293"/>
      <c r="E95" s="293"/>
      <c r="F95" s="293"/>
      <c r="G95" s="292"/>
      <c r="H95" s="294" t="s">
        <v>59</v>
      </c>
      <c r="I95" s="295"/>
      <c r="J95" s="137">
        <v>34.58</v>
      </c>
      <c r="K95" s="296">
        <v>0</v>
      </c>
      <c r="L95" s="297"/>
      <c r="M95" s="137">
        <v>34.58</v>
      </c>
    </row>
    <row r="96" spans="1:13">
      <c r="A96" s="291" t="s">
        <v>1916</v>
      </c>
      <c r="B96" s="292"/>
      <c r="C96" s="291" t="s">
        <v>431</v>
      </c>
      <c r="D96" s="293"/>
      <c r="E96" s="293"/>
      <c r="F96" s="293"/>
      <c r="G96" s="292"/>
      <c r="H96" s="294" t="s">
        <v>432</v>
      </c>
      <c r="I96" s="295"/>
      <c r="J96" s="136">
        <v>0.67</v>
      </c>
      <c r="K96" s="296">
        <v>0</v>
      </c>
      <c r="L96" s="297"/>
      <c r="M96" s="136">
        <v>0.67</v>
      </c>
    </row>
    <row r="97" spans="1:13">
      <c r="A97" s="291" t="s">
        <v>1917</v>
      </c>
      <c r="B97" s="292"/>
      <c r="C97" s="291" t="s">
        <v>433</v>
      </c>
      <c r="D97" s="293"/>
      <c r="E97" s="293"/>
      <c r="F97" s="293"/>
      <c r="G97" s="292"/>
      <c r="H97" s="294" t="s">
        <v>113</v>
      </c>
      <c r="I97" s="295"/>
      <c r="J97" s="137">
        <v>73.98</v>
      </c>
      <c r="K97" s="298">
        <v>76.59</v>
      </c>
      <c r="L97" s="299"/>
      <c r="M97" s="138">
        <v>150.57</v>
      </c>
    </row>
    <row r="98" spans="1:13">
      <c r="A98" s="291" t="s">
        <v>1918</v>
      </c>
      <c r="B98" s="292"/>
      <c r="C98" s="291" t="s">
        <v>434</v>
      </c>
      <c r="D98" s="293"/>
      <c r="E98" s="293"/>
      <c r="F98" s="293"/>
      <c r="G98" s="292"/>
      <c r="H98" s="294" t="s">
        <v>113</v>
      </c>
      <c r="I98" s="295"/>
      <c r="J98" s="137">
        <v>73.98</v>
      </c>
      <c r="K98" s="298">
        <v>76.59</v>
      </c>
      <c r="L98" s="299"/>
      <c r="M98" s="138">
        <v>150.57</v>
      </c>
    </row>
    <row r="99" spans="1:13">
      <c r="A99" s="291" t="s">
        <v>1919</v>
      </c>
      <c r="B99" s="292"/>
      <c r="C99" s="291" t="s">
        <v>435</v>
      </c>
      <c r="D99" s="293"/>
      <c r="E99" s="293"/>
      <c r="F99" s="293"/>
      <c r="G99" s="292"/>
      <c r="H99" s="294" t="s">
        <v>113</v>
      </c>
      <c r="I99" s="295"/>
      <c r="J99" s="138">
        <v>147.94999999999999</v>
      </c>
      <c r="K99" s="300">
        <v>153.16999999999999</v>
      </c>
      <c r="L99" s="301"/>
      <c r="M99" s="138">
        <v>301.12</v>
      </c>
    </row>
    <row r="100" spans="1:13">
      <c r="A100" s="291" t="s">
        <v>1920</v>
      </c>
      <c r="B100" s="292"/>
      <c r="C100" s="291" t="s">
        <v>436</v>
      </c>
      <c r="D100" s="293"/>
      <c r="E100" s="293"/>
      <c r="F100" s="293"/>
      <c r="G100" s="292"/>
      <c r="H100" s="294" t="s">
        <v>113</v>
      </c>
      <c r="I100" s="295"/>
      <c r="J100" s="138">
        <v>147.94999999999999</v>
      </c>
      <c r="K100" s="300">
        <v>153.16999999999999</v>
      </c>
      <c r="L100" s="301"/>
      <c r="M100" s="138">
        <v>301.12</v>
      </c>
    </row>
    <row r="101" spans="1:13">
      <c r="A101" s="302" t="s">
        <v>1921</v>
      </c>
      <c r="B101" s="303"/>
      <c r="C101" s="302" t="s">
        <v>77</v>
      </c>
      <c r="D101" s="304"/>
      <c r="E101" s="304"/>
      <c r="F101" s="304"/>
      <c r="G101" s="304"/>
      <c r="H101" s="304"/>
      <c r="I101" s="304"/>
      <c r="J101" s="304"/>
      <c r="K101" s="304"/>
      <c r="L101" s="304"/>
      <c r="M101" s="303"/>
    </row>
    <row r="102" spans="1:13">
      <c r="A102" s="291" t="s">
        <v>1922</v>
      </c>
      <c r="B102" s="292"/>
      <c r="C102" s="291" t="s">
        <v>437</v>
      </c>
      <c r="D102" s="293"/>
      <c r="E102" s="293"/>
      <c r="F102" s="293"/>
      <c r="G102" s="292"/>
      <c r="H102" s="294"/>
      <c r="I102" s="295"/>
      <c r="J102" s="136">
        <v>0</v>
      </c>
      <c r="K102" s="296">
        <v>0</v>
      </c>
      <c r="L102" s="297"/>
      <c r="M102" s="136">
        <v>0</v>
      </c>
    </row>
    <row r="103" spans="1:13">
      <c r="A103" s="291" t="s">
        <v>1923</v>
      </c>
      <c r="B103" s="292"/>
      <c r="C103" s="291" t="s">
        <v>438</v>
      </c>
      <c r="D103" s="293"/>
      <c r="E103" s="293"/>
      <c r="F103" s="293"/>
      <c r="G103" s="292"/>
      <c r="H103" s="294" t="s">
        <v>59</v>
      </c>
      <c r="I103" s="295"/>
      <c r="J103" s="136">
        <v>0</v>
      </c>
      <c r="K103" s="298">
        <v>32</v>
      </c>
      <c r="L103" s="299"/>
      <c r="M103" s="137">
        <v>32</v>
      </c>
    </row>
    <row r="104" spans="1:13">
      <c r="A104" s="291" t="s">
        <v>1924</v>
      </c>
      <c r="B104" s="292"/>
      <c r="C104" s="291" t="s">
        <v>3893</v>
      </c>
      <c r="D104" s="293"/>
      <c r="E104" s="293"/>
      <c r="F104" s="293"/>
      <c r="G104" s="292"/>
      <c r="H104" s="294" t="s">
        <v>59</v>
      </c>
      <c r="I104" s="295"/>
      <c r="J104" s="136">
        <v>0</v>
      </c>
      <c r="K104" s="298">
        <v>40.520000000000003</v>
      </c>
      <c r="L104" s="299"/>
      <c r="M104" s="137">
        <v>40.520000000000003</v>
      </c>
    </row>
    <row r="105" spans="1:13">
      <c r="A105" s="291" t="s">
        <v>1925</v>
      </c>
      <c r="B105" s="292"/>
      <c r="C105" s="291" t="s">
        <v>439</v>
      </c>
      <c r="D105" s="293"/>
      <c r="E105" s="293"/>
      <c r="F105" s="293"/>
      <c r="G105" s="292"/>
      <c r="H105" s="294" t="s">
        <v>59</v>
      </c>
      <c r="I105" s="295"/>
      <c r="J105" s="136">
        <v>0</v>
      </c>
      <c r="K105" s="298">
        <v>45.52</v>
      </c>
      <c r="L105" s="299"/>
      <c r="M105" s="137">
        <v>45.52</v>
      </c>
    </row>
    <row r="106" spans="1:13">
      <c r="A106" s="291" t="s">
        <v>1926</v>
      </c>
      <c r="B106" s="292"/>
      <c r="C106" s="291" t="s">
        <v>440</v>
      </c>
      <c r="D106" s="293"/>
      <c r="E106" s="293"/>
      <c r="F106" s="293"/>
      <c r="G106" s="292"/>
      <c r="H106" s="294" t="s">
        <v>59</v>
      </c>
      <c r="I106" s="295"/>
      <c r="J106" s="136">
        <v>0</v>
      </c>
      <c r="K106" s="298">
        <v>21.2</v>
      </c>
      <c r="L106" s="299"/>
      <c r="M106" s="137">
        <v>21.2</v>
      </c>
    </row>
    <row r="107" spans="1:13">
      <c r="A107" s="291" t="s">
        <v>1927</v>
      </c>
      <c r="B107" s="292"/>
      <c r="C107" s="291" t="s">
        <v>441</v>
      </c>
      <c r="D107" s="293"/>
      <c r="E107" s="293"/>
      <c r="F107" s="293"/>
      <c r="G107" s="292"/>
      <c r="H107" s="294" t="s">
        <v>59</v>
      </c>
      <c r="I107" s="295"/>
      <c r="J107" s="136">
        <v>0.54</v>
      </c>
      <c r="K107" s="296">
        <v>3.02</v>
      </c>
      <c r="L107" s="297"/>
      <c r="M107" s="136">
        <v>3.56</v>
      </c>
    </row>
    <row r="108" spans="1:13">
      <c r="A108" s="291" t="s">
        <v>1928</v>
      </c>
      <c r="B108" s="292"/>
      <c r="C108" s="291" t="s">
        <v>442</v>
      </c>
      <c r="D108" s="293"/>
      <c r="E108" s="293"/>
      <c r="F108" s="293"/>
      <c r="G108" s="292"/>
      <c r="H108" s="294" t="s">
        <v>54</v>
      </c>
      <c r="I108" s="295"/>
      <c r="J108" s="136">
        <v>0.11</v>
      </c>
      <c r="K108" s="296">
        <v>0.31</v>
      </c>
      <c r="L108" s="297"/>
      <c r="M108" s="136">
        <v>0.42</v>
      </c>
    </row>
    <row r="109" spans="1:13">
      <c r="A109" s="291" t="s">
        <v>1929</v>
      </c>
      <c r="B109" s="292"/>
      <c r="C109" s="291" t="s">
        <v>3894</v>
      </c>
      <c r="D109" s="293"/>
      <c r="E109" s="293"/>
      <c r="F109" s="293"/>
      <c r="G109" s="292"/>
      <c r="H109" s="294" t="s">
        <v>59</v>
      </c>
      <c r="I109" s="295"/>
      <c r="J109" s="136">
        <v>0</v>
      </c>
      <c r="K109" s="298">
        <v>36.54</v>
      </c>
      <c r="L109" s="299"/>
      <c r="M109" s="137">
        <v>36.54</v>
      </c>
    </row>
    <row r="110" spans="1:13">
      <c r="A110" s="291" t="s">
        <v>1930</v>
      </c>
      <c r="B110" s="292"/>
      <c r="C110" s="291" t="s">
        <v>443</v>
      </c>
      <c r="D110" s="293"/>
      <c r="E110" s="293"/>
      <c r="F110" s="293"/>
      <c r="G110" s="292"/>
      <c r="H110" s="294" t="s">
        <v>54</v>
      </c>
      <c r="I110" s="295"/>
      <c r="J110" s="136">
        <v>0</v>
      </c>
      <c r="K110" s="296">
        <v>4.99</v>
      </c>
      <c r="L110" s="297"/>
      <c r="M110" s="136">
        <v>4.99</v>
      </c>
    </row>
    <row r="111" spans="1:13">
      <c r="A111" s="291" t="s">
        <v>1931</v>
      </c>
      <c r="B111" s="292"/>
      <c r="C111" s="291" t="s">
        <v>3895</v>
      </c>
      <c r="D111" s="293"/>
      <c r="E111" s="293"/>
      <c r="F111" s="293"/>
      <c r="G111" s="292"/>
      <c r="H111" s="294" t="s">
        <v>59</v>
      </c>
      <c r="I111" s="295"/>
      <c r="J111" s="136">
        <v>0</v>
      </c>
      <c r="K111" s="298">
        <v>24.94</v>
      </c>
      <c r="L111" s="299"/>
      <c r="M111" s="137">
        <v>24.94</v>
      </c>
    </row>
    <row r="112" spans="1:13">
      <c r="A112" s="291" t="s">
        <v>1932</v>
      </c>
      <c r="B112" s="292"/>
      <c r="C112" s="291" t="s">
        <v>444</v>
      </c>
      <c r="D112" s="293"/>
      <c r="E112" s="293"/>
      <c r="F112" s="293"/>
      <c r="G112" s="292"/>
      <c r="H112" s="294" t="s">
        <v>59</v>
      </c>
      <c r="I112" s="295"/>
      <c r="J112" s="136">
        <v>1.87</v>
      </c>
      <c r="K112" s="296">
        <v>0</v>
      </c>
      <c r="L112" s="297"/>
      <c r="M112" s="136">
        <v>1.87</v>
      </c>
    </row>
    <row r="113" spans="1:13">
      <c r="A113" s="291" t="s">
        <v>1933</v>
      </c>
      <c r="B113" s="292"/>
      <c r="C113" s="291" t="s">
        <v>445</v>
      </c>
      <c r="D113" s="293"/>
      <c r="E113" s="293"/>
      <c r="F113" s="293"/>
      <c r="G113" s="292"/>
      <c r="H113" s="294" t="s">
        <v>59</v>
      </c>
      <c r="I113" s="295"/>
      <c r="J113" s="136">
        <v>1.4</v>
      </c>
      <c r="K113" s="296">
        <v>0</v>
      </c>
      <c r="L113" s="297"/>
      <c r="M113" s="136">
        <v>1.4</v>
      </c>
    </row>
    <row r="114" spans="1:13">
      <c r="A114" s="291" t="s">
        <v>1934</v>
      </c>
      <c r="B114" s="292"/>
      <c r="C114" s="291" t="s">
        <v>446</v>
      </c>
      <c r="D114" s="293"/>
      <c r="E114" s="293"/>
      <c r="F114" s="293"/>
      <c r="G114" s="292"/>
      <c r="H114" s="294" t="s">
        <v>447</v>
      </c>
      <c r="I114" s="295"/>
      <c r="J114" s="136">
        <v>2.68</v>
      </c>
      <c r="K114" s="296">
        <v>0</v>
      </c>
      <c r="L114" s="297"/>
      <c r="M114" s="136">
        <v>2.68</v>
      </c>
    </row>
    <row r="115" spans="1:13">
      <c r="A115" s="291" t="s">
        <v>1935</v>
      </c>
      <c r="B115" s="292"/>
      <c r="C115" s="291" t="s">
        <v>448</v>
      </c>
      <c r="D115" s="293"/>
      <c r="E115" s="293"/>
      <c r="F115" s="293"/>
      <c r="G115" s="292"/>
      <c r="H115" s="294" t="s">
        <v>54</v>
      </c>
      <c r="I115" s="295"/>
      <c r="J115" s="136">
        <v>0.33</v>
      </c>
      <c r="K115" s="296">
        <v>0</v>
      </c>
      <c r="L115" s="297"/>
      <c r="M115" s="136">
        <v>0.33</v>
      </c>
    </row>
    <row r="116" spans="1:13">
      <c r="A116" s="291" t="s">
        <v>1936</v>
      </c>
      <c r="B116" s="292"/>
      <c r="C116" s="291" t="s">
        <v>81</v>
      </c>
      <c r="D116" s="293"/>
      <c r="E116" s="293"/>
      <c r="F116" s="293"/>
      <c r="G116" s="292"/>
      <c r="H116" s="294" t="s">
        <v>59</v>
      </c>
      <c r="I116" s="295"/>
      <c r="J116" s="136">
        <v>4.58</v>
      </c>
      <c r="K116" s="296">
        <v>0</v>
      </c>
      <c r="L116" s="297"/>
      <c r="M116" s="136">
        <v>4.58</v>
      </c>
    </row>
    <row r="117" spans="1:13">
      <c r="A117" s="291" t="s">
        <v>1937</v>
      </c>
      <c r="B117" s="292"/>
      <c r="C117" s="291" t="s">
        <v>449</v>
      </c>
      <c r="D117" s="293"/>
      <c r="E117" s="293"/>
      <c r="F117" s="293"/>
      <c r="G117" s="292"/>
      <c r="H117" s="294" t="s">
        <v>59</v>
      </c>
      <c r="I117" s="295"/>
      <c r="J117" s="136">
        <v>1.88</v>
      </c>
      <c r="K117" s="296">
        <v>0</v>
      </c>
      <c r="L117" s="297"/>
      <c r="M117" s="136">
        <v>1.88</v>
      </c>
    </row>
    <row r="118" spans="1:13">
      <c r="A118" s="291" t="s">
        <v>1938</v>
      </c>
      <c r="B118" s="292"/>
      <c r="C118" s="291" t="s">
        <v>450</v>
      </c>
      <c r="D118" s="293"/>
      <c r="E118" s="293"/>
      <c r="F118" s="293"/>
      <c r="G118" s="292"/>
      <c r="H118" s="294" t="s">
        <v>59</v>
      </c>
      <c r="I118" s="295"/>
      <c r="J118" s="136">
        <v>1.4</v>
      </c>
      <c r="K118" s="296">
        <v>0</v>
      </c>
      <c r="L118" s="297"/>
      <c r="M118" s="136">
        <v>1.4</v>
      </c>
    </row>
    <row r="119" spans="1:13">
      <c r="A119" s="291" t="s">
        <v>1939</v>
      </c>
      <c r="B119" s="292"/>
      <c r="C119" s="291" t="s">
        <v>451</v>
      </c>
      <c r="D119" s="293"/>
      <c r="E119" s="293"/>
      <c r="F119" s="293"/>
      <c r="G119" s="292"/>
      <c r="H119" s="294" t="s">
        <v>59</v>
      </c>
      <c r="I119" s="295"/>
      <c r="J119" s="136">
        <v>5</v>
      </c>
      <c r="K119" s="296">
        <v>0</v>
      </c>
      <c r="L119" s="297"/>
      <c r="M119" s="136">
        <v>5</v>
      </c>
    </row>
    <row r="120" spans="1:13">
      <c r="A120" s="291" t="s">
        <v>1940</v>
      </c>
      <c r="B120" s="292"/>
      <c r="C120" s="291" t="s">
        <v>452</v>
      </c>
      <c r="D120" s="293"/>
      <c r="E120" s="293"/>
      <c r="F120" s="293"/>
      <c r="G120" s="292"/>
      <c r="H120" s="294" t="s">
        <v>54</v>
      </c>
      <c r="I120" s="295"/>
      <c r="J120" s="136">
        <v>0</v>
      </c>
      <c r="K120" s="296">
        <v>2.54</v>
      </c>
      <c r="L120" s="297"/>
      <c r="M120" s="136">
        <v>2.54</v>
      </c>
    </row>
    <row r="121" spans="1:13">
      <c r="A121" s="291" t="s">
        <v>1941</v>
      </c>
      <c r="B121" s="292"/>
      <c r="C121" s="291" t="s">
        <v>453</v>
      </c>
      <c r="D121" s="293"/>
      <c r="E121" s="293"/>
      <c r="F121" s="293"/>
      <c r="G121" s="292"/>
      <c r="H121" s="294" t="s">
        <v>59</v>
      </c>
      <c r="I121" s="295"/>
      <c r="J121" s="137">
        <v>91.92</v>
      </c>
      <c r="K121" s="298">
        <v>60.34</v>
      </c>
      <c r="L121" s="299"/>
      <c r="M121" s="138">
        <v>152.26</v>
      </c>
    </row>
    <row r="122" spans="1:13">
      <c r="A122" s="302" t="s">
        <v>1942</v>
      </c>
      <c r="B122" s="303"/>
      <c r="C122" s="302" t="s">
        <v>454</v>
      </c>
      <c r="D122" s="304"/>
      <c r="E122" s="304"/>
      <c r="F122" s="304"/>
      <c r="G122" s="304"/>
      <c r="H122" s="304"/>
      <c r="I122" s="304"/>
      <c r="J122" s="304"/>
      <c r="K122" s="304"/>
      <c r="L122" s="304"/>
      <c r="M122" s="303"/>
    </row>
    <row r="123" spans="1:13">
      <c r="A123" s="291" t="s">
        <v>1943</v>
      </c>
      <c r="B123" s="292"/>
      <c r="C123" s="291" t="s">
        <v>455</v>
      </c>
      <c r="D123" s="293"/>
      <c r="E123" s="293"/>
      <c r="F123" s="293"/>
      <c r="G123" s="292"/>
      <c r="H123" s="294"/>
      <c r="I123" s="295"/>
      <c r="J123" s="136">
        <v>0</v>
      </c>
      <c r="K123" s="296">
        <v>0</v>
      </c>
      <c r="L123" s="297"/>
      <c r="M123" s="136">
        <v>0</v>
      </c>
    </row>
    <row r="124" spans="1:13">
      <c r="A124" s="291" t="s">
        <v>1944</v>
      </c>
      <c r="B124" s="292"/>
      <c r="C124" s="291" t="s">
        <v>3896</v>
      </c>
      <c r="D124" s="293"/>
      <c r="E124" s="293"/>
      <c r="F124" s="293"/>
      <c r="G124" s="292"/>
      <c r="H124" s="294" t="s">
        <v>327</v>
      </c>
      <c r="I124" s="295"/>
      <c r="J124" s="137">
        <v>94.27</v>
      </c>
      <c r="K124" s="296">
        <v>0</v>
      </c>
      <c r="L124" s="297"/>
      <c r="M124" s="137">
        <v>94.27</v>
      </c>
    </row>
    <row r="125" spans="1:13">
      <c r="A125" s="291" t="s">
        <v>1945</v>
      </c>
      <c r="B125" s="292"/>
      <c r="C125" s="291" t="s">
        <v>3897</v>
      </c>
      <c r="D125" s="293"/>
      <c r="E125" s="293"/>
      <c r="F125" s="293"/>
      <c r="G125" s="292"/>
      <c r="H125" s="294" t="s">
        <v>456</v>
      </c>
      <c r="I125" s="295"/>
      <c r="J125" s="136">
        <v>5.36</v>
      </c>
      <c r="K125" s="296">
        <v>0</v>
      </c>
      <c r="L125" s="297"/>
      <c r="M125" s="136">
        <v>5.36</v>
      </c>
    </row>
    <row r="126" spans="1:13">
      <c r="A126" s="291" t="s">
        <v>1946</v>
      </c>
      <c r="B126" s="292"/>
      <c r="C126" s="291" t="s">
        <v>3898</v>
      </c>
      <c r="D126" s="293"/>
      <c r="E126" s="293"/>
      <c r="F126" s="293"/>
      <c r="G126" s="292"/>
      <c r="H126" s="294" t="s">
        <v>327</v>
      </c>
      <c r="I126" s="295"/>
      <c r="J126" s="137">
        <v>73.33</v>
      </c>
      <c r="K126" s="296">
        <v>0</v>
      </c>
      <c r="L126" s="297"/>
      <c r="M126" s="137">
        <v>73.33</v>
      </c>
    </row>
    <row r="127" spans="1:13">
      <c r="A127" s="291" t="s">
        <v>1947</v>
      </c>
      <c r="B127" s="292"/>
      <c r="C127" s="291" t="s">
        <v>457</v>
      </c>
      <c r="D127" s="293"/>
      <c r="E127" s="293"/>
      <c r="F127" s="293"/>
      <c r="G127" s="292"/>
      <c r="H127" s="294" t="s">
        <v>59</v>
      </c>
      <c r="I127" s="295"/>
      <c r="J127" s="138">
        <v>420.05</v>
      </c>
      <c r="K127" s="300">
        <v>265.69</v>
      </c>
      <c r="L127" s="301"/>
      <c r="M127" s="138">
        <v>685.74</v>
      </c>
    </row>
    <row r="128" spans="1:13">
      <c r="A128" s="291" t="s">
        <v>1948</v>
      </c>
      <c r="B128" s="292"/>
      <c r="C128" s="291" t="s">
        <v>458</v>
      </c>
      <c r="D128" s="293"/>
      <c r="E128" s="293"/>
      <c r="F128" s="293"/>
      <c r="G128" s="292"/>
      <c r="H128" s="294" t="s">
        <v>59</v>
      </c>
      <c r="I128" s="295"/>
      <c r="J128" s="138">
        <v>270.31</v>
      </c>
      <c r="K128" s="300">
        <v>237.03</v>
      </c>
      <c r="L128" s="301"/>
      <c r="M128" s="138">
        <v>507.34</v>
      </c>
    </row>
    <row r="129" spans="1:13">
      <c r="A129" s="291" t="s">
        <v>1949</v>
      </c>
      <c r="B129" s="292"/>
      <c r="C129" s="291" t="s">
        <v>459</v>
      </c>
      <c r="D129" s="293"/>
      <c r="E129" s="293"/>
      <c r="F129" s="293"/>
      <c r="G129" s="292"/>
      <c r="H129" s="294" t="s">
        <v>407</v>
      </c>
      <c r="I129" s="295"/>
      <c r="J129" s="139">
        <v>1416.44</v>
      </c>
      <c r="K129" s="296">
        <v>0</v>
      </c>
      <c r="L129" s="297"/>
      <c r="M129" s="139">
        <v>1416.44</v>
      </c>
    </row>
    <row r="130" spans="1:13">
      <c r="A130" s="291" t="s">
        <v>1950</v>
      </c>
      <c r="B130" s="292"/>
      <c r="C130" s="291" t="s">
        <v>460</v>
      </c>
      <c r="D130" s="293"/>
      <c r="E130" s="293"/>
      <c r="F130" s="293"/>
      <c r="G130" s="292"/>
      <c r="H130" s="294" t="s">
        <v>407</v>
      </c>
      <c r="I130" s="295"/>
      <c r="J130" s="137">
        <v>14.09</v>
      </c>
      <c r="K130" s="296">
        <v>0</v>
      </c>
      <c r="L130" s="297"/>
      <c r="M130" s="137">
        <v>14.09</v>
      </c>
    </row>
    <row r="131" spans="1:13">
      <c r="A131" s="291" t="s">
        <v>1951</v>
      </c>
      <c r="B131" s="292"/>
      <c r="C131" s="291" t="s">
        <v>461</v>
      </c>
      <c r="D131" s="293"/>
      <c r="E131" s="293"/>
      <c r="F131" s="293"/>
      <c r="G131" s="292"/>
      <c r="H131" s="294" t="s">
        <v>462</v>
      </c>
      <c r="I131" s="295"/>
      <c r="J131" s="137">
        <v>22.87</v>
      </c>
      <c r="K131" s="298">
        <v>24.33</v>
      </c>
      <c r="L131" s="299"/>
      <c r="M131" s="137">
        <v>47.2</v>
      </c>
    </row>
    <row r="132" spans="1:13">
      <c r="A132" s="291" t="s">
        <v>1952</v>
      </c>
      <c r="B132" s="292"/>
      <c r="C132" s="291" t="s">
        <v>84</v>
      </c>
      <c r="D132" s="293"/>
      <c r="E132" s="293"/>
      <c r="F132" s="293"/>
      <c r="G132" s="292"/>
      <c r="H132" s="294" t="s">
        <v>462</v>
      </c>
      <c r="I132" s="295"/>
      <c r="J132" s="137">
        <v>32.950000000000003</v>
      </c>
      <c r="K132" s="298">
        <v>35.020000000000003</v>
      </c>
      <c r="L132" s="299"/>
      <c r="M132" s="137">
        <v>67.97</v>
      </c>
    </row>
    <row r="133" spans="1:13">
      <c r="A133" s="291" t="s">
        <v>1953</v>
      </c>
      <c r="B133" s="292"/>
      <c r="C133" s="291" t="s">
        <v>463</v>
      </c>
      <c r="D133" s="293"/>
      <c r="E133" s="293"/>
      <c r="F133" s="293"/>
      <c r="G133" s="292"/>
      <c r="H133" s="294" t="s">
        <v>59</v>
      </c>
      <c r="I133" s="295"/>
      <c r="J133" s="138">
        <v>132.69</v>
      </c>
      <c r="K133" s="298">
        <v>38.03</v>
      </c>
      <c r="L133" s="299"/>
      <c r="M133" s="138">
        <v>170.72</v>
      </c>
    </row>
    <row r="134" spans="1:13">
      <c r="A134" s="291" t="s">
        <v>1954</v>
      </c>
      <c r="B134" s="292"/>
      <c r="C134" s="291" t="s">
        <v>464</v>
      </c>
      <c r="D134" s="293"/>
      <c r="E134" s="293"/>
      <c r="F134" s="293"/>
      <c r="G134" s="292"/>
      <c r="H134" s="294" t="s">
        <v>59</v>
      </c>
      <c r="I134" s="295"/>
      <c r="J134" s="136">
        <v>0</v>
      </c>
      <c r="K134" s="298">
        <v>40.520000000000003</v>
      </c>
      <c r="L134" s="299"/>
      <c r="M134" s="137">
        <v>40.520000000000003</v>
      </c>
    </row>
    <row r="135" spans="1:13">
      <c r="A135" s="291" t="s">
        <v>1955</v>
      </c>
      <c r="B135" s="292"/>
      <c r="C135" s="291" t="s">
        <v>465</v>
      </c>
      <c r="D135" s="293"/>
      <c r="E135" s="293"/>
      <c r="F135" s="293"/>
      <c r="G135" s="292"/>
      <c r="H135" s="294" t="s">
        <v>54</v>
      </c>
      <c r="I135" s="295"/>
      <c r="J135" s="136">
        <v>0</v>
      </c>
      <c r="K135" s="296">
        <v>4.99</v>
      </c>
      <c r="L135" s="297"/>
      <c r="M135" s="136">
        <v>4.99</v>
      </c>
    </row>
    <row r="136" spans="1:13">
      <c r="A136" s="291" t="s">
        <v>1956</v>
      </c>
      <c r="B136" s="292"/>
      <c r="C136" s="291" t="s">
        <v>3899</v>
      </c>
      <c r="D136" s="293"/>
      <c r="E136" s="293"/>
      <c r="F136" s="293"/>
      <c r="G136" s="292"/>
      <c r="H136" s="294" t="s">
        <v>59</v>
      </c>
      <c r="I136" s="295"/>
      <c r="J136" s="136">
        <v>0</v>
      </c>
      <c r="K136" s="298">
        <v>21.2</v>
      </c>
      <c r="L136" s="299"/>
      <c r="M136" s="137">
        <v>21.2</v>
      </c>
    </row>
    <row r="137" spans="1:13">
      <c r="A137" s="291" t="s">
        <v>1957</v>
      </c>
      <c r="B137" s="292"/>
      <c r="C137" s="291" t="s">
        <v>3900</v>
      </c>
      <c r="D137" s="293"/>
      <c r="E137" s="293"/>
      <c r="F137" s="293"/>
      <c r="G137" s="292"/>
      <c r="H137" s="294" t="s">
        <v>59</v>
      </c>
      <c r="I137" s="295"/>
      <c r="J137" s="136">
        <v>0.54</v>
      </c>
      <c r="K137" s="296">
        <v>3.02</v>
      </c>
      <c r="L137" s="297"/>
      <c r="M137" s="136">
        <v>3.56</v>
      </c>
    </row>
    <row r="138" spans="1:13">
      <c r="A138" s="291" t="s">
        <v>1958</v>
      </c>
      <c r="B138" s="292"/>
      <c r="C138" s="291" t="s">
        <v>466</v>
      </c>
      <c r="D138" s="293"/>
      <c r="E138" s="293"/>
      <c r="F138" s="293"/>
      <c r="G138" s="292"/>
      <c r="H138" s="294" t="s">
        <v>54</v>
      </c>
      <c r="I138" s="295"/>
      <c r="J138" s="136">
        <v>0.11</v>
      </c>
      <c r="K138" s="296">
        <v>0.31</v>
      </c>
      <c r="L138" s="297"/>
      <c r="M138" s="136">
        <v>0.42</v>
      </c>
    </row>
    <row r="139" spans="1:13">
      <c r="A139" s="291" t="s">
        <v>1959</v>
      </c>
      <c r="B139" s="292"/>
      <c r="C139" s="291" t="s">
        <v>467</v>
      </c>
      <c r="D139" s="293"/>
      <c r="E139" s="293"/>
      <c r="F139" s="293"/>
      <c r="G139" s="292"/>
      <c r="H139" s="294" t="s">
        <v>59</v>
      </c>
      <c r="I139" s="295"/>
      <c r="J139" s="136">
        <v>0</v>
      </c>
      <c r="K139" s="300">
        <v>237.88</v>
      </c>
      <c r="L139" s="301"/>
      <c r="M139" s="138">
        <v>237.88</v>
      </c>
    </row>
    <row r="140" spans="1:13">
      <c r="A140" s="291" t="s">
        <v>1960</v>
      </c>
      <c r="B140" s="292"/>
      <c r="C140" s="291" t="s">
        <v>468</v>
      </c>
      <c r="D140" s="293"/>
      <c r="E140" s="293"/>
      <c r="F140" s="293"/>
      <c r="G140" s="292"/>
      <c r="H140" s="294" t="s">
        <v>59</v>
      </c>
      <c r="I140" s="295"/>
      <c r="J140" s="136">
        <v>0</v>
      </c>
      <c r="K140" s="300">
        <v>216.26</v>
      </c>
      <c r="L140" s="301"/>
      <c r="M140" s="138">
        <v>216.26</v>
      </c>
    </row>
    <row r="141" spans="1:13">
      <c r="A141" s="291" t="s">
        <v>1961</v>
      </c>
      <c r="B141" s="292"/>
      <c r="C141" s="291" t="s">
        <v>3901</v>
      </c>
      <c r="D141" s="293"/>
      <c r="E141" s="293"/>
      <c r="F141" s="293"/>
      <c r="G141" s="292"/>
      <c r="H141" s="294" t="s">
        <v>54</v>
      </c>
      <c r="I141" s="295"/>
      <c r="J141" s="137">
        <v>31.87</v>
      </c>
      <c r="K141" s="298">
        <v>45.94</v>
      </c>
      <c r="L141" s="299"/>
      <c r="M141" s="137">
        <v>77.81</v>
      </c>
    </row>
    <row r="142" spans="1:13">
      <c r="A142" s="291" t="s">
        <v>1962</v>
      </c>
      <c r="B142" s="292"/>
      <c r="C142" s="291" t="s">
        <v>3902</v>
      </c>
      <c r="D142" s="293"/>
      <c r="E142" s="293"/>
      <c r="F142" s="293"/>
      <c r="G142" s="292"/>
      <c r="H142" s="294" t="s">
        <v>59</v>
      </c>
      <c r="I142" s="295"/>
      <c r="J142" s="138">
        <v>468.86</v>
      </c>
      <c r="K142" s="298">
        <v>73.989999999999995</v>
      </c>
      <c r="L142" s="299"/>
      <c r="M142" s="138">
        <v>542.85</v>
      </c>
    </row>
    <row r="143" spans="1:13">
      <c r="A143" s="291" t="s">
        <v>1963</v>
      </c>
      <c r="B143" s="292"/>
      <c r="C143" s="291" t="s">
        <v>3903</v>
      </c>
      <c r="D143" s="293"/>
      <c r="E143" s="293"/>
      <c r="F143" s="293"/>
      <c r="G143" s="292"/>
      <c r="H143" s="294" t="s">
        <v>59</v>
      </c>
      <c r="I143" s="295"/>
      <c r="J143" s="138">
        <v>474.04</v>
      </c>
      <c r="K143" s="298">
        <v>73.989999999999995</v>
      </c>
      <c r="L143" s="299"/>
      <c r="M143" s="138">
        <v>548.03</v>
      </c>
    </row>
    <row r="144" spans="1:13">
      <c r="A144" s="291" t="s">
        <v>1964</v>
      </c>
      <c r="B144" s="292"/>
      <c r="C144" s="291" t="s">
        <v>3904</v>
      </c>
      <c r="D144" s="293"/>
      <c r="E144" s="293"/>
      <c r="F144" s="293"/>
      <c r="G144" s="292"/>
      <c r="H144" s="294" t="s">
        <v>59</v>
      </c>
      <c r="I144" s="295"/>
      <c r="J144" s="138">
        <v>535.27</v>
      </c>
      <c r="K144" s="296">
        <v>0</v>
      </c>
      <c r="L144" s="297"/>
      <c r="M144" s="138">
        <v>535.27</v>
      </c>
    </row>
    <row r="145" spans="1:13">
      <c r="A145" s="291" t="s">
        <v>1965</v>
      </c>
      <c r="B145" s="292"/>
      <c r="C145" s="291" t="s">
        <v>3905</v>
      </c>
      <c r="D145" s="293"/>
      <c r="E145" s="293"/>
      <c r="F145" s="293"/>
      <c r="G145" s="292"/>
      <c r="H145" s="294" t="s">
        <v>59</v>
      </c>
      <c r="I145" s="295"/>
      <c r="J145" s="138">
        <v>504.83</v>
      </c>
      <c r="K145" s="298">
        <v>32.17</v>
      </c>
      <c r="L145" s="299"/>
      <c r="M145" s="138">
        <v>537</v>
      </c>
    </row>
    <row r="146" spans="1:13">
      <c r="A146" s="291" t="s">
        <v>1966</v>
      </c>
      <c r="B146" s="292"/>
      <c r="C146" s="291" t="s">
        <v>469</v>
      </c>
      <c r="D146" s="293"/>
      <c r="E146" s="293"/>
      <c r="F146" s="293"/>
      <c r="G146" s="292"/>
      <c r="H146" s="294" t="s">
        <v>59</v>
      </c>
      <c r="I146" s="295"/>
      <c r="J146" s="138">
        <v>392.22</v>
      </c>
      <c r="K146" s="298">
        <v>73.989999999999995</v>
      </c>
      <c r="L146" s="299"/>
      <c r="M146" s="138">
        <v>466.21</v>
      </c>
    </row>
    <row r="147" spans="1:13">
      <c r="A147" s="291" t="s">
        <v>1967</v>
      </c>
      <c r="B147" s="292"/>
      <c r="C147" s="291" t="s">
        <v>470</v>
      </c>
      <c r="D147" s="293"/>
      <c r="E147" s="293"/>
      <c r="F147" s="293"/>
      <c r="G147" s="292"/>
      <c r="H147" s="294" t="s">
        <v>59</v>
      </c>
      <c r="I147" s="295"/>
      <c r="J147" s="138">
        <v>423.32</v>
      </c>
      <c r="K147" s="300">
        <v>124.7</v>
      </c>
      <c r="L147" s="301"/>
      <c r="M147" s="138">
        <v>548.02</v>
      </c>
    </row>
    <row r="148" spans="1:13">
      <c r="A148" s="291" t="s">
        <v>1968</v>
      </c>
      <c r="B148" s="292"/>
      <c r="C148" s="291" t="s">
        <v>471</v>
      </c>
      <c r="D148" s="293"/>
      <c r="E148" s="293"/>
      <c r="F148" s="293"/>
      <c r="G148" s="292"/>
      <c r="H148" s="294" t="s">
        <v>59</v>
      </c>
      <c r="I148" s="295"/>
      <c r="J148" s="136">
        <v>0.1</v>
      </c>
      <c r="K148" s="298">
        <v>37.729999999999997</v>
      </c>
      <c r="L148" s="299"/>
      <c r="M148" s="137">
        <v>37.83</v>
      </c>
    </row>
    <row r="149" spans="1:13">
      <c r="A149" s="291" t="s">
        <v>1969</v>
      </c>
      <c r="B149" s="292"/>
      <c r="C149" s="291" t="s">
        <v>472</v>
      </c>
      <c r="D149" s="293"/>
      <c r="E149" s="293"/>
      <c r="F149" s="293"/>
      <c r="G149" s="292"/>
      <c r="H149" s="294" t="s">
        <v>59</v>
      </c>
      <c r="I149" s="295"/>
      <c r="J149" s="138">
        <v>176.97</v>
      </c>
      <c r="K149" s="298">
        <v>24.94</v>
      </c>
      <c r="L149" s="299"/>
      <c r="M149" s="138">
        <v>201.91</v>
      </c>
    </row>
    <row r="150" spans="1:13">
      <c r="A150" s="291" t="s">
        <v>1970</v>
      </c>
      <c r="B150" s="292"/>
      <c r="C150" s="291" t="s">
        <v>473</v>
      </c>
      <c r="D150" s="293"/>
      <c r="E150" s="293"/>
      <c r="F150" s="293"/>
      <c r="G150" s="292"/>
      <c r="H150" s="294" t="s">
        <v>59</v>
      </c>
      <c r="I150" s="295"/>
      <c r="J150" s="138">
        <v>480.01</v>
      </c>
      <c r="K150" s="298">
        <v>73.989999999999995</v>
      </c>
      <c r="L150" s="299"/>
      <c r="M150" s="138">
        <v>554</v>
      </c>
    </row>
    <row r="151" spans="1:13">
      <c r="A151" s="291" t="s">
        <v>1971</v>
      </c>
      <c r="B151" s="292"/>
      <c r="C151" s="291" t="s">
        <v>474</v>
      </c>
      <c r="D151" s="293"/>
      <c r="E151" s="293"/>
      <c r="F151" s="293"/>
      <c r="G151" s="292"/>
      <c r="H151" s="294" t="s">
        <v>59</v>
      </c>
      <c r="I151" s="295"/>
      <c r="J151" s="138">
        <v>450.04</v>
      </c>
      <c r="K151" s="298">
        <v>73.989999999999995</v>
      </c>
      <c r="L151" s="299"/>
      <c r="M151" s="138">
        <v>524.03</v>
      </c>
    </row>
    <row r="152" spans="1:13">
      <c r="A152" s="291" t="s">
        <v>1972</v>
      </c>
      <c r="B152" s="292"/>
      <c r="C152" s="291" t="s">
        <v>475</v>
      </c>
      <c r="D152" s="293"/>
      <c r="E152" s="293"/>
      <c r="F152" s="293"/>
      <c r="G152" s="292"/>
      <c r="H152" s="294" t="s">
        <v>59</v>
      </c>
      <c r="I152" s="295"/>
      <c r="J152" s="138">
        <v>540.86</v>
      </c>
      <c r="K152" s="298">
        <v>32.17</v>
      </c>
      <c r="L152" s="299"/>
      <c r="M152" s="138">
        <v>573.03</v>
      </c>
    </row>
    <row r="153" spans="1:13">
      <c r="A153" s="291" t="s">
        <v>1973</v>
      </c>
      <c r="B153" s="292"/>
      <c r="C153" s="291" t="s">
        <v>87</v>
      </c>
      <c r="D153" s="293"/>
      <c r="E153" s="293"/>
      <c r="F153" s="293"/>
      <c r="G153" s="292"/>
      <c r="H153" s="294" t="s">
        <v>59</v>
      </c>
      <c r="I153" s="295"/>
      <c r="J153" s="138">
        <v>554.63</v>
      </c>
      <c r="K153" s="298">
        <v>32.17</v>
      </c>
      <c r="L153" s="299"/>
      <c r="M153" s="138">
        <v>586.79999999999995</v>
      </c>
    </row>
    <row r="154" spans="1:13">
      <c r="A154" s="291" t="s">
        <v>1974</v>
      </c>
      <c r="B154" s="292"/>
      <c r="C154" s="291" t="s">
        <v>476</v>
      </c>
      <c r="D154" s="293"/>
      <c r="E154" s="293"/>
      <c r="F154" s="293"/>
      <c r="G154" s="292"/>
      <c r="H154" s="294" t="s">
        <v>59</v>
      </c>
      <c r="I154" s="295"/>
      <c r="J154" s="138">
        <v>571.97</v>
      </c>
      <c r="K154" s="298">
        <v>32.17</v>
      </c>
      <c r="L154" s="299"/>
      <c r="M154" s="138">
        <v>604.14</v>
      </c>
    </row>
    <row r="155" spans="1:13">
      <c r="A155" s="291" t="s">
        <v>1975</v>
      </c>
      <c r="B155" s="292"/>
      <c r="C155" s="291" t="s">
        <v>477</v>
      </c>
      <c r="D155" s="293"/>
      <c r="E155" s="293"/>
      <c r="F155" s="293"/>
      <c r="G155" s="292"/>
      <c r="H155" s="294" t="s">
        <v>59</v>
      </c>
      <c r="I155" s="295"/>
      <c r="J155" s="138">
        <v>568.35</v>
      </c>
      <c r="K155" s="296">
        <v>0</v>
      </c>
      <c r="L155" s="297"/>
      <c r="M155" s="138">
        <v>568.35</v>
      </c>
    </row>
    <row r="156" spans="1:13">
      <c r="A156" s="291" t="s">
        <v>1976</v>
      </c>
      <c r="B156" s="292"/>
      <c r="C156" s="291" t="s">
        <v>478</v>
      </c>
      <c r="D156" s="293"/>
      <c r="E156" s="293"/>
      <c r="F156" s="293"/>
      <c r="G156" s="292"/>
      <c r="H156" s="294" t="s">
        <v>59</v>
      </c>
      <c r="I156" s="295"/>
      <c r="J156" s="138">
        <v>584.82000000000005</v>
      </c>
      <c r="K156" s="296">
        <v>0</v>
      </c>
      <c r="L156" s="297"/>
      <c r="M156" s="138">
        <v>584.82000000000005</v>
      </c>
    </row>
    <row r="157" spans="1:13">
      <c r="A157" s="291" t="s">
        <v>1977</v>
      </c>
      <c r="B157" s="292"/>
      <c r="C157" s="291" t="s">
        <v>479</v>
      </c>
      <c r="D157" s="293"/>
      <c r="E157" s="293"/>
      <c r="F157" s="293"/>
      <c r="G157" s="292"/>
      <c r="H157" s="294" t="s">
        <v>59</v>
      </c>
      <c r="I157" s="295"/>
      <c r="J157" s="138">
        <v>601.30999999999995</v>
      </c>
      <c r="K157" s="296">
        <v>0</v>
      </c>
      <c r="L157" s="297"/>
      <c r="M157" s="138">
        <v>601.30999999999995</v>
      </c>
    </row>
    <row r="158" spans="1:13">
      <c r="A158" s="291" t="s">
        <v>1978</v>
      </c>
      <c r="B158" s="292"/>
      <c r="C158" s="291" t="s">
        <v>480</v>
      </c>
      <c r="D158" s="293"/>
      <c r="E158" s="293"/>
      <c r="F158" s="293"/>
      <c r="G158" s="292"/>
      <c r="H158" s="294" t="s">
        <v>59</v>
      </c>
      <c r="I158" s="295"/>
      <c r="J158" s="137">
        <v>43.33</v>
      </c>
      <c r="K158" s="296">
        <v>0</v>
      </c>
      <c r="L158" s="297"/>
      <c r="M158" s="137">
        <v>43.33</v>
      </c>
    </row>
    <row r="159" spans="1:13">
      <c r="A159" s="291" t="s">
        <v>1979</v>
      </c>
      <c r="B159" s="292"/>
      <c r="C159" s="291" t="s">
        <v>89</v>
      </c>
      <c r="D159" s="293"/>
      <c r="E159" s="293"/>
      <c r="F159" s="293"/>
      <c r="G159" s="292"/>
      <c r="H159" s="294" t="s">
        <v>59</v>
      </c>
      <c r="I159" s="295"/>
      <c r="J159" s="136">
        <v>0</v>
      </c>
      <c r="K159" s="298">
        <v>45.27</v>
      </c>
      <c r="L159" s="299"/>
      <c r="M159" s="137">
        <v>45.27</v>
      </c>
    </row>
    <row r="160" spans="1:13">
      <c r="A160" s="291" t="s">
        <v>1980</v>
      </c>
      <c r="B160" s="292"/>
      <c r="C160" s="291" t="s">
        <v>481</v>
      </c>
      <c r="D160" s="293"/>
      <c r="E160" s="293"/>
      <c r="F160" s="293"/>
      <c r="G160" s="292"/>
      <c r="H160" s="294" t="s">
        <v>59</v>
      </c>
      <c r="I160" s="295"/>
      <c r="J160" s="136">
        <v>0.1</v>
      </c>
      <c r="K160" s="298">
        <v>37.729999999999997</v>
      </c>
      <c r="L160" s="299"/>
      <c r="M160" s="137">
        <v>37.83</v>
      </c>
    </row>
    <row r="161" spans="1:13">
      <c r="A161" s="291" t="s">
        <v>1981</v>
      </c>
      <c r="B161" s="292"/>
      <c r="C161" s="291" t="s">
        <v>482</v>
      </c>
      <c r="D161" s="293"/>
      <c r="E161" s="293"/>
      <c r="F161" s="293"/>
      <c r="G161" s="292"/>
      <c r="H161" s="294" t="s">
        <v>483</v>
      </c>
      <c r="I161" s="295"/>
      <c r="J161" s="137">
        <v>10.39</v>
      </c>
      <c r="K161" s="296">
        <v>2.48</v>
      </c>
      <c r="L161" s="297"/>
      <c r="M161" s="137">
        <v>12.87</v>
      </c>
    </row>
    <row r="162" spans="1:13">
      <c r="A162" s="291" t="s">
        <v>1982</v>
      </c>
      <c r="B162" s="292"/>
      <c r="C162" s="291" t="s">
        <v>484</v>
      </c>
      <c r="D162" s="293"/>
      <c r="E162" s="293"/>
      <c r="F162" s="293"/>
      <c r="G162" s="292"/>
      <c r="H162" s="294" t="s">
        <v>483</v>
      </c>
      <c r="I162" s="295"/>
      <c r="J162" s="137">
        <v>10.23</v>
      </c>
      <c r="K162" s="296">
        <v>2.82</v>
      </c>
      <c r="L162" s="297"/>
      <c r="M162" s="137">
        <v>13.05</v>
      </c>
    </row>
    <row r="163" spans="1:13">
      <c r="A163" s="291" t="s">
        <v>1983</v>
      </c>
      <c r="B163" s="292"/>
      <c r="C163" s="291" t="s">
        <v>485</v>
      </c>
      <c r="D163" s="293"/>
      <c r="E163" s="293"/>
      <c r="F163" s="293"/>
      <c r="G163" s="292"/>
      <c r="H163" s="294" t="s">
        <v>483</v>
      </c>
      <c r="I163" s="295"/>
      <c r="J163" s="137">
        <v>10.07</v>
      </c>
      <c r="K163" s="296">
        <v>2.82</v>
      </c>
      <c r="L163" s="297"/>
      <c r="M163" s="137">
        <v>12.89</v>
      </c>
    </row>
    <row r="164" spans="1:13">
      <c r="A164" s="291" t="s">
        <v>1984</v>
      </c>
      <c r="B164" s="292"/>
      <c r="C164" s="291" t="s">
        <v>91</v>
      </c>
      <c r="D164" s="293"/>
      <c r="E164" s="293"/>
      <c r="F164" s="293"/>
      <c r="G164" s="292"/>
      <c r="H164" s="294" t="s">
        <v>483</v>
      </c>
      <c r="I164" s="295"/>
      <c r="J164" s="136">
        <v>9.6300000000000008</v>
      </c>
      <c r="K164" s="296">
        <v>2.82</v>
      </c>
      <c r="L164" s="297"/>
      <c r="M164" s="137">
        <v>12.45</v>
      </c>
    </row>
    <row r="165" spans="1:13">
      <c r="A165" s="291" t="s">
        <v>1985</v>
      </c>
      <c r="B165" s="292"/>
      <c r="C165" s="291" t="s">
        <v>486</v>
      </c>
      <c r="D165" s="293"/>
      <c r="E165" s="293"/>
      <c r="F165" s="293"/>
      <c r="G165" s="292"/>
      <c r="H165" s="294" t="s">
        <v>483</v>
      </c>
      <c r="I165" s="295"/>
      <c r="J165" s="136">
        <v>9.49</v>
      </c>
      <c r="K165" s="296">
        <v>3.53</v>
      </c>
      <c r="L165" s="297"/>
      <c r="M165" s="137">
        <v>13.02</v>
      </c>
    </row>
    <row r="166" spans="1:13">
      <c r="A166" s="291" t="s">
        <v>1986</v>
      </c>
      <c r="B166" s="292"/>
      <c r="C166" s="291" t="s">
        <v>487</v>
      </c>
      <c r="D166" s="293"/>
      <c r="E166" s="293"/>
      <c r="F166" s="293"/>
      <c r="G166" s="292"/>
      <c r="H166" s="294" t="s">
        <v>483</v>
      </c>
      <c r="I166" s="295"/>
      <c r="J166" s="137">
        <v>10.02</v>
      </c>
      <c r="K166" s="296">
        <v>3.53</v>
      </c>
      <c r="L166" s="297"/>
      <c r="M166" s="137">
        <v>13.55</v>
      </c>
    </row>
    <row r="167" spans="1:13">
      <c r="A167" s="291" t="s">
        <v>1987</v>
      </c>
      <c r="B167" s="292"/>
      <c r="C167" s="291" t="s">
        <v>488</v>
      </c>
      <c r="D167" s="293"/>
      <c r="E167" s="293"/>
      <c r="F167" s="293"/>
      <c r="G167" s="292"/>
      <c r="H167" s="294" t="s">
        <v>483</v>
      </c>
      <c r="I167" s="295"/>
      <c r="J167" s="136">
        <v>9.7899999999999991</v>
      </c>
      <c r="K167" s="296">
        <v>3.53</v>
      </c>
      <c r="L167" s="297"/>
      <c r="M167" s="137">
        <v>13.32</v>
      </c>
    </row>
    <row r="168" spans="1:13">
      <c r="A168" s="291" t="s">
        <v>1988</v>
      </c>
      <c r="B168" s="292"/>
      <c r="C168" s="291" t="s">
        <v>489</v>
      </c>
      <c r="D168" s="293"/>
      <c r="E168" s="293"/>
      <c r="F168" s="293"/>
      <c r="G168" s="292"/>
      <c r="H168" s="294" t="s">
        <v>483</v>
      </c>
      <c r="I168" s="295"/>
      <c r="J168" s="136">
        <v>9.89</v>
      </c>
      <c r="K168" s="296">
        <v>3.53</v>
      </c>
      <c r="L168" s="297"/>
      <c r="M168" s="137">
        <v>13.42</v>
      </c>
    </row>
    <row r="169" spans="1:13">
      <c r="A169" s="291" t="s">
        <v>1989</v>
      </c>
      <c r="B169" s="292"/>
      <c r="C169" s="291" t="s">
        <v>490</v>
      </c>
      <c r="D169" s="293"/>
      <c r="E169" s="293"/>
      <c r="F169" s="293"/>
      <c r="G169" s="292"/>
      <c r="H169" s="294" t="s">
        <v>483</v>
      </c>
      <c r="I169" s="295"/>
      <c r="J169" s="137">
        <v>13.37</v>
      </c>
      <c r="K169" s="296">
        <v>2.48</v>
      </c>
      <c r="L169" s="297"/>
      <c r="M169" s="137">
        <v>15.85</v>
      </c>
    </row>
    <row r="170" spans="1:13">
      <c r="A170" s="291" t="s">
        <v>1990</v>
      </c>
      <c r="B170" s="292"/>
      <c r="C170" s="291" t="s">
        <v>94</v>
      </c>
      <c r="D170" s="293"/>
      <c r="E170" s="293"/>
      <c r="F170" s="293"/>
      <c r="G170" s="292"/>
      <c r="H170" s="294" t="s">
        <v>483</v>
      </c>
      <c r="I170" s="295"/>
      <c r="J170" s="137">
        <v>13.68</v>
      </c>
      <c r="K170" s="296">
        <v>2.48</v>
      </c>
      <c r="L170" s="297"/>
      <c r="M170" s="137">
        <v>16.16</v>
      </c>
    </row>
    <row r="171" spans="1:13">
      <c r="A171" s="302" t="s">
        <v>1991</v>
      </c>
      <c r="B171" s="303"/>
      <c r="C171" s="302" t="s">
        <v>96</v>
      </c>
      <c r="D171" s="304"/>
      <c r="E171" s="304"/>
      <c r="F171" s="304"/>
      <c r="G171" s="304"/>
      <c r="H171" s="304"/>
      <c r="I171" s="304"/>
      <c r="J171" s="304"/>
      <c r="K171" s="304"/>
      <c r="L171" s="304"/>
      <c r="M171" s="303"/>
    </row>
    <row r="172" spans="1:13">
      <c r="A172" s="291" t="s">
        <v>1992</v>
      </c>
      <c r="B172" s="292"/>
      <c r="C172" s="291" t="s">
        <v>96</v>
      </c>
      <c r="D172" s="293"/>
      <c r="E172" s="293"/>
      <c r="F172" s="293"/>
      <c r="G172" s="292"/>
      <c r="H172" s="294"/>
      <c r="I172" s="295"/>
      <c r="J172" s="136">
        <v>0</v>
      </c>
      <c r="K172" s="296">
        <v>0</v>
      </c>
      <c r="L172" s="297"/>
      <c r="M172" s="136">
        <v>0</v>
      </c>
    </row>
    <row r="173" spans="1:13">
      <c r="A173" s="291" t="s">
        <v>1993</v>
      </c>
      <c r="B173" s="292"/>
      <c r="C173" s="291" t="s">
        <v>273</v>
      </c>
      <c r="D173" s="293"/>
      <c r="E173" s="293"/>
      <c r="F173" s="293"/>
      <c r="G173" s="292"/>
      <c r="H173" s="294" t="s">
        <v>59</v>
      </c>
      <c r="I173" s="295"/>
      <c r="J173" s="139">
        <v>2290.5500000000002</v>
      </c>
      <c r="K173" s="300">
        <v>707.25</v>
      </c>
      <c r="L173" s="301"/>
      <c r="M173" s="139">
        <v>2997.8</v>
      </c>
    </row>
    <row r="174" spans="1:13">
      <c r="A174" s="291" t="s">
        <v>1994</v>
      </c>
      <c r="B174" s="292"/>
      <c r="C174" s="291" t="s">
        <v>491</v>
      </c>
      <c r="D174" s="293"/>
      <c r="E174" s="293"/>
      <c r="F174" s="293"/>
      <c r="G174" s="292"/>
      <c r="H174" s="294" t="s">
        <v>54</v>
      </c>
      <c r="I174" s="295"/>
      <c r="J174" s="137">
        <v>17.5</v>
      </c>
      <c r="K174" s="296">
        <v>1.25</v>
      </c>
      <c r="L174" s="297"/>
      <c r="M174" s="137">
        <v>18.75</v>
      </c>
    </row>
    <row r="175" spans="1:13">
      <c r="A175" s="291" t="s">
        <v>1995</v>
      </c>
      <c r="B175" s="292"/>
      <c r="C175" s="291" t="s">
        <v>492</v>
      </c>
      <c r="D175" s="293"/>
      <c r="E175" s="293"/>
      <c r="F175" s="293"/>
      <c r="G175" s="292"/>
      <c r="H175" s="294" t="s">
        <v>327</v>
      </c>
      <c r="I175" s="295"/>
      <c r="J175" s="137">
        <v>24.67</v>
      </c>
      <c r="K175" s="296">
        <v>2.91</v>
      </c>
      <c r="L175" s="297"/>
      <c r="M175" s="137">
        <v>27.58</v>
      </c>
    </row>
    <row r="176" spans="1:13">
      <c r="A176" s="291" t="s">
        <v>1996</v>
      </c>
      <c r="B176" s="292"/>
      <c r="C176" s="291" t="s">
        <v>493</v>
      </c>
      <c r="D176" s="293"/>
      <c r="E176" s="293"/>
      <c r="F176" s="293"/>
      <c r="G176" s="292"/>
      <c r="H176" s="294" t="s">
        <v>54</v>
      </c>
      <c r="I176" s="295"/>
      <c r="J176" s="136">
        <v>7.1</v>
      </c>
      <c r="K176" s="296">
        <v>3.66</v>
      </c>
      <c r="L176" s="297"/>
      <c r="M176" s="137">
        <v>10.76</v>
      </c>
    </row>
    <row r="177" spans="1:13">
      <c r="A177" s="291" t="s">
        <v>1997</v>
      </c>
      <c r="B177" s="292"/>
      <c r="C177" s="291" t="s">
        <v>494</v>
      </c>
      <c r="D177" s="293"/>
      <c r="E177" s="293"/>
      <c r="F177" s="293"/>
      <c r="G177" s="292"/>
      <c r="H177" s="294" t="s">
        <v>54</v>
      </c>
      <c r="I177" s="295"/>
      <c r="J177" s="137">
        <v>22.7</v>
      </c>
      <c r="K177" s="296">
        <v>1.87</v>
      </c>
      <c r="L177" s="297"/>
      <c r="M177" s="137">
        <v>24.57</v>
      </c>
    </row>
    <row r="178" spans="1:13">
      <c r="A178" s="291" t="s">
        <v>1998</v>
      </c>
      <c r="B178" s="292"/>
      <c r="C178" s="291" t="s">
        <v>3906</v>
      </c>
      <c r="D178" s="293"/>
      <c r="E178" s="293"/>
      <c r="F178" s="293"/>
      <c r="G178" s="292"/>
      <c r="H178" s="294" t="s">
        <v>54</v>
      </c>
      <c r="I178" s="295"/>
      <c r="J178" s="137">
        <v>13.82</v>
      </c>
      <c r="K178" s="296">
        <v>8.85</v>
      </c>
      <c r="L178" s="297"/>
      <c r="M178" s="137">
        <v>22.67</v>
      </c>
    </row>
    <row r="179" spans="1:13">
      <c r="A179" s="291" t="s">
        <v>1999</v>
      </c>
      <c r="B179" s="292"/>
      <c r="C179" s="291" t="s">
        <v>495</v>
      </c>
      <c r="D179" s="293"/>
      <c r="E179" s="293"/>
      <c r="F179" s="293"/>
      <c r="G179" s="292"/>
      <c r="H179" s="294" t="s">
        <v>54</v>
      </c>
      <c r="I179" s="295"/>
      <c r="J179" s="137">
        <v>23.16</v>
      </c>
      <c r="K179" s="298">
        <v>10.77</v>
      </c>
      <c r="L179" s="299"/>
      <c r="M179" s="137">
        <v>33.93</v>
      </c>
    </row>
    <row r="180" spans="1:13">
      <c r="A180" s="291" t="s">
        <v>2000</v>
      </c>
      <c r="B180" s="292"/>
      <c r="C180" s="291" t="s">
        <v>496</v>
      </c>
      <c r="D180" s="293"/>
      <c r="E180" s="293"/>
      <c r="F180" s="293"/>
      <c r="G180" s="292"/>
      <c r="H180" s="294" t="s">
        <v>54</v>
      </c>
      <c r="I180" s="295"/>
      <c r="J180" s="137">
        <v>18.489999999999998</v>
      </c>
      <c r="K180" s="298">
        <v>10.77</v>
      </c>
      <c r="L180" s="299"/>
      <c r="M180" s="137">
        <v>29.26</v>
      </c>
    </row>
    <row r="181" spans="1:13">
      <c r="A181" s="291" t="s">
        <v>2001</v>
      </c>
      <c r="B181" s="292"/>
      <c r="C181" s="291" t="s">
        <v>3907</v>
      </c>
      <c r="D181" s="293"/>
      <c r="E181" s="293"/>
      <c r="F181" s="293"/>
      <c r="G181" s="292"/>
      <c r="H181" s="294" t="s">
        <v>54</v>
      </c>
      <c r="I181" s="295"/>
      <c r="J181" s="137">
        <v>55.34</v>
      </c>
      <c r="K181" s="298">
        <v>88.35</v>
      </c>
      <c r="L181" s="299"/>
      <c r="M181" s="138">
        <v>143.69</v>
      </c>
    </row>
    <row r="182" spans="1:13">
      <c r="A182" s="291" t="s">
        <v>2002</v>
      </c>
      <c r="B182" s="292"/>
      <c r="C182" s="291" t="s">
        <v>3908</v>
      </c>
      <c r="D182" s="293"/>
      <c r="E182" s="293"/>
      <c r="F182" s="293"/>
      <c r="G182" s="292"/>
      <c r="H182" s="294" t="s">
        <v>54</v>
      </c>
      <c r="I182" s="295"/>
      <c r="J182" s="137">
        <v>72.86</v>
      </c>
      <c r="K182" s="298">
        <v>49.91</v>
      </c>
      <c r="L182" s="299"/>
      <c r="M182" s="138">
        <v>122.77</v>
      </c>
    </row>
    <row r="183" spans="1:13">
      <c r="A183" s="291" t="s">
        <v>2003</v>
      </c>
      <c r="B183" s="292"/>
      <c r="C183" s="291" t="s">
        <v>3909</v>
      </c>
      <c r="D183" s="293"/>
      <c r="E183" s="293"/>
      <c r="F183" s="293"/>
      <c r="G183" s="292"/>
      <c r="H183" s="294" t="s">
        <v>54</v>
      </c>
      <c r="I183" s="295"/>
      <c r="J183" s="137">
        <v>59.24</v>
      </c>
      <c r="K183" s="298">
        <v>41.09</v>
      </c>
      <c r="L183" s="299"/>
      <c r="M183" s="138">
        <v>100.33</v>
      </c>
    </row>
    <row r="184" spans="1:13">
      <c r="A184" s="291" t="s">
        <v>2004</v>
      </c>
      <c r="B184" s="292"/>
      <c r="C184" s="291" t="s">
        <v>3910</v>
      </c>
      <c r="D184" s="293"/>
      <c r="E184" s="293"/>
      <c r="F184" s="293"/>
      <c r="G184" s="292"/>
      <c r="H184" s="294" t="s">
        <v>54</v>
      </c>
      <c r="I184" s="295"/>
      <c r="J184" s="137">
        <v>63.86</v>
      </c>
      <c r="K184" s="298">
        <v>38.6</v>
      </c>
      <c r="L184" s="299"/>
      <c r="M184" s="138">
        <v>102.46</v>
      </c>
    </row>
    <row r="185" spans="1:13">
      <c r="A185" s="291" t="s">
        <v>2005</v>
      </c>
      <c r="B185" s="292"/>
      <c r="C185" s="291" t="s">
        <v>3911</v>
      </c>
      <c r="D185" s="293"/>
      <c r="E185" s="293"/>
      <c r="F185" s="293"/>
      <c r="G185" s="292"/>
      <c r="H185" s="294" t="s">
        <v>54</v>
      </c>
      <c r="I185" s="295"/>
      <c r="J185" s="137">
        <v>35.1</v>
      </c>
      <c r="K185" s="298">
        <v>21.96</v>
      </c>
      <c r="L185" s="299"/>
      <c r="M185" s="137">
        <v>57.06</v>
      </c>
    </row>
    <row r="186" spans="1:13">
      <c r="A186" s="291" t="s">
        <v>2006</v>
      </c>
      <c r="B186" s="292"/>
      <c r="C186" s="291" t="s">
        <v>3912</v>
      </c>
      <c r="D186" s="293"/>
      <c r="E186" s="293"/>
      <c r="F186" s="293"/>
      <c r="G186" s="292"/>
      <c r="H186" s="294" t="s">
        <v>54</v>
      </c>
      <c r="I186" s="295"/>
      <c r="J186" s="138">
        <v>155.4</v>
      </c>
      <c r="K186" s="298">
        <v>55.31</v>
      </c>
      <c r="L186" s="299"/>
      <c r="M186" s="138">
        <v>210.71</v>
      </c>
    </row>
    <row r="187" spans="1:13">
      <c r="A187" s="291" t="s">
        <v>2007</v>
      </c>
      <c r="B187" s="292"/>
      <c r="C187" s="291" t="s">
        <v>3913</v>
      </c>
      <c r="D187" s="293"/>
      <c r="E187" s="293"/>
      <c r="F187" s="293"/>
      <c r="G187" s="292"/>
      <c r="H187" s="294" t="s">
        <v>54</v>
      </c>
      <c r="I187" s="295"/>
      <c r="J187" s="137">
        <v>83.59</v>
      </c>
      <c r="K187" s="298">
        <v>46.57</v>
      </c>
      <c r="L187" s="299"/>
      <c r="M187" s="138">
        <v>130.16</v>
      </c>
    </row>
    <row r="188" spans="1:13">
      <c r="A188" s="291" t="s">
        <v>2008</v>
      </c>
      <c r="B188" s="292"/>
      <c r="C188" s="291" t="s">
        <v>3914</v>
      </c>
      <c r="D188" s="293"/>
      <c r="E188" s="293"/>
      <c r="F188" s="293"/>
      <c r="G188" s="292"/>
      <c r="H188" s="294" t="s">
        <v>54</v>
      </c>
      <c r="I188" s="295"/>
      <c r="J188" s="137">
        <v>56.91</v>
      </c>
      <c r="K188" s="298">
        <v>44.91</v>
      </c>
      <c r="L188" s="299"/>
      <c r="M188" s="138">
        <v>101.82</v>
      </c>
    </row>
    <row r="189" spans="1:13">
      <c r="A189" s="291" t="s">
        <v>2009</v>
      </c>
      <c r="B189" s="292"/>
      <c r="C189" s="291" t="s">
        <v>3915</v>
      </c>
      <c r="D189" s="293"/>
      <c r="E189" s="293"/>
      <c r="F189" s="293"/>
      <c r="G189" s="292"/>
      <c r="H189" s="294" t="s">
        <v>54</v>
      </c>
      <c r="I189" s="295"/>
      <c r="J189" s="137">
        <v>41.81</v>
      </c>
      <c r="K189" s="298">
        <v>43.04</v>
      </c>
      <c r="L189" s="299"/>
      <c r="M189" s="137">
        <v>84.85</v>
      </c>
    </row>
    <row r="190" spans="1:13">
      <c r="A190" s="291" t="s">
        <v>2010</v>
      </c>
      <c r="B190" s="292"/>
      <c r="C190" s="291" t="s">
        <v>3916</v>
      </c>
      <c r="D190" s="293"/>
      <c r="E190" s="293"/>
      <c r="F190" s="293"/>
      <c r="G190" s="292"/>
      <c r="H190" s="294" t="s">
        <v>54</v>
      </c>
      <c r="I190" s="295"/>
      <c r="J190" s="137">
        <v>56.67</v>
      </c>
      <c r="K190" s="298">
        <v>44.91</v>
      </c>
      <c r="L190" s="299"/>
      <c r="M190" s="138">
        <v>101.58</v>
      </c>
    </row>
    <row r="191" spans="1:13">
      <c r="A191" s="291" t="s">
        <v>2011</v>
      </c>
      <c r="B191" s="292"/>
      <c r="C191" s="291" t="s">
        <v>3917</v>
      </c>
      <c r="D191" s="293"/>
      <c r="E191" s="293"/>
      <c r="F191" s="293"/>
      <c r="G191" s="292"/>
      <c r="H191" s="294" t="s">
        <v>54</v>
      </c>
      <c r="I191" s="295"/>
      <c r="J191" s="137">
        <v>65.75</v>
      </c>
      <c r="K191" s="298">
        <v>44.91</v>
      </c>
      <c r="L191" s="299"/>
      <c r="M191" s="138">
        <v>110.66</v>
      </c>
    </row>
    <row r="192" spans="1:13">
      <c r="A192" s="291" t="s">
        <v>2012</v>
      </c>
      <c r="B192" s="292"/>
      <c r="C192" s="291" t="s">
        <v>3918</v>
      </c>
      <c r="D192" s="293"/>
      <c r="E192" s="293"/>
      <c r="F192" s="293"/>
      <c r="G192" s="292"/>
      <c r="H192" s="294" t="s">
        <v>54</v>
      </c>
      <c r="I192" s="295"/>
      <c r="J192" s="137">
        <v>96.48</v>
      </c>
      <c r="K192" s="298">
        <v>46.57</v>
      </c>
      <c r="L192" s="299"/>
      <c r="M192" s="138">
        <v>143.05000000000001</v>
      </c>
    </row>
    <row r="193" spans="1:13">
      <c r="A193" s="291" t="s">
        <v>2013</v>
      </c>
      <c r="B193" s="292"/>
      <c r="C193" s="291" t="s">
        <v>3919</v>
      </c>
      <c r="D193" s="293"/>
      <c r="E193" s="293"/>
      <c r="F193" s="293"/>
      <c r="G193" s="292"/>
      <c r="H193" s="294" t="s">
        <v>54</v>
      </c>
      <c r="I193" s="295"/>
      <c r="J193" s="138">
        <v>178.65</v>
      </c>
      <c r="K193" s="298">
        <v>55.31</v>
      </c>
      <c r="L193" s="299"/>
      <c r="M193" s="138">
        <v>233.96</v>
      </c>
    </row>
    <row r="194" spans="1:13">
      <c r="A194" s="291" t="s">
        <v>2014</v>
      </c>
      <c r="B194" s="292"/>
      <c r="C194" s="291" t="s">
        <v>482</v>
      </c>
      <c r="D194" s="293"/>
      <c r="E194" s="293"/>
      <c r="F194" s="293"/>
      <c r="G194" s="292"/>
      <c r="H194" s="294" t="s">
        <v>483</v>
      </c>
      <c r="I194" s="295"/>
      <c r="J194" s="137">
        <v>10.39</v>
      </c>
      <c r="K194" s="296">
        <v>2.48</v>
      </c>
      <c r="L194" s="297"/>
      <c r="M194" s="137">
        <v>12.87</v>
      </c>
    </row>
    <row r="195" spans="1:13">
      <c r="A195" s="291" t="s">
        <v>2015</v>
      </c>
      <c r="B195" s="292"/>
      <c r="C195" s="291" t="s">
        <v>497</v>
      </c>
      <c r="D195" s="293"/>
      <c r="E195" s="293"/>
      <c r="F195" s="293"/>
      <c r="G195" s="292"/>
      <c r="H195" s="294" t="s">
        <v>483</v>
      </c>
      <c r="I195" s="295"/>
      <c r="J195" s="137">
        <v>10.23</v>
      </c>
      <c r="K195" s="296">
        <v>2.82</v>
      </c>
      <c r="L195" s="297"/>
      <c r="M195" s="137">
        <v>13.05</v>
      </c>
    </row>
    <row r="196" spans="1:13">
      <c r="A196" s="291" t="s">
        <v>2016</v>
      </c>
      <c r="B196" s="292"/>
      <c r="C196" s="291" t="s">
        <v>102</v>
      </c>
      <c r="D196" s="293"/>
      <c r="E196" s="293"/>
      <c r="F196" s="293"/>
      <c r="G196" s="292"/>
      <c r="H196" s="294" t="s">
        <v>483</v>
      </c>
      <c r="I196" s="295"/>
      <c r="J196" s="137">
        <v>10.07</v>
      </c>
      <c r="K196" s="296">
        <v>2.82</v>
      </c>
      <c r="L196" s="297"/>
      <c r="M196" s="137">
        <v>12.89</v>
      </c>
    </row>
    <row r="197" spans="1:13">
      <c r="A197" s="291" t="s">
        <v>2017</v>
      </c>
      <c r="B197" s="292"/>
      <c r="C197" s="291" t="s">
        <v>91</v>
      </c>
      <c r="D197" s="293"/>
      <c r="E197" s="293"/>
      <c r="F197" s="293"/>
      <c r="G197" s="292"/>
      <c r="H197" s="294" t="s">
        <v>483</v>
      </c>
      <c r="I197" s="295"/>
      <c r="J197" s="136">
        <v>9.6300000000000008</v>
      </c>
      <c r="K197" s="296">
        <v>2.82</v>
      </c>
      <c r="L197" s="297"/>
      <c r="M197" s="137">
        <v>12.45</v>
      </c>
    </row>
    <row r="198" spans="1:13">
      <c r="A198" s="291" t="s">
        <v>2018</v>
      </c>
      <c r="B198" s="292"/>
      <c r="C198" s="291" t="s">
        <v>105</v>
      </c>
      <c r="D198" s="293"/>
      <c r="E198" s="293"/>
      <c r="F198" s="293"/>
      <c r="G198" s="292"/>
      <c r="H198" s="294" t="s">
        <v>483</v>
      </c>
      <c r="I198" s="295"/>
      <c r="J198" s="136">
        <v>9.49</v>
      </c>
      <c r="K198" s="296">
        <v>3.53</v>
      </c>
      <c r="L198" s="297"/>
      <c r="M198" s="137">
        <v>13.02</v>
      </c>
    </row>
    <row r="199" spans="1:13">
      <c r="A199" s="291" t="s">
        <v>2019</v>
      </c>
      <c r="B199" s="292"/>
      <c r="C199" s="291" t="s">
        <v>498</v>
      </c>
      <c r="D199" s="293"/>
      <c r="E199" s="293"/>
      <c r="F199" s="293"/>
      <c r="G199" s="292"/>
      <c r="H199" s="294" t="s">
        <v>483</v>
      </c>
      <c r="I199" s="295"/>
      <c r="J199" s="137">
        <v>10.02</v>
      </c>
      <c r="K199" s="296">
        <v>3.53</v>
      </c>
      <c r="L199" s="297"/>
      <c r="M199" s="137">
        <v>13.55</v>
      </c>
    </row>
    <row r="200" spans="1:13">
      <c r="A200" s="291" t="s">
        <v>2020</v>
      </c>
      <c r="B200" s="292"/>
      <c r="C200" s="291" t="s">
        <v>499</v>
      </c>
      <c r="D200" s="293"/>
      <c r="E200" s="293"/>
      <c r="F200" s="293"/>
      <c r="G200" s="292"/>
      <c r="H200" s="294" t="s">
        <v>483</v>
      </c>
      <c r="I200" s="295"/>
      <c r="J200" s="136">
        <v>9.7899999999999991</v>
      </c>
      <c r="K200" s="296">
        <v>3.53</v>
      </c>
      <c r="L200" s="297"/>
      <c r="M200" s="137">
        <v>13.32</v>
      </c>
    </row>
    <row r="201" spans="1:13">
      <c r="A201" s="291" t="s">
        <v>2021</v>
      </c>
      <c r="B201" s="292"/>
      <c r="C201" s="291" t="s">
        <v>489</v>
      </c>
      <c r="D201" s="293"/>
      <c r="E201" s="293"/>
      <c r="F201" s="293"/>
      <c r="G201" s="292"/>
      <c r="H201" s="294" t="s">
        <v>483</v>
      </c>
      <c r="I201" s="295"/>
      <c r="J201" s="136">
        <v>9.89</v>
      </c>
      <c r="K201" s="296">
        <v>3.53</v>
      </c>
      <c r="L201" s="297"/>
      <c r="M201" s="137">
        <v>13.42</v>
      </c>
    </row>
    <row r="202" spans="1:13">
      <c r="A202" s="291" t="s">
        <v>2022</v>
      </c>
      <c r="B202" s="292"/>
      <c r="C202" s="291" t="s">
        <v>500</v>
      </c>
      <c r="D202" s="293"/>
      <c r="E202" s="293"/>
      <c r="F202" s="293"/>
      <c r="G202" s="292"/>
      <c r="H202" s="294" t="s">
        <v>483</v>
      </c>
      <c r="I202" s="295"/>
      <c r="J202" s="137">
        <v>13.37</v>
      </c>
      <c r="K202" s="296">
        <v>2.48</v>
      </c>
      <c r="L202" s="297"/>
      <c r="M202" s="137">
        <v>15.85</v>
      </c>
    </row>
    <row r="203" spans="1:13">
      <c r="A203" s="291" t="s">
        <v>2023</v>
      </c>
      <c r="B203" s="292"/>
      <c r="C203" s="291" t="s">
        <v>501</v>
      </c>
      <c r="D203" s="293"/>
      <c r="E203" s="293"/>
      <c r="F203" s="293"/>
      <c r="G203" s="292"/>
      <c r="H203" s="294" t="s">
        <v>483</v>
      </c>
      <c r="I203" s="295"/>
      <c r="J203" s="137">
        <v>13.68</v>
      </c>
      <c r="K203" s="296">
        <v>2.48</v>
      </c>
      <c r="L203" s="297"/>
      <c r="M203" s="137">
        <v>16.16</v>
      </c>
    </row>
    <row r="204" spans="1:13">
      <c r="A204" s="291" t="s">
        <v>2024</v>
      </c>
      <c r="B204" s="292"/>
      <c r="C204" s="291" t="s">
        <v>502</v>
      </c>
      <c r="D204" s="293"/>
      <c r="E204" s="293"/>
      <c r="F204" s="293"/>
      <c r="G204" s="292"/>
      <c r="H204" s="294" t="s">
        <v>59</v>
      </c>
      <c r="I204" s="295"/>
      <c r="J204" s="138">
        <v>176.97</v>
      </c>
      <c r="K204" s="298">
        <v>24.94</v>
      </c>
      <c r="L204" s="299"/>
      <c r="M204" s="138">
        <v>201.91</v>
      </c>
    </row>
    <row r="205" spans="1:13">
      <c r="A205" s="291" t="s">
        <v>2025</v>
      </c>
      <c r="B205" s="292"/>
      <c r="C205" s="291" t="s">
        <v>459</v>
      </c>
      <c r="D205" s="293"/>
      <c r="E205" s="293"/>
      <c r="F205" s="293"/>
      <c r="G205" s="292"/>
      <c r="H205" s="294" t="s">
        <v>407</v>
      </c>
      <c r="I205" s="295"/>
      <c r="J205" s="139">
        <v>1416.44</v>
      </c>
      <c r="K205" s="296">
        <v>0</v>
      </c>
      <c r="L205" s="297"/>
      <c r="M205" s="139">
        <v>1416.44</v>
      </c>
    </row>
    <row r="206" spans="1:13">
      <c r="A206" s="291" t="s">
        <v>2026</v>
      </c>
      <c r="B206" s="292"/>
      <c r="C206" s="291" t="s">
        <v>460</v>
      </c>
      <c r="D206" s="293"/>
      <c r="E206" s="293"/>
      <c r="F206" s="293"/>
      <c r="G206" s="292"/>
      <c r="H206" s="294" t="s">
        <v>407</v>
      </c>
      <c r="I206" s="295"/>
      <c r="J206" s="137">
        <v>14.09</v>
      </c>
      <c r="K206" s="296">
        <v>0</v>
      </c>
      <c r="L206" s="297"/>
      <c r="M206" s="137">
        <v>14.09</v>
      </c>
    </row>
    <row r="207" spans="1:13">
      <c r="A207" s="291" t="s">
        <v>2027</v>
      </c>
      <c r="B207" s="292"/>
      <c r="C207" s="291" t="s">
        <v>3920</v>
      </c>
      <c r="D207" s="293"/>
      <c r="E207" s="293"/>
      <c r="F207" s="293"/>
      <c r="G207" s="292"/>
      <c r="H207" s="294" t="s">
        <v>59</v>
      </c>
      <c r="I207" s="295"/>
      <c r="J207" s="138">
        <v>468.86</v>
      </c>
      <c r="K207" s="298">
        <v>73.989999999999995</v>
      </c>
      <c r="L207" s="299"/>
      <c r="M207" s="138">
        <v>542.85</v>
      </c>
    </row>
    <row r="208" spans="1:13">
      <c r="A208" s="291" t="s">
        <v>2028</v>
      </c>
      <c r="B208" s="292"/>
      <c r="C208" s="291" t="s">
        <v>503</v>
      </c>
      <c r="D208" s="293"/>
      <c r="E208" s="293"/>
      <c r="F208" s="293"/>
      <c r="G208" s="292"/>
      <c r="H208" s="294" t="s">
        <v>59</v>
      </c>
      <c r="I208" s="295"/>
      <c r="J208" s="138">
        <v>474.04</v>
      </c>
      <c r="K208" s="298">
        <v>73.989999999999995</v>
      </c>
      <c r="L208" s="299"/>
      <c r="M208" s="138">
        <v>548.03</v>
      </c>
    </row>
    <row r="209" spans="1:13">
      <c r="A209" s="291" t="s">
        <v>2029</v>
      </c>
      <c r="B209" s="292"/>
      <c r="C209" s="291" t="s">
        <v>3921</v>
      </c>
      <c r="D209" s="293"/>
      <c r="E209" s="293"/>
      <c r="F209" s="293"/>
      <c r="G209" s="292"/>
      <c r="H209" s="294" t="s">
        <v>59</v>
      </c>
      <c r="I209" s="295"/>
      <c r="J209" s="138">
        <v>535.27</v>
      </c>
      <c r="K209" s="296">
        <v>0</v>
      </c>
      <c r="L209" s="297"/>
      <c r="M209" s="138">
        <v>535.27</v>
      </c>
    </row>
    <row r="210" spans="1:13">
      <c r="A210" s="291" t="s">
        <v>2030</v>
      </c>
      <c r="B210" s="292"/>
      <c r="C210" s="291" t="s">
        <v>3922</v>
      </c>
      <c r="D210" s="293"/>
      <c r="E210" s="293"/>
      <c r="F210" s="293"/>
      <c r="G210" s="292"/>
      <c r="H210" s="294" t="s">
        <v>59</v>
      </c>
      <c r="I210" s="295"/>
      <c r="J210" s="138">
        <v>540.86</v>
      </c>
      <c r="K210" s="298">
        <v>32.17</v>
      </c>
      <c r="L210" s="299"/>
      <c r="M210" s="138">
        <v>573.03</v>
      </c>
    </row>
    <row r="211" spans="1:13">
      <c r="A211" s="291" t="s">
        <v>2031</v>
      </c>
      <c r="B211" s="292"/>
      <c r="C211" s="291" t="s">
        <v>470</v>
      </c>
      <c r="D211" s="293"/>
      <c r="E211" s="293"/>
      <c r="F211" s="293"/>
      <c r="G211" s="292"/>
      <c r="H211" s="294" t="s">
        <v>59</v>
      </c>
      <c r="I211" s="295"/>
      <c r="J211" s="138">
        <v>423.32</v>
      </c>
      <c r="K211" s="300">
        <v>124.7</v>
      </c>
      <c r="L211" s="301"/>
      <c r="M211" s="138">
        <v>548.02</v>
      </c>
    </row>
    <row r="212" spans="1:13">
      <c r="A212" s="291" t="s">
        <v>2032</v>
      </c>
      <c r="B212" s="292"/>
      <c r="C212" s="291" t="s">
        <v>504</v>
      </c>
      <c r="D212" s="293"/>
      <c r="E212" s="293"/>
      <c r="F212" s="293"/>
      <c r="G212" s="292"/>
      <c r="H212" s="294" t="s">
        <v>59</v>
      </c>
      <c r="I212" s="295"/>
      <c r="J212" s="138">
        <v>392.22</v>
      </c>
      <c r="K212" s="298">
        <v>73.989999999999995</v>
      </c>
      <c r="L212" s="299"/>
      <c r="M212" s="138">
        <v>466.21</v>
      </c>
    </row>
    <row r="213" spans="1:13">
      <c r="A213" s="291" t="s">
        <v>2033</v>
      </c>
      <c r="B213" s="292"/>
      <c r="C213" s="291" t="s">
        <v>3923</v>
      </c>
      <c r="D213" s="293"/>
      <c r="E213" s="293"/>
      <c r="F213" s="293"/>
      <c r="G213" s="292"/>
      <c r="H213" s="294" t="s">
        <v>59</v>
      </c>
      <c r="I213" s="295"/>
      <c r="J213" s="138">
        <v>504.83</v>
      </c>
      <c r="K213" s="298">
        <v>32.17</v>
      </c>
      <c r="L213" s="299"/>
      <c r="M213" s="138">
        <v>537</v>
      </c>
    </row>
    <row r="214" spans="1:13">
      <c r="A214" s="291" t="s">
        <v>2034</v>
      </c>
      <c r="B214" s="292"/>
      <c r="C214" s="291" t="s">
        <v>505</v>
      </c>
      <c r="D214" s="293"/>
      <c r="E214" s="293"/>
      <c r="F214" s="293"/>
      <c r="G214" s="292"/>
      <c r="H214" s="294" t="s">
        <v>59</v>
      </c>
      <c r="I214" s="295"/>
      <c r="J214" s="138">
        <v>450.04</v>
      </c>
      <c r="K214" s="298">
        <v>73.989999999999995</v>
      </c>
      <c r="L214" s="299"/>
      <c r="M214" s="138">
        <v>524.03</v>
      </c>
    </row>
    <row r="215" spans="1:13">
      <c r="A215" s="291" t="s">
        <v>2035</v>
      </c>
      <c r="B215" s="292"/>
      <c r="C215" s="291" t="s">
        <v>473</v>
      </c>
      <c r="D215" s="293"/>
      <c r="E215" s="293"/>
      <c r="F215" s="293"/>
      <c r="G215" s="292"/>
      <c r="H215" s="294" t="s">
        <v>59</v>
      </c>
      <c r="I215" s="295"/>
      <c r="J215" s="138">
        <v>480.01</v>
      </c>
      <c r="K215" s="298">
        <v>73.989999999999995</v>
      </c>
      <c r="L215" s="299"/>
      <c r="M215" s="138">
        <v>554</v>
      </c>
    </row>
    <row r="216" spans="1:13">
      <c r="A216" s="291" t="s">
        <v>2036</v>
      </c>
      <c r="B216" s="292"/>
      <c r="C216" s="291" t="s">
        <v>506</v>
      </c>
      <c r="D216" s="293"/>
      <c r="E216" s="293"/>
      <c r="F216" s="293"/>
      <c r="G216" s="292"/>
      <c r="H216" s="294" t="s">
        <v>59</v>
      </c>
      <c r="I216" s="295"/>
      <c r="J216" s="138">
        <v>554.63</v>
      </c>
      <c r="K216" s="298">
        <v>32.17</v>
      </c>
      <c r="L216" s="299"/>
      <c r="M216" s="138">
        <v>586.79999999999995</v>
      </c>
    </row>
    <row r="217" spans="1:13">
      <c r="A217" s="291" t="s">
        <v>2037</v>
      </c>
      <c r="B217" s="292"/>
      <c r="C217" s="291" t="s">
        <v>507</v>
      </c>
      <c r="D217" s="293"/>
      <c r="E217" s="293"/>
      <c r="F217" s="293"/>
      <c r="G217" s="292"/>
      <c r="H217" s="294" t="s">
        <v>59</v>
      </c>
      <c r="I217" s="295"/>
      <c r="J217" s="138">
        <v>571.97</v>
      </c>
      <c r="K217" s="298">
        <v>32.17</v>
      </c>
      <c r="L217" s="299"/>
      <c r="M217" s="138">
        <v>604.14</v>
      </c>
    </row>
    <row r="218" spans="1:13">
      <c r="A218" s="291" t="s">
        <v>2038</v>
      </c>
      <c r="B218" s="292"/>
      <c r="C218" s="291" t="s">
        <v>477</v>
      </c>
      <c r="D218" s="293"/>
      <c r="E218" s="293"/>
      <c r="F218" s="293"/>
      <c r="G218" s="292"/>
      <c r="H218" s="294" t="s">
        <v>59</v>
      </c>
      <c r="I218" s="295"/>
      <c r="J218" s="138">
        <v>568.35</v>
      </c>
      <c r="K218" s="296">
        <v>0</v>
      </c>
      <c r="L218" s="297"/>
      <c r="M218" s="138">
        <v>568.35</v>
      </c>
    </row>
    <row r="219" spans="1:13">
      <c r="A219" s="291" t="s">
        <v>2039</v>
      </c>
      <c r="B219" s="292"/>
      <c r="C219" s="291" t="s">
        <v>478</v>
      </c>
      <c r="D219" s="293"/>
      <c r="E219" s="293"/>
      <c r="F219" s="293"/>
      <c r="G219" s="292"/>
      <c r="H219" s="294" t="s">
        <v>59</v>
      </c>
      <c r="I219" s="295"/>
      <c r="J219" s="138">
        <v>584.82000000000005</v>
      </c>
      <c r="K219" s="296">
        <v>0</v>
      </c>
      <c r="L219" s="297"/>
      <c r="M219" s="138">
        <v>584.82000000000005</v>
      </c>
    </row>
    <row r="220" spans="1:13">
      <c r="A220" s="291" t="s">
        <v>2040</v>
      </c>
      <c r="B220" s="292"/>
      <c r="C220" s="291" t="s">
        <v>479</v>
      </c>
      <c r="D220" s="293"/>
      <c r="E220" s="293"/>
      <c r="F220" s="293"/>
      <c r="G220" s="292"/>
      <c r="H220" s="294" t="s">
        <v>59</v>
      </c>
      <c r="I220" s="295"/>
      <c r="J220" s="138">
        <v>601.30999999999995</v>
      </c>
      <c r="K220" s="296">
        <v>0</v>
      </c>
      <c r="L220" s="297"/>
      <c r="M220" s="138">
        <v>601.30999999999995</v>
      </c>
    </row>
    <row r="221" spans="1:13">
      <c r="A221" s="291" t="s">
        <v>2041</v>
      </c>
      <c r="B221" s="292"/>
      <c r="C221" s="291" t="s">
        <v>508</v>
      </c>
      <c r="D221" s="293"/>
      <c r="E221" s="293"/>
      <c r="F221" s="293"/>
      <c r="G221" s="292"/>
      <c r="H221" s="294" t="s">
        <v>59</v>
      </c>
      <c r="I221" s="295"/>
      <c r="J221" s="136">
        <v>0.1</v>
      </c>
      <c r="K221" s="298">
        <v>48.86</v>
      </c>
      <c r="L221" s="299"/>
      <c r="M221" s="137">
        <v>48.96</v>
      </c>
    </row>
    <row r="222" spans="1:13">
      <c r="A222" s="291" t="s">
        <v>2042</v>
      </c>
      <c r="B222" s="292"/>
      <c r="C222" s="291" t="s">
        <v>509</v>
      </c>
      <c r="D222" s="293"/>
      <c r="E222" s="293"/>
      <c r="F222" s="293"/>
      <c r="G222" s="292"/>
      <c r="H222" s="294" t="s">
        <v>59</v>
      </c>
      <c r="I222" s="295"/>
      <c r="J222" s="136">
        <v>0</v>
      </c>
      <c r="K222" s="298">
        <v>45.27</v>
      </c>
      <c r="L222" s="299"/>
      <c r="M222" s="137">
        <v>45.27</v>
      </c>
    </row>
    <row r="223" spans="1:13">
      <c r="A223" s="291" t="s">
        <v>2043</v>
      </c>
      <c r="B223" s="292"/>
      <c r="C223" s="291" t="s">
        <v>510</v>
      </c>
      <c r="D223" s="293"/>
      <c r="E223" s="293"/>
      <c r="F223" s="293"/>
      <c r="G223" s="292"/>
      <c r="H223" s="294" t="s">
        <v>59</v>
      </c>
      <c r="I223" s="295"/>
      <c r="J223" s="136">
        <v>0.1</v>
      </c>
      <c r="K223" s="298">
        <v>48.86</v>
      </c>
      <c r="L223" s="299"/>
      <c r="M223" s="137">
        <v>48.96</v>
      </c>
    </row>
    <row r="224" spans="1:13">
      <c r="A224" s="291" t="s">
        <v>2044</v>
      </c>
      <c r="B224" s="292"/>
      <c r="C224" s="291" t="s">
        <v>511</v>
      </c>
      <c r="D224" s="293"/>
      <c r="E224" s="293"/>
      <c r="F224" s="293"/>
      <c r="G224" s="292"/>
      <c r="H224" s="294" t="s">
        <v>59</v>
      </c>
      <c r="I224" s="295"/>
      <c r="J224" s="137">
        <v>43.33</v>
      </c>
      <c r="K224" s="296">
        <v>0</v>
      </c>
      <c r="L224" s="297"/>
      <c r="M224" s="137">
        <v>43.33</v>
      </c>
    </row>
    <row r="225" spans="1:13">
      <c r="A225" s="291" t="s">
        <v>2045</v>
      </c>
      <c r="B225" s="292"/>
      <c r="C225" s="291" t="s">
        <v>3924</v>
      </c>
      <c r="D225" s="293"/>
      <c r="E225" s="293"/>
      <c r="F225" s="293"/>
      <c r="G225" s="292"/>
      <c r="H225" s="294" t="s">
        <v>54</v>
      </c>
      <c r="I225" s="295"/>
      <c r="J225" s="138">
        <v>102.94</v>
      </c>
      <c r="K225" s="298">
        <v>18.88</v>
      </c>
      <c r="L225" s="299"/>
      <c r="M225" s="138">
        <v>121.82</v>
      </c>
    </row>
    <row r="226" spans="1:13">
      <c r="A226" s="291" t="s">
        <v>2046</v>
      </c>
      <c r="B226" s="292"/>
      <c r="C226" s="291" t="s">
        <v>3925</v>
      </c>
      <c r="D226" s="293"/>
      <c r="E226" s="293"/>
      <c r="F226" s="293"/>
      <c r="G226" s="292"/>
      <c r="H226" s="294" t="s">
        <v>54</v>
      </c>
      <c r="I226" s="295"/>
      <c r="J226" s="138">
        <v>116.64</v>
      </c>
      <c r="K226" s="298">
        <v>20.98</v>
      </c>
      <c r="L226" s="299"/>
      <c r="M226" s="138">
        <v>137.62</v>
      </c>
    </row>
    <row r="227" spans="1:13">
      <c r="A227" s="291" t="s">
        <v>2047</v>
      </c>
      <c r="B227" s="292"/>
      <c r="C227" s="291" t="s">
        <v>512</v>
      </c>
      <c r="D227" s="293"/>
      <c r="E227" s="293"/>
      <c r="F227" s="293"/>
      <c r="G227" s="292"/>
      <c r="H227" s="294" t="s">
        <v>54</v>
      </c>
      <c r="I227" s="295"/>
      <c r="J227" s="137">
        <v>39.56</v>
      </c>
      <c r="K227" s="298">
        <v>13.9</v>
      </c>
      <c r="L227" s="299"/>
      <c r="M227" s="137">
        <v>53.46</v>
      </c>
    </row>
    <row r="228" spans="1:13">
      <c r="A228" s="291" t="s">
        <v>2048</v>
      </c>
      <c r="B228" s="292"/>
      <c r="C228" s="291" t="s">
        <v>513</v>
      </c>
      <c r="D228" s="293"/>
      <c r="E228" s="293"/>
      <c r="F228" s="293"/>
      <c r="G228" s="292"/>
      <c r="H228" s="294" t="s">
        <v>54</v>
      </c>
      <c r="I228" s="295"/>
      <c r="J228" s="137">
        <v>23.82</v>
      </c>
      <c r="K228" s="298">
        <v>11.27</v>
      </c>
      <c r="L228" s="299"/>
      <c r="M228" s="137">
        <v>35.090000000000003</v>
      </c>
    </row>
    <row r="229" spans="1:13">
      <c r="A229" s="291" t="s">
        <v>2049</v>
      </c>
      <c r="B229" s="292"/>
      <c r="C229" s="291" t="s">
        <v>514</v>
      </c>
      <c r="D229" s="293"/>
      <c r="E229" s="293"/>
      <c r="F229" s="293"/>
      <c r="G229" s="292"/>
      <c r="H229" s="294" t="s">
        <v>54</v>
      </c>
      <c r="I229" s="295"/>
      <c r="J229" s="137">
        <v>18.57</v>
      </c>
      <c r="K229" s="298">
        <v>10.4</v>
      </c>
      <c r="L229" s="299"/>
      <c r="M229" s="137">
        <v>28.97</v>
      </c>
    </row>
    <row r="230" spans="1:13">
      <c r="A230" s="291" t="s">
        <v>2050</v>
      </c>
      <c r="B230" s="292"/>
      <c r="C230" s="291" t="s">
        <v>515</v>
      </c>
      <c r="D230" s="293"/>
      <c r="E230" s="293"/>
      <c r="F230" s="293"/>
      <c r="G230" s="292"/>
      <c r="H230" s="294" t="s">
        <v>405</v>
      </c>
      <c r="I230" s="295"/>
      <c r="J230" s="136">
        <v>0</v>
      </c>
      <c r="K230" s="296">
        <v>0</v>
      </c>
      <c r="L230" s="297"/>
      <c r="M230" s="136">
        <v>0</v>
      </c>
    </row>
    <row r="231" spans="1:13">
      <c r="A231" s="291" t="s">
        <v>2051</v>
      </c>
      <c r="B231" s="292"/>
      <c r="C231" s="291" t="s">
        <v>516</v>
      </c>
      <c r="D231" s="293"/>
      <c r="E231" s="293"/>
      <c r="F231" s="293"/>
      <c r="G231" s="292"/>
      <c r="H231" s="294" t="s">
        <v>327</v>
      </c>
      <c r="I231" s="295"/>
      <c r="J231" s="136">
        <v>0.27</v>
      </c>
      <c r="K231" s="296">
        <v>1.25</v>
      </c>
      <c r="L231" s="297"/>
      <c r="M231" s="136">
        <v>1.52</v>
      </c>
    </row>
    <row r="232" spans="1:13">
      <c r="A232" s="291" t="s">
        <v>2052</v>
      </c>
      <c r="B232" s="292"/>
      <c r="C232" s="291" t="s">
        <v>517</v>
      </c>
      <c r="D232" s="293"/>
      <c r="E232" s="293"/>
      <c r="F232" s="293"/>
      <c r="G232" s="292"/>
      <c r="H232" s="294" t="s">
        <v>54</v>
      </c>
      <c r="I232" s="295"/>
      <c r="J232" s="136">
        <v>0</v>
      </c>
      <c r="K232" s="296">
        <v>7.26</v>
      </c>
      <c r="L232" s="297"/>
      <c r="M232" s="136">
        <v>7.26</v>
      </c>
    </row>
    <row r="233" spans="1:13">
      <c r="A233" s="291" t="s">
        <v>2053</v>
      </c>
      <c r="B233" s="292"/>
      <c r="C233" s="291" t="s">
        <v>518</v>
      </c>
      <c r="D233" s="293"/>
      <c r="E233" s="293"/>
      <c r="F233" s="293"/>
      <c r="G233" s="292"/>
      <c r="H233" s="294" t="s">
        <v>59</v>
      </c>
      <c r="I233" s="295"/>
      <c r="J233" s="136">
        <v>0</v>
      </c>
      <c r="K233" s="305">
        <v>1338.53</v>
      </c>
      <c r="L233" s="306"/>
      <c r="M233" s="139">
        <v>1338.53</v>
      </c>
    </row>
    <row r="234" spans="1:13">
      <c r="A234" s="291" t="s">
        <v>2054</v>
      </c>
      <c r="B234" s="292"/>
      <c r="C234" s="291" t="s">
        <v>519</v>
      </c>
      <c r="D234" s="293"/>
      <c r="E234" s="293"/>
      <c r="F234" s="293"/>
      <c r="G234" s="292"/>
      <c r="H234" s="294" t="s">
        <v>54</v>
      </c>
      <c r="I234" s="295"/>
      <c r="J234" s="136">
        <v>0.02</v>
      </c>
      <c r="K234" s="298">
        <v>24.94</v>
      </c>
      <c r="L234" s="299"/>
      <c r="M234" s="137">
        <v>24.96</v>
      </c>
    </row>
    <row r="235" spans="1:13">
      <c r="A235" s="291" t="s">
        <v>2055</v>
      </c>
      <c r="B235" s="292"/>
      <c r="C235" s="291" t="s">
        <v>520</v>
      </c>
      <c r="D235" s="293"/>
      <c r="E235" s="293"/>
      <c r="F235" s="293"/>
      <c r="G235" s="292"/>
      <c r="H235" s="294" t="s">
        <v>54</v>
      </c>
      <c r="I235" s="295"/>
      <c r="J235" s="136">
        <v>0.05</v>
      </c>
      <c r="K235" s="298">
        <v>24.86</v>
      </c>
      <c r="L235" s="299"/>
      <c r="M235" s="137">
        <v>24.91</v>
      </c>
    </row>
    <row r="236" spans="1:13">
      <c r="A236" s="291" t="s">
        <v>2056</v>
      </c>
      <c r="B236" s="292"/>
      <c r="C236" s="291" t="s">
        <v>521</v>
      </c>
      <c r="D236" s="293"/>
      <c r="E236" s="293"/>
      <c r="F236" s="293"/>
      <c r="G236" s="292"/>
      <c r="H236" s="294" t="s">
        <v>54</v>
      </c>
      <c r="I236" s="295"/>
      <c r="J236" s="136">
        <v>0.06</v>
      </c>
      <c r="K236" s="296">
        <v>4.12</v>
      </c>
      <c r="L236" s="297"/>
      <c r="M236" s="136">
        <v>4.18</v>
      </c>
    </row>
    <row r="237" spans="1:13">
      <c r="A237" s="291" t="s">
        <v>2057</v>
      </c>
      <c r="B237" s="292"/>
      <c r="C237" s="291" t="s">
        <v>522</v>
      </c>
      <c r="D237" s="293"/>
      <c r="E237" s="293"/>
      <c r="F237" s="293"/>
      <c r="G237" s="292"/>
      <c r="H237" s="294" t="s">
        <v>54</v>
      </c>
      <c r="I237" s="295"/>
      <c r="J237" s="136">
        <v>0.03</v>
      </c>
      <c r="K237" s="296">
        <v>1.6</v>
      </c>
      <c r="L237" s="297"/>
      <c r="M237" s="136">
        <v>1.63</v>
      </c>
    </row>
    <row r="238" spans="1:13">
      <c r="A238" s="291" t="s">
        <v>2058</v>
      </c>
      <c r="B238" s="292"/>
      <c r="C238" s="291" t="s">
        <v>523</v>
      </c>
      <c r="D238" s="293"/>
      <c r="E238" s="293"/>
      <c r="F238" s="293"/>
      <c r="G238" s="292"/>
      <c r="H238" s="294" t="s">
        <v>54</v>
      </c>
      <c r="I238" s="295"/>
      <c r="J238" s="137">
        <v>15.99</v>
      </c>
      <c r="K238" s="298">
        <v>37.770000000000003</v>
      </c>
      <c r="L238" s="299"/>
      <c r="M238" s="137">
        <v>53.76</v>
      </c>
    </row>
    <row r="239" spans="1:13">
      <c r="A239" s="291" t="s">
        <v>2059</v>
      </c>
      <c r="B239" s="292"/>
      <c r="C239" s="291" t="s">
        <v>524</v>
      </c>
      <c r="D239" s="293"/>
      <c r="E239" s="293"/>
      <c r="F239" s="293"/>
      <c r="G239" s="292"/>
      <c r="H239" s="294" t="s">
        <v>54</v>
      </c>
      <c r="I239" s="295"/>
      <c r="J239" s="136">
        <v>8.83</v>
      </c>
      <c r="K239" s="296">
        <v>6.07</v>
      </c>
      <c r="L239" s="297"/>
      <c r="M239" s="137">
        <v>14.9</v>
      </c>
    </row>
    <row r="240" spans="1:13">
      <c r="A240" s="291" t="s">
        <v>2060</v>
      </c>
      <c r="B240" s="292"/>
      <c r="C240" s="291" t="s">
        <v>525</v>
      </c>
      <c r="D240" s="293"/>
      <c r="E240" s="293"/>
      <c r="F240" s="293"/>
      <c r="G240" s="292"/>
      <c r="H240" s="294" t="s">
        <v>59</v>
      </c>
      <c r="I240" s="295"/>
      <c r="J240" s="139">
        <v>4547.41</v>
      </c>
      <c r="K240" s="300">
        <v>308.05</v>
      </c>
      <c r="L240" s="301"/>
      <c r="M240" s="139">
        <v>4855.46</v>
      </c>
    </row>
    <row r="241" spans="1:13">
      <c r="A241" s="291" t="s">
        <v>2061</v>
      </c>
      <c r="B241" s="292"/>
      <c r="C241" s="291" t="s">
        <v>526</v>
      </c>
      <c r="D241" s="293"/>
      <c r="E241" s="293"/>
      <c r="F241" s="293"/>
      <c r="G241" s="292"/>
      <c r="H241" s="294" t="s">
        <v>54</v>
      </c>
      <c r="I241" s="295"/>
      <c r="J241" s="136">
        <v>2.09</v>
      </c>
      <c r="K241" s="296">
        <v>3.03</v>
      </c>
      <c r="L241" s="297"/>
      <c r="M241" s="136">
        <v>5.12</v>
      </c>
    </row>
    <row r="242" spans="1:13">
      <c r="A242" s="291" t="s">
        <v>2062</v>
      </c>
      <c r="B242" s="292"/>
      <c r="C242" s="291" t="s">
        <v>3926</v>
      </c>
      <c r="D242" s="293"/>
      <c r="E242" s="293"/>
      <c r="F242" s="293"/>
      <c r="G242" s="292"/>
      <c r="H242" s="294" t="s">
        <v>54</v>
      </c>
      <c r="I242" s="295"/>
      <c r="J242" s="136">
        <v>1.49</v>
      </c>
      <c r="K242" s="296">
        <v>6.12</v>
      </c>
      <c r="L242" s="297"/>
      <c r="M242" s="136">
        <v>7.61</v>
      </c>
    </row>
    <row r="243" spans="1:13">
      <c r="A243" s="291" t="s">
        <v>2063</v>
      </c>
      <c r="B243" s="292"/>
      <c r="C243" s="291" t="s">
        <v>527</v>
      </c>
      <c r="D243" s="293"/>
      <c r="E243" s="293"/>
      <c r="F243" s="293"/>
      <c r="G243" s="292"/>
      <c r="H243" s="294" t="s">
        <v>54</v>
      </c>
      <c r="I243" s="295"/>
      <c r="J243" s="136">
        <v>2.1</v>
      </c>
      <c r="K243" s="296">
        <v>6.56</v>
      </c>
      <c r="L243" s="297"/>
      <c r="M243" s="136">
        <v>8.66</v>
      </c>
    </row>
    <row r="244" spans="1:13">
      <c r="A244" s="302" t="s">
        <v>2064</v>
      </c>
      <c r="B244" s="303"/>
      <c r="C244" s="302" t="s">
        <v>528</v>
      </c>
      <c r="D244" s="304"/>
      <c r="E244" s="304"/>
      <c r="F244" s="304"/>
      <c r="G244" s="304"/>
      <c r="H244" s="304"/>
      <c r="I244" s="304"/>
      <c r="J244" s="304"/>
      <c r="K244" s="304"/>
      <c r="L244" s="304"/>
      <c r="M244" s="303"/>
    </row>
    <row r="245" spans="1:13">
      <c r="A245" s="291" t="s">
        <v>2065</v>
      </c>
      <c r="B245" s="292"/>
      <c r="C245" s="291" t="s">
        <v>529</v>
      </c>
      <c r="D245" s="293"/>
      <c r="E245" s="293"/>
      <c r="F245" s="293"/>
      <c r="G245" s="292"/>
      <c r="H245" s="294"/>
      <c r="I245" s="295"/>
      <c r="J245" s="136">
        <v>0</v>
      </c>
      <c r="K245" s="296">
        <v>0</v>
      </c>
      <c r="L245" s="297"/>
      <c r="M245" s="136">
        <v>0</v>
      </c>
    </row>
    <row r="246" spans="1:13">
      <c r="A246" s="291" t="s">
        <v>2066</v>
      </c>
      <c r="B246" s="292"/>
      <c r="C246" s="291" t="s">
        <v>3927</v>
      </c>
      <c r="D246" s="293"/>
      <c r="E246" s="293"/>
      <c r="F246" s="293"/>
      <c r="G246" s="292"/>
      <c r="H246" s="294" t="s">
        <v>407</v>
      </c>
      <c r="I246" s="295"/>
      <c r="J246" s="136">
        <v>3.13</v>
      </c>
      <c r="K246" s="296">
        <v>8.84</v>
      </c>
      <c r="L246" s="297"/>
      <c r="M246" s="137">
        <v>11.97</v>
      </c>
    </row>
    <row r="247" spans="1:13">
      <c r="A247" s="291" t="s">
        <v>2067</v>
      </c>
      <c r="B247" s="292"/>
      <c r="C247" s="291" t="s">
        <v>3928</v>
      </c>
      <c r="D247" s="293"/>
      <c r="E247" s="293"/>
      <c r="F247" s="293"/>
      <c r="G247" s="292"/>
      <c r="H247" s="294" t="s">
        <v>407</v>
      </c>
      <c r="I247" s="295"/>
      <c r="J247" s="136">
        <v>7.84</v>
      </c>
      <c r="K247" s="296">
        <v>5.3</v>
      </c>
      <c r="L247" s="297"/>
      <c r="M247" s="137">
        <v>13.14</v>
      </c>
    </row>
    <row r="248" spans="1:13">
      <c r="A248" s="291" t="s">
        <v>2068</v>
      </c>
      <c r="B248" s="292"/>
      <c r="C248" s="291" t="s">
        <v>530</v>
      </c>
      <c r="D248" s="293"/>
      <c r="E248" s="293"/>
      <c r="F248" s="293"/>
      <c r="G248" s="292"/>
      <c r="H248" s="294" t="s">
        <v>407</v>
      </c>
      <c r="I248" s="295"/>
      <c r="J248" s="136">
        <v>0.15</v>
      </c>
      <c r="K248" s="296">
        <v>0.47</v>
      </c>
      <c r="L248" s="297"/>
      <c r="M248" s="136">
        <v>0.62</v>
      </c>
    </row>
    <row r="249" spans="1:13">
      <c r="A249" s="291" t="s">
        <v>2069</v>
      </c>
      <c r="B249" s="292"/>
      <c r="C249" s="291" t="s">
        <v>3929</v>
      </c>
      <c r="D249" s="293"/>
      <c r="E249" s="293"/>
      <c r="F249" s="293"/>
      <c r="G249" s="292"/>
      <c r="H249" s="294" t="s">
        <v>462</v>
      </c>
      <c r="I249" s="295"/>
      <c r="J249" s="136">
        <v>0.99</v>
      </c>
      <c r="K249" s="296">
        <v>1.44</v>
      </c>
      <c r="L249" s="297"/>
      <c r="M249" s="136">
        <v>2.4300000000000002</v>
      </c>
    </row>
    <row r="250" spans="1:13">
      <c r="A250" s="291" t="s">
        <v>2070</v>
      </c>
      <c r="B250" s="292"/>
      <c r="C250" s="291" t="s">
        <v>531</v>
      </c>
      <c r="D250" s="293"/>
      <c r="E250" s="293"/>
      <c r="F250" s="293"/>
      <c r="G250" s="292"/>
      <c r="H250" s="294" t="s">
        <v>483</v>
      </c>
      <c r="I250" s="295"/>
      <c r="J250" s="137">
        <v>21.97</v>
      </c>
      <c r="K250" s="298">
        <v>32.04</v>
      </c>
      <c r="L250" s="299"/>
      <c r="M250" s="137">
        <v>54.01</v>
      </c>
    </row>
    <row r="251" spans="1:13">
      <c r="A251" s="291" t="s">
        <v>2071</v>
      </c>
      <c r="B251" s="292"/>
      <c r="C251" s="291" t="s">
        <v>532</v>
      </c>
      <c r="D251" s="293"/>
      <c r="E251" s="293"/>
      <c r="F251" s="293"/>
      <c r="G251" s="292"/>
      <c r="H251" s="294" t="s">
        <v>407</v>
      </c>
      <c r="I251" s="295"/>
      <c r="J251" s="137">
        <v>24.02</v>
      </c>
      <c r="K251" s="298">
        <v>10.6</v>
      </c>
      <c r="L251" s="299"/>
      <c r="M251" s="137">
        <v>34.619999999999997</v>
      </c>
    </row>
    <row r="252" spans="1:13">
      <c r="A252" s="291" t="s">
        <v>2072</v>
      </c>
      <c r="B252" s="292"/>
      <c r="C252" s="291" t="s">
        <v>533</v>
      </c>
      <c r="D252" s="293"/>
      <c r="E252" s="293"/>
      <c r="F252" s="293"/>
      <c r="G252" s="292"/>
      <c r="H252" s="294" t="s">
        <v>407</v>
      </c>
      <c r="I252" s="295"/>
      <c r="J252" s="137">
        <v>29.91</v>
      </c>
      <c r="K252" s="298">
        <v>15.9</v>
      </c>
      <c r="L252" s="299"/>
      <c r="M252" s="137">
        <v>45.81</v>
      </c>
    </row>
    <row r="253" spans="1:13">
      <c r="A253" s="291" t="s">
        <v>2073</v>
      </c>
      <c r="B253" s="292"/>
      <c r="C253" s="291" t="s">
        <v>534</v>
      </c>
      <c r="D253" s="293"/>
      <c r="E253" s="293"/>
      <c r="F253" s="293"/>
      <c r="G253" s="292"/>
      <c r="H253" s="294" t="s">
        <v>407</v>
      </c>
      <c r="I253" s="295"/>
      <c r="J253" s="137">
        <v>38.369999999999997</v>
      </c>
      <c r="K253" s="298">
        <v>21.2</v>
      </c>
      <c r="L253" s="299"/>
      <c r="M253" s="137">
        <v>59.57</v>
      </c>
    </row>
    <row r="254" spans="1:13">
      <c r="A254" s="291" t="s">
        <v>2074</v>
      </c>
      <c r="B254" s="292"/>
      <c r="C254" s="291" t="s">
        <v>535</v>
      </c>
      <c r="D254" s="293"/>
      <c r="E254" s="293"/>
      <c r="F254" s="293"/>
      <c r="G254" s="292"/>
      <c r="H254" s="294" t="s">
        <v>407</v>
      </c>
      <c r="I254" s="295"/>
      <c r="J254" s="137">
        <v>57.4</v>
      </c>
      <c r="K254" s="298">
        <v>22.97</v>
      </c>
      <c r="L254" s="299"/>
      <c r="M254" s="137">
        <v>80.37</v>
      </c>
    </row>
    <row r="255" spans="1:13">
      <c r="A255" s="291" t="s">
        <v>2075</v>
      </c>
      <c r="B255" s="292"/>
      <c r="C255" s="291" t="s">
        <v>536</v>
      </c>
      <c r="D255" s="293"/>
      <c r="E255" s="293"/>
      <c r="F255" s="293"/>
      <c r="G255" s="292"/>
      <c r="H255" s="294" t="s">
        <v>407</v>
      </c>
      <c r="I255" s="295"/>
      <c r="J255" s="137">
        <v>24.93</v>
      </c>
      <c r="K255" s="298">
        <v>10.6</v>
      </c>
      <c r="L255" s="299"/>
      <c r="M255" s="137">
        <v>35.53</v>
      </c>
    </row>
    <row r="256" spans="1:13">
      <c r="A256" s="291" t="s">
        <v>2076</v>
      </c>
      <c r="B256" s="292"/>
      <c r="C256" s="291" t="s">
        <v>537</v>
      </c>
      <c r="D256" s="293"/>
      <c r="E256" s="293"/>
      <c r="F256" s="293"/>
      <c r="G256" s="292"/>
      <c r="H256" s="294" t="s">
        <v>407</v>
      </c>
      <c r="I256" s="295"/>
      <c r="J256" s="137">
        <v>53.34</v>
      </c>
      <c r="K256" s="298">
        <v>15.9</v>
      </c>
      <c r="L256" s="299"/>
      <c r="M256" s="137">
        <v>69.239999999999995</v>
      </c>
    </row>
    <row r="257" spans="1:13">
      <c r="A257" s="291" t="s">
        <v>2077</v>
      </c>
      <c r="B257" s="292"/>
      <c r="C257" s="291" t="s">
        <v>538</v>
      </c>
      <c r="D257" s="293"/>
      <c r="E257" s="293"/>
      <c r="F257" s="293"/>
      <c r="G257" s="292"/>
      <c r="H257" s="294" t="s">
        <v>407</v>
      </c>
      <c r="I257" s="295"/>
      <c r="J257" s="137">
        <v>73.23</v>
      </c>
      <c r="K257" s="298">
        <v>21.2</v>
      </c>
      <c r="L257" s="299"/>
      <c r="M257" s="137">
        <v>94.43</v>
      </c>
    </row>
    <row r="258" spans="1:13">
      <c r="A258" s="291" t="s">
        <v>2078</v>
      </c>
      <c r="B258" s="292"/>
      <c r="C258" s="291" t="s">
        <v>539</v>
      </c>
      <c r="D258" s="293"/>
      <c r="E258" s="293"/>
      <c r="F258" s="293"/>
      <c r="G258" s="292"/>
      <c r="H258" s="294" t="s">
        <v>407</v>
      </c>
      <c r="I258" s="295"/>
      <c r="J258" s="137">
        <v>77.28</v>
      </c>
      <c r="K258" s="298">
        <v>22.97</v>
      </c>
      <c r="L258" s="299"/>
      <c r="M258" s="138">
        <v>100.25</v>
      </c>
    </row>
    <row r="259" spans="1:13">
      <c r="A259" s="291" t="s">
        <v>2079</v>
      </c>
      <c r="B259" s="292"/>
      <c r="C259" s="291" t="s">
        <v>540</v>
      </c>
      <c r="D259" s="293"/>
      <c r="E259" s="293"/>
      <c r="F259" s="293"/>
      <c r="G259" s="292"/>
      <c r="H259" s="294" t="s">
        <v>407</v>
      </c>
      <c r="I259" s="295"/>
      <c r="J259" s="136">
        <v>1.1599999999999999</v>
      </c>
      <c r="K259" s="296">
        <v>0</v>
      </c>
      <c r="L259" s="297"/>
      <c r="M259" s="136">
        <v>1.1599999999999999</v>
      </c>
    </row>
    <row r="260" spans="1:13">
      <c r="A260" s="291" t="s">
        <v>2080</v>
      </c>
      <c r="B260" s="292"/>
      <c r="C260" s="291" t="s">
        <v>541</v>
      </c>
      <c r="D260" s="293"/>
      <c r="E260" s="293"/>
      <c r="F260" s="293"/>
      <c r="G260" s="292"/>
      <c r="H260" s="294" t="s">
        <v>407</v>
      </c>
      <c r="I260" s="295"/>
      <c r="J260" s="136">
        <v>0.08</v>
      </c>
      <c r="K260" s="296">
        <v>0</v>
      </c>
      <c r="L260" s="297"/>
      <c r="M260" s="136">
        <v>0.08</v>
      </c>
    </row>
    <row r="261" spans="1:13">
      <c r="A261" s="291" t="s">
        <v>2081</v>
      </c>
      <c r="B261" s="292"/>
      <c r="C261" s="291" t="s">
        <v>542</v>
      </c>
      <c r="D261" s="293"/>
      <c r="E261" s="293"/>
      <c r="F261" s="293"/>
      <c r="G261" s="292"/>
      <c r="H261" s="294" t="s">
        <v>407</v>
      </c>
      <c r="I261" s="295"/>
      <c r="J261" s="136">
        <v>0.13</v>
      </c>
      <c r="K261" s="296">
        <v>0</v>
      </c>
      <c r="L261" s="297"/>
      <c r="M261" s="136">
        <v>0.13</v>
      </c>
    </row>
    <row r="262" spans="1:13">
      <c r="A262" s="291" t="s">
        <v>2082</v>
      </c>
      <c r="B262" s="292"/>
      <c r="C262" s="291" t="s">
        <v>543</v>
      </c>
      <c r="D262" s="293"/>
      <c r="E262" s="293"/>
      <c r="F262" s="293"/>
      <c r="G262" s="292"/>
      <c r="H262" s="294" t="s">
        <v>113</v>
      </c>
      <c r="I262" s="295"/>
      <c r="J262" s="136">
        <v>6.81</v>
      </c>
      <c r="K262" s="296">
        <v>8.84</v>
      </c>
      <c r="L262" s="297"/>
      <c r="M262" s="137">
        <v>15.65</v>
      </c>
    </row>
    <row r="263" spans="1:13">
      <c r="A263" s="291" t="s">
        <v>2083</v>
      </c>
      <c r="B263" s="292"/>
      <c r="C263" s="291" t="s">
        <v>544</v>
      </c>
      <c r="D263" s="293"/>
      <c r="E263" s="293"/>
      <c r="F263" s="293"/>
      <c r="G263" s="292"/>
      <c r="H263" s="294" t="s">
        <v>113</v>
      </c>
      <c r="I263" s="295"/>
      <c r="J263" s="136">
        <v>7.58</v>
      </c>
      <c r="K263" s="296">
        <v>8.84</v>
      </c>
      <c r="L263" s="297"/>
      <c r="M263" s="137">
        <v>16.420000000000002</v>
      </c>
    </row>
    <row r="264" spans="1:13">
      <c r="A264" s="291" t="s">
        <v>2084</v>
      </c>
      <c r="B264" s="292"/>
      <c r="C264" s="291" t="s">
        <v>545</v>
      </c>
      <c r="D264" s="293"/>
      <c r="E264" s="293"/>
      <c r="F264" s="293"/>
      <c r="G264" s="292"/>
      <c r="H264" s="294" t="s">
        <v>113</v>
      </c>
      <c r="I264" s="295"/>
      <c r="J264" s="137">
        <v>12.67</v>
      </c>
      <c r="K264" s="296">
        <v>8.84</v>
      </c>
      <c r="L264" s="297"/>
      <c r="M264" s="137">
        <v>21.51</v>
      </c>
    </row>
    <row r="265" spans="1:13">
      <c r="A265" s="291" t="s">
        <v>2085</v>
      </c>
      <c r="B265" s="292"/>
      <c r="C265" s="291" t="s">
        <v>546</v>
      </c>
      <c r="D265" s="293"/>
      <c r="E265" s="293"/>
      <c r="F265" s="293"/>
      <c r="G265" s="292"/>
      <c r="H265" s="294" t="s">
        <v>113</v>
      </c>
      <c r="I265" s="295"/>
      <c r="J265" s="137">
        <v>19.47</v>
      </c>
      <c r="K265" s="296">
        <v>8.84</v>
      </c>
      <c r="L265" s="297"/>
      <c r="M265" s="137">
        <v>28.31</v>
      </c>
    </row>
    <row r="266" spans="1:13">
      <c r="A266" s="291" t="s">
        <v>2086</v>
      </c>
      <c r="B266" s="292"/>
      <c r="C266" s="291" t="s">
        <v>547</v>
      </c>
      <c r="D266" s="293"/>
      <c r="E266" s="293"/>
      <c r="F266" s="293"/>
      <c r="G266" s="292"/>
      <c r="H266" s="294" t="s">
        <v>113</v>
      </c>
      <c r="I266" s="295"/>
      <c r="J266" s="137">
        <v>25.24</v>
      </c>
      <c r="K266" s="296">
        <v>8.84</v>
      </c>
      <c r="L266" s="297"/>
      <c r="M266" s="137">
        <v>34.08</v>
      </c>
    </row>
    <row r="267" spans="1:13">
      <c r="A267" s="291" t="s">
        <v>2087</v>
      </c>
      <c r="B267" s="292"/>
      <c r="C267" s="291" t="s">
        <v>548</v>
      </c>
      <c r="D267" s="293"/>
      <c r="E267" s="293"/>
      <c r="F267" s="293"/>
      <c r="G267" s="292"/>
      <c r="H267" s="294" t="s">
        <v>327</v>
      </c>
      <c r="I267" s="295"/>
      <c r="J267" s="138">
        <v>119.89</v>
      </c>
      <c r="K267" s="298">
        <v>23.68</v>
      </c>
      <c r="L267" s="299"/>
      <c r="M267" s="138">
        <v>143.57</v>
      </c>
    </row>
    <row r="268" spans="1:13">
      <c r="A268" s="291" t="s">
        <v>2088</v>
      </c>
      <c r="B268" s="292"/>
      <c r="C268" s="291" t="s">
        <v>549</v>
      </c>
      <c r="D268" s="293"/>
      <c r="E268" s="293"/>
      <c r="F268" s="293"/>
      <c r="G268" s="292"/>
      <c r="H268" s="294" t="s">
        <v>327</v>
      </c>
      <c r="I268" s="295"/>
      <c r="J268" s="138">
        <v>173.87</v>
      </c>
      <c r="K268" s="298">
        <v>23.68</v>
      </c>
      <c r="L268" s="299"/>
      <c r="M268" s="138">
        <v>197.55</v>
      </c>
    </row>
    <row r="269" spans="1:13">
      <c r="A269" s="291" t="s">
        <v>2089</v>
      </c>
      <c r="B269" s="292"/>
      <c r="C269" s="291" t="s">
        <v>550</v>
      </c>
      <c r="D269" s="293"/>
      <c r="E269" s="293"/>
      <c r="F269" s="293"/>
      <c r="G269" s="292"/>
      <c r="H269" s="294" t="s">
        <v>327</v>
      </c>
      <c r="I269" s="295"/>
      <c r="J269" s="138">
        <v>169.83</v>
      </c>
      <c r="K269" s="298">
        <v>23.68</v>
      </c>
      <c r="L269" s="299"/>
      <c r="M269" s="138">
        <v>193.51</v>
      </c>
    </row>
    <row r="270" spans="1:13">
      <c r="A270" s="291" t="s">
        <v>2090</v>
      </c>
      <c r="B270" s="292"/>
      <c r="C270" s="291" t="s">
        <v>551</v>
      </c>
      <c r="D270" s="293"/>
      <c r="E270" s="293"/>
      <c r="F270" s="293"/>
      <c r="G270" s="292"/>
      <c r="H270" s="294" t="s">
        <v>327</v>
      </c>
      <c r="I270" s="295"/>
      <c r="J270" s="138">
        <v>266.11</v>
      </c>
      <c r="K270" s="298">
        <v>23.68</v>
      </c>
      <c r="L270" s="299"/>
      <c r="M270" s="138">
        <v>289.79000000000002</v>
      </c>
    </row>
    <row r="271" spans="1:13">
      <c r="A271" s="291" t="s">
        <v>2091</v>
      </c>
      <c r="B271" s="292"/>
      <c r="C271" s="291" t="s">
        <v>552</v>
      </c>
      <c r="D271" s="293"/>
      <c r="E271" s="293"/>
      <c r="F271" s="293"/>
      <c r="G271" s="292"/>
      <c r="H271" s="294" t="s">
        <v>327</v>
      </c>
      <c r="I271" s="295"/>
      <c r="J271" s="138">
        <v>199.76</v>
      </c>
      <c r="K271" s="298">
        <v>23.68</v>
      </c>
      <c r="L271" s="299"/>
      <c r="M271" s="138">
        <v>223.44</v>
      </c>
    </row>
    <row r="272" spans="1:13">
      <c r="A272" s="291" t="s">
        <v>2092</v>
      </c>
      <c r="B272" s="292"/>
      <c r="C272" s="291" t="s">
        <v>553</v>
      </c>
      <c r="D272" s="293"/>
      <c r="E272" s="293"/>
      <c r="F272" s="293"/>
      <c r="G272" s="292"/>
      <c r="H272" s="294" t="s">
        <v>327</v>
      </c>
      <c r="I272" s="295"/>
      <c r="J272" s="137">
        <v>82.22</v>
      </c>
      <c r="K272" s="298">
        <v>23.68</v>
      </c>
      <c r="L272" s="299"/>
      <c r="M272" s="138">
        <v>105.9</v>
      </c>
    </row>
    <row r="273" spans="1:13">
      <c r="A273" s="291" t="s">
        <v>2093</v>
      </c>
      <c r="B273" s="292"/>
      <c r="C273" s="291" t="s">
        <v>554</v>
      </c>
      <c r="D273" s="293"/>
      <c r="E273" s="293"/>
      <c r="F273" s="293"/>
      <c r="G273" s="292"/>
      <c r="H273" s="294" t="s">
        <v>327</v>
      </c>
      <c r="I273" s="295"/>
      <c r="J273" s="138">
        <v>213.62</v>
      </c>
      <c r="K273" s="298">
        <v>23.68</v>
      </c>
      <c r="L273" s="299"/>
      <c r="M273" s="138">
        <v>237.3</v>
      </c>
    </row>
    <row r="274" spans="1:13">
      <c r="A274" s="291" t="s">
        <v>2094</v>
      </c>
      <c r="B274" s="292"/>
      <c r="C274" s="291" t="s">
        <v>555</v>
      </c>
      <c r="D274" s="293"/>
      <c r="E274" s="293"/>
      <c r="F274" s="293"/>
      <c r="G274" s="292"/>
      <c r="H274" s="294" t="s">
        <v>327</v>
      </c>
      <c r="I274" s="295"/>
      <c r="J274" s="138">
        <v>332.31</v>
      </c>
      <c r="K274" s="298">
        <v>23.68</v>
      </c>
      <c r="L274" s="299"/>
      <c r="M274" s="138">
        <v>355.99</v>
      </c>
    </row>
    <row r="275" spans="1:13">
      <c r="A275" s="291" t="s">
        <v>2095</v>
      </c>
      <c r="B275" s="292"/>
      <c r="C275" s="291" t="s">
        <v>556</v>
      </c>
      <c r="D275" s="293"/>
      <c r="E275" s="293"/>
      <c r="F275" s="293"/>
      <c r="G275" s="292"/>
      <c r="H275" s="294" t="s">
        <v>327</v>
      </c>
      <c r="I275" s="295"/>
      <c r="J275" s="138">
        <v>122.95</v>
      </c>
      <c r="K275" s="298">
        <v>23.68</v>
      </c>
      <c r="L275" s="299"/>
      <c r="M275" s="138">
        <v>146.63</v>
      </c>
    </row>
    <row r="276" spans="1:13">
      <c r="A276" s="291" t="s">
        <v>2096</v>
      </c>
      <c r="B276" s="292"/>
      <c r="C276" s="291" t="s">
        <v>557</v>
      </c>
      <c r="D276" s="293"/>
      <c r="E276" s="293"/>
      <c r="F276" s="293"/>
      <c r="G276" s="292"/>
      <c r="H276" s="294" t="s">
        <v>327</v>
      </c>
      <c r="I276" s="295"/>
      <c r="J276" s="137">
        <v>75.05</v>
      </c>
      <c r="K276" s="298">
        <v>23.68</v>
      </c>
      <c r="L276" s="299"/>
      <c r="M276" s="137">
        <v>98.73</v>
      </c>
    </row>
    <row r="277" spans="1:13">
      <c r="A277" s="291" t="s">
        <v>2097</v>
      </c>
      <c r="B277" s="292"/>
      <c r="C277" s="291" t="s">
        <v>558</v>
      </c>
      <c r="D277" s="293"/>
      <c r="E277" s="293"/>
      <c r="F277" s="293"/>
      <c r="G277" s="292"/>
      <c r="H277" s="294" t="s">
        <v>327</v>
      </c>
      <c r="I277" s="295"/>
      <c r="J277" s="138">
        <v>466.32</v>
      </c>
      <c r="K277" s="298">
        <v>23.68</v>
      </c>
      <c r="L277" s="299"/>
      <c r="M277" s="138">
        <v>490</v>
      </c>
    </row>
    <row r="278" spans="1:13">
      <c r="A278" s="291" t="s">
        <v>2098</v>
      </c>
      <c r="B278" s="292"/>
      <c r="C278" s="291" t="s">
        <v>559</v>
      </c>
      <c r="D278" s="293"/>
      <c r="E278" s="293"/>
      <c r="F278" s="293"/>
      <c r="G278" s="292"/>
      <c r="H278" s="294" t="s">
        <v>407</v>
      </c>
      <c r="I278" s="295"/>
      <c r="J278" s="137">
        <v>83.5</v>
      </c>
      <c r="K278" s="298">
        <v>35.340000000000003</v>
      </c>
      <c r="L278" s="299"/>
      <c r="M278" s="138">
        <v>118.84</v>
      </c>
    </row>
    <row r="279" spans="1:13">
      <c r="A279" s="291" t="s">
        <v>2099</v>
      </c>
      <c r="B279" s="292"/>
      <c r="C279" s="291" t="s">
        <v>560</v>
      </c>
      <c r="D279" s="293"/>
      <c r="E279" s="293"/>
      <c r="F279" s="293"/>
      <c r="G279" s="292"/>
      <c r="H279" s="294" t="s">
        <v>407</v>
      </c>
      <c r="I279" s="295"/>
      <c r="J279" s="137">
        <v>17.809999999999999</v>
      </c>
      <c r="K279" s="298">
        <v>10.6</v>
      </c>
      <c r="L279" s="299"/>
      <c r="M279" s="137">
        <v>28.41</v>
      </c>
    </row>
    <row r="280" spans="1:13">
      <c r="A280" s="291" t="s">
        <v>2100</v>
      </c>
      <c r="B280" s="292"/>
      <c r="C280" s="291" t="s">
        <v>3930</v>
      </c>
      <c r="D280" s="293"/>
      <c r="E280" s="293"/>
      <c r="F280" s="293"/>
      <c r="G280" s="292"/>
      <c r="H280" s="294" t="s">
        <v>407</v>
      </c>
      <c r="I280" s="295"/>
      <c r="J280" s="136">
        <v>8</v>
      </c>
      <c r="K280" s="298">
        <v>10.6</v>
      </c>
      <c r="L280" s="299"/>
      <c r="M280" s="137">
        <v>18.600000000000001</v>
      </c>
    </row>
    <row r="281" spans="1:13">
      <c r="A281" s="291" t="s">
        <v>2101</v>
      </c>
      <c r="B281" s="292"/>
      <c r="C281" s="291" t="s">
        <v>561</v>
      </c>
      <c r="D281" s="293"/>
      <c r="E281" s="293"/>
      <c r="F281" s="293"/>
      <c r="G281" s="292"/>
      <c r="H281" s="294" t="s">
        <v>407</v>
      </c>
      <c r="I281" s="295"/>
      <c r="J281" s="136">
        <v>5.66</v>
      </c>
      <c r="K281" s="296">
        <v>7.07</v>
      </c>
      <c r="L281" s="297"/>
      <c r="M281" s="137">
        <v>12.73</v>
      </c>
    </row>
    <row r="282" spans="1:13">
      <c r="A282" s="291" t="s">
        <v>2102</v>
      </c>
      <c r="B282" s="292"/>
      <c r="C282" s="291" t="s">
        <v>562</v>
      </c>
      <c r="D282" s="293"/>
      <c r="E282" s="293"/>
      <c r="F282" s="293"/>
      <c r="G282" s="292"/>
      <c r="H282" s="294" t="s">
        <v>407</v>
      </c>
      <c r="I282" s="295"/>
      <c r="J282" s="136">
        <v>6.15</v>
      </c>
      <c r="K282" s="296">
        <v>7.07</v>
      </c>
      <c r="L282" s="297"/>
      <c r="M282" s="137">
        <v>13.22</v>
      </c>
    </row>
    <row r="283" spans="1:13">
      <c r="A283" s="291" t="s">
        <v>2103</v>
      </c>
      <c r="B283" s="292"/>
      <c r="C283" s="291" t="s">
        <v>563</v>
      </c>
      <c r="D283" s="293"/>
      <c r="E283" s="293"/>
      <c r="F283" s="293"/>
      <c r="G283" s="292"/>
      <c r="H283" s="294" t="s">
        <v>407</v>
      </c>
      <c r="I283" s="295"/>
      <c r="J283" s="136">
        <v>7.64</v>
      </c>
      <c r="K283" s="296">
        <v>7.07</v>
      </c>
      <c r="L283" s="297"/>
      <c r="M283" s="137">
        <v>14.71</v>
      </c>
    </row>
    <row r="284" spans="1:13">
      <c r="A284" s="291" t="s">
        <v>2104</v>
      </c>
      <c r="B284" s="292"/>
      <c r="C284" s="291" t="s">
        <v>564</v>
      </c>
      <c r="D284" s="293"/>
      <c r="E284" s="293"/>
      <c r="F284" s="293"/>
      <c r="G284" s="292"/>
      <c r="H284" s="294" t="s">
        <v>407</v>
      </c>
      <c r="I284" s="295"/>
      <c r="J284" s="136">
        <v>9.06</v>
      </c>
      <c r="K284" s="296">
        <v>8.24</v>
      </c>
      <c r="L284" s="297"/>
      <c r="M284" s="137">
        <v>17.3</v>
      </c>
    </row>
    <row r="285" spans="1:13">
      <c r="A285" s="291" t="s">
        <v>2105</v>
      </c>
      <c r="B285" s="292"/>
      <c r="C285" s="291" t="s">
        <v>565</v>
      </c>
      <c r="D285" s="293"/>
      <c r="E285" s="293"/>
      <c r="F285" s="293"/>
      <c r="G285" s="292"/>
      <c r="H285" s="294" t="s">
        <v>407</v>
      </c>
      <c r="I285" s="295"/>
      <c r="J285" s="137">
        <v>12.84</v>
      </c>
      <c r="K285" s="296">
        <v>8.24</v>
      </c>
      <c r="L285" s="297"/>
      <c r="M285" s="137">
        <v>21.08</v>
      </c>
    </row>
    <row r="286" spans="1:13">
      <c r="A286" s="291" t="s">
        <v>2106</v>
      </c>
      <c r="B286" s="292"/>
      <c r="C286" s="291" t="s">
        <v>566</v>
      </c>
      <c r="D286" s="293"/>
      <c r="E286" s="293"/>
      <c r="F286" s="293"/>
      <c r="G286" s="292"/>
      <c r="H286" s="294" t="s">
        <v>407</v>
      </c>
      <c r="I286" s="295"/>
      <c r="J286" s="137">
        <v>26.12</v>
      </c>
      <c r="K286" s="296">
        <v>8.24</v>
      </c>
      <c r="L286" s="297"/>
      <c r="M286" s="137">
        <v>34.36</v>
      </c>
    </row>
    <row r="287" spans="1:13">
      <c r="A287" s="291" t="s">
        <v>2107</v>
      </c>
      <c r="B287" s="292"/>
      <c r="C287" s="291" t="s">
        <v>567</v>
      </c>
      <c r="D287" s="293"/>
      <c r="E287" s="293"/>
      <c r="F287" s="293"/>
      <c r="G287" s="292"/>
      <c r="H287" s="294" t="s">
        <v>407</v>
      </c>
      <c r="I287" s="295"/>
      <c r="J287" s="137">
        <v>26.82</v>
      </c>
      <c r="K287" s="296">
        <v>9.43</v>
      </c>
      <c r="L287" s="297"/>
      <c r="M287" s="137">
        <v>36.25</v>
      </c>
    </row>
    <row r="288" spans="1:13">
      <c r="A288" s="291" t="s">
        <v>2108</v>
      </c>
      <c r="B288" s="292"/>
      <c r="C288" s="291" t="s">
        <v>568</v>
      </c>
      <c r="D288" s="293"/>
      <c r="E288" s="293"/>
      <c r="F288" s="293"/>
      <c r="G288" s="292"/>
      <c r="H288" s="294" t="s">
        <v>407</v>
      </c>
      <c r="I288" s="295"/>
      <c r="J288" s="137">
        <v>70.16</v>
      </c>
      <c r="K288" s="296">
        <v>9.43</v>
      </c>
      <c r="L288" s="297"/>
      <c r="M288" s="137">
        <v>79.59</v>
      </c>
    </row>
    <row r="289" spans="1:13">
      <c r="A289" s="291" t="s">
        <v>2109</v>
      </c>
      <c r="B289" s="292"/>
      <c r="C289" s="291" t="s">
        <v>569</v>
      </c>
      <c r="D289" s="293"/>
      <c r="E289" s="293"/>
      <c r="F289" s="293"/>
      <c r="G289" s="292"/>
      <c r="H289" s="294" t="s">
        <v>407</v>
      </c>
      <c r="I289" s="295"/>
      <c r="J289" s="137">
        <v>74.78</v>
      </c>
      <c r="K289" s="296">
        <v>9.43</v>
      </c>
      <c r="L289" s="297"/>
      <c r="M289" s="137">
        <v>84.21</v>
      </c>
    </row>
    <row r="290" spans="1:13">
      <c r="A290" s="291" t="s">
        <v>2110</v>
      </c>
      <c r="B290" s="292"/>
      <c r="C290" s="291" t="s">
        <v>570</v>
      </c>
      <c r="D290" s="293"/>
      <c r="E290" s="293"/>
      <c r="F290" s="293"/>
      <c r="G290" s="292"/>
      <c r="H290" s="294" t="s">
        <v>407</v>
      </c>
      <c r="I290" s="295"/>
      <c r="J290" s="137">
        <v>75.98</v>
      </c>
      <c r="K290" s="298">
        <v>11.78</v>
      </c>
      <c r="L290" s="299"/>
      <c r="M290" s="137">
        <v>87.76</v>
      </c>
    </row>
    <row r="291" spans="1:13">
      <c r="A291" s="291" t="s">
        <v>2111</v>
      </c>
      <c r="B291" s="292"/>
      <c r="C291" s="291" t="s">
        <v>571</v>
      </c>
      <c r="D291" s="293"/>
      <c r="E291" s="293"/>
      <c r="F291" s="293"/>
      <c r="G291" s="292"/>
      <c r="H291" s="294" t="s">
        <v>407</v>
      </c>
      <c r="I291" s="295"/>
      <c r="J291" s="138">
        <v>133.4</v>
      </c>
      <c r="K291" s="298">
        <v>11.78</v>
      </c>
      <c r="L291" s="299"/>
      <c r="M291" s="138">
        <v>145.18</v>
      </c>
    </row>
    <row r="292" spans="1:13">
      <c r="A292" s="291" t="s">
        <v>2112</v>
      </c>
      <c r="B292" s="292"/>
      <c r="C292" s="291" t="s">
        <v>572</v>
      </c>
      <c r="D292" s="293"/>
      <c r="E292" s="293"/>
      <c r="F292" s="293"/>
      <c r="G292" s="292"/>
      <c r="H292" s="294" t="s">
        <v>407</v>
      </c>
      <c r="I292" s="295"/>
      <c r="J292" s="138">
        <v>191.7</v>
      </c>
      <c r="K292" s="298">
        <v>11.78</v>
      </c>
      <c r="L292" s="299"/>
      <c r="M292" s="138">
        <v>203.48</v>
      </c>
    </row>
    <row r="293" spans="1:13">
      <c r="A293" s="291" t="s">
        <v>2113</v>
      </c>
      <c r="B293" s="292"/>
      <c r="C293" s="291" t="s">
        <v>3931</v>
      </c>
      <c r="D293" s="293"/>
      <c r="E293" s="293"/>
      <c r="F293" s="293"/>
      <c r="G293" s="292"/>
      <c r="H293" s="294" t="s">
        <v>407</v>
      </c>
      <c r="I293" s="295"/>
      <c r="J293" s="137">
        <v>43.79</v>
      </c>
      <c r="K293" s="298">
        <v>17.670000000000002</v>
      </c>
      <c r="L293" s="299"/>
      <c r="M293" s="137">
        <v>61.46</v>
      </c>
    </row>
    <row r="294" spans="1:13">
      <c r="A294" s="291" t="s">
        <v>2114</v>
      </c>
      <c r="B294" s="292"/>
      <c r="C294" s="291" t="s">
        <v>3932</v>
      </c>
      <c r="D294" s="293"/>
      <c r="E294" s="293"/>
      <c r="F294" s="293"/>
      <c r="G294" s="292"/>
      <c r="H294" s="294" t="s">
        <v>407</v>
      </c>
      <c r="I294" s="295"/>
      <c r="J294" s="137">
        <v>29.46</v>
      </c>
      <c r="K294" s="298">
        <v>17.670000000000002</v>
      </c>
      <c r="L294" s="299"/>
      <c r="M294" s="137">
        <v>47.13</v>
      </c>
    </row>
    <row r="295" spans="1:13">
      <c r="A295" s="291" t="s">
        <v>2115</v>
      </c>
      <c r="B295" s="292"/>
      <c r="C295" s="291" t="s">
        <v>573</v>
      </c>
      <c r="D295" s="293"/>
      <c r="E295" s="293"/>
      <c r="F295" s="293"/>
      <c r="G295" s="292"/>
      <c r="H295" s="294" t="s">
        <v>407</v>
      </c>
      <c r="I295" s="295"/>
      <c r="J295" s="136">
        <v>4.8099999999999996</v>
      </c>
      <c r="K295" s="296">
        <v>2.48</v>
      </c>
      <c r="L295" s="297"/>
      <c r="M295" s="136">
        <v>7.29</v>
      </c>
    </row>
    <row r="296" spans="1:13">
      <c r="A296" s="291" t="s">
        <v>2116</v>
      </c>
      <c r="B296" s="292"/>
      <c r="C296" s="291" t="s">
        <v>574</v>
      </c>
      <c r="D296" s="293"/>
      <c r="E296" s="293"/>
      <c r="F296" s="293"/>
      <c r="G296" s="292"/>
      <c r="H296" s="294" t="s">
        <v>407</v>
      </c>
      <c r="I296" s="295"/>
      <c r="J296" s="136">
        <v>6.63</v>
      </c>
      <c r="K296" s="296">
        <v>3.53</v>
      </c>
      <c r="L296" s="297"/>
      <c r="M296" s="137">
        <v>10.16</v>
      </c>
    </row>
    <row r="297" spans="1:13">
      <c r="A297" s="291" t="s">
        <v>2117</v>
      </c>
      <c r="B297" s="292"/>
      <c r="C297" s="291" t="s">
        <v>575</v>
      </c>
      <c r="D297" s="293"/>
      <c r="E297" s="293"/>
      <c r="F297" s="293"/>
      <c r="G297" s="292"/>
      <c r="H297" s="294" t="s">
        <v>407</v>
      </c>
      <c r="I297" s="295"/>
      <c r="J297" s="136">
        <v>7.93</v>
      </c>
      <c r="K297" s="296">
        <v>4.59</v>
      </c>
      <c r="L297" s="297"/>
      <c r="M297" s="137">
        <v>12.52</v>
      </c>
    </row>
    <row r="298" spans="1:13">
      <c r="A298" s="291" t="s">
        <v>2118</v>
      </c>
      <c r="B298" s="292"/>
      <c r="C298" s="291" t="s">
        <v>576</v>
      </c>
      <c r="D298" s="293"/>
      <c r="E298" s="293"/>
      <c r="F298" s="293"/>
      <c r="G298" s="292"/>
      <c r="H298" s="294" t="s">
        <v>407</v>
      </c>
      <c r="I298" s="295"/>
      <c r="J298" s="136">
        <v>2.06</v>
      </c>
      <c r="K298" s="296">
        <v>0.71</v>
      </c>
      <c r="L298" s="297"/>
      <c r="M298" s="136">
        <v>2.77</v>
      </c>
    </row>
    <row r="299" spans="1:13">
      <c r="A299" s="291" t="s">
        <v>2119</v>
      </c>
      <c r="B299" s="292"/>
      <c r="C299" s="291" t="s">
        <v>577</v>
      </c>
      <c r="D299" s="293"/>
      <c r="E299" s="293"/>
      <c r="F299" s="293"/>
      <c r="G299" s="292"/>
      <c r="H299" s="294" t="s">
        <v>407</v>
      </c>
      <c r="I299" s="295"/>
      <c r="J299" s="136">
        <v>2.72</v>
      </c>
      <c r="K299" s="296">
        <v>1.06</v>
      </c>
      <c r="L299" s="297"/>
      <c r="M299" s="136">
        <v>3.78</v>
      </c>
    </row>
    <row r="300" spans="1:13">
      <c r="A300" s="291" t="s">
        <v>2120</v>
      </c>
      <c r="B300" s="292"/>
      <c r="C300" s="291" t="s">
        <v>578</v>
      </c>
      <c r="D300" s="293"/>
      <c r="E300" s="293"/>
      <c r="F300" s="293"/>
      <c r="G300" s="292"/>
      <c r="H300" s="294" t="s">
        <v>407</v>
      </c>
      <c r="I300" s="295"/>
      <c r="J300" s="136">
        <v>4.6500000000000004</v>
      </c>
      <c r="K300" s="296">
        <v>1.77</v>
      </c>
      <c r="L300" s="297"/>
      <c r="M300" s="136">
        <v>6.42</v>
      </c>
    </row>
    <row r="301" spans="1:13">
      <c r="A301" s="291" t="s">
        <v>2121</v>
      </c>
      <c r="B301" s="292"/>
      <c r="C301" s="291" t="s">
        <v>579</v>
      </c>
      <c r="D301" s="293"/>
      <c r="E301" s="293"/>
      <c r="F301" s="293"/>
      <c r="G301" s="292"/>
      <c r="H301" s="294" t="s">
        <v>407</v>
      </c>
      <c r="I301" s="295"/>
      <c r="J301" s="136">
        <v>0.69</v>
      </c>
      <c r="K301" s="296">
        <v>0.36</v>
      </c>
      <c r="L301" s="297"/>
      <c r="M301" s="136">
        <v>1.05</v>
      </c>
    </row>
    <row r="302" spans="1:13">
      <c r="A302" s="291" t="s">
        <v>2122</v>
      </c>
      <c r="B302" s="292"/>
      <c r="C302" s="291" t="s">
        <v>580</v>
      </c>
      <c r="D302" s="293"/>
      <c r="E302" s="293"/>
      <c r="F302" s="293"/>
      <c r="G302" s="292"/>
      <c r="H302" s="294" t="s">
        <v>407</v>
      </c>
      <c r="I302" s="295"/>
      <c r="J302" s="136">
        <v>0.7</v>
      </c>
      <c r="K302" s="296">
        <v>0.36</v>
      </c>
      <c r="L302" s="297"/>
      <c r="M302" s="136">
        <v>1.06</v>
      </c>
    </row>
    <row r="303" spans="1:13">
      <c r="A303" s="291" t="s">
        <v>2123</v>
      </c>
      <c r="B303" s="292"/>
      <c r="C303" s="291" t="s">
        <v>581</v>
      </c>
      <c r="D303" s="293"/>
      <c r="E303" s="293"/>
      <c r="F303" s="293"/>
      <c r="G303" s="292"/>
      <c r="H303" s="294" t="s">
        <v>407</v>
      </c>
      <c r="I303" s="295"/>
      <c r="J303" s="136">
        <v>0.83</v>
      </c>
      <c r="K303" s="296">
        <v>0.36</v>
      </c>
      <c r="L303" s="297"/>
      <c r="M303" s="136">
        <v>1.19</v>
      </c>
    </row>
    <row r="304" spans="1:13">
      <c r="A304" s="291" t="s">
        <v>2124</v>
      </c>
      <c r="B304" s="292"/>
      <c r="C304" s="291" t="s">
        <v>582</v>
      </c>
      <c r="D304" s="293"/>
      <c r="E304" s="293"/>
      <c r="F304" s="293"/>
      <c r="G304" s="292"/>
      <c r="H304" s="294" t="s">
        <v>407</v>
      </c>
      <c r="I304" s="295"/>
      <c r="J304" s="136">
        <v>0.89</v>
      </c>
      <c r="K304" s="296">
        <v>1.06</v>
      </c>
      <c r="L304" s="297"/>
      <c r="M304" s="136">
        <v>1.95</v>
      </c>
    </row>
    <row r="305" spans="1:13">
      <c r="A305" s="291" t="s">
        <v>2125</v>
      </c>
      <c r="B305" s="292"/>
      <c r="C305" s="291" t="s">
        <v>583</v>
      </c>
      <c r="D305" s="293"/>
      <c r="E305" s="293"/>
      <c r="F305" s="293"/>
      <c r="G305" s="292"/>
      <c r="H305" s="294" t="s">
        <v>407</v>
      </c>
      <c r="I305" s="295"/>
      <c r="J305" s="136">
        <v>1.1200000000000001</v>
      </c>
      <c r="K305" s="296">
        <v>1.41</v>
      </c>
      <c r="L305" s="297"/>
      <c r="M305" s="136">
        <v>2.5299999999999998</v>
      </c>
    </row>
    <row r="306" spans="1:13">
      <c r="A306" s="291" t="s">
        <v>2126</v>
      </c>
      <c r="B306" s="292"/>
      <c r="C306" s="291" t="s">
        <v>584</v>
      </c>
      <c r="D306" s="293"/>
      <c r="E306" s="293"/>
      <c r="F306" s="293"/>
      <c r="G306" s="292"/>
      <c r="H306" s="294" t="s">
        <v>407</v>
      </c>
      <c r="I306" s="295"/>
      <c r="J306" s="136">
        <v>1.79</v>
      </c>
      <c r="K306" s="296">
        <v>2.12</v>
      </c>
      <c r="L306" s="297"/>
      <c r="M306" s="136">
        <v>3.91</v>
      </c>
    </row>
    <row r="307" spans="1:13">
      <c r="A307" s="291" t="s">
        <v>2127</v>
      </c>
      <c r="B307" s="292"/>
      <c r="C307" s="291" t="s">
        <v>585</v>
      </c>
      <c r="D307" s="293"/>
      <c r="E307" s="293"/>
      <c r="F307" s="293"/>
      <c r="G307" s="292"/>
      <c r="H307" s="294" t="s">
        <v>407</v>
      </c>
      <c r="I307" s="295"/>
      <c r="J307" s="136">
        <v>2.1</v>
      </c>
      <c r="K307" s="296">
        <v>4.24</v>
      </c>
      <c r="L307" s="297"/>
      <c r="M307" s="136">
        <v>6.34</v>
      </c>
    </row>
    <row r="308" spans="1:13">
      <c r="A308" s="291" t="s">
        <v>2128</v>
      </c>
      <c r="B308" s="292"/>
      <c r="C308" s="291" t="s">
        <v>586</v>
      </c>
      <c r="D308" s="293"/>
      <c r="E308" s="293"/>
      <c r="F308" s="293"/>
      <c r="G308" s="292"/>
      <c r="H308" s="294" t="s">
        <v>407</v>
      </c>
      <c r="I308" s="295"/>
      <c r="J308" s="136">
        <v>2.63</v>
      </c>
      <c r="K308" s="296">
        <v>6.36</v>
      </c>
      <c r="L308" s="297"/>
      <c r="M308" s="136">
        <v>8.99</v>
      </c>
    </row>
    <row r="309" spans="1:13">
      <c r="A309" s="291" t="s">
        <v>2129</v>
      </c>
      <c r="B309" s="292"/>
      <c r="C309" s="291" t="s">
        <v>587</v>
      </c>
      <c r="D309" s="293"/>
      <c r="E309" s="293"/>
      <c r="F309" s="293"/>
      <c r="G309" s="292"/>
      <c r="H309" s="294" t="s">
        <v>407</v>
      </c>
      <c r="I309" s="295"/>
      <c r="J309" s="136">
        <v>4.6399999999999997</v>
      </c>
      <c r="K309" s="296">
        <v>8.84</v>
      </c>
      <c r="L309" s="297"/>
      <c r="M309" s="137">
        <v>13.48</v>
      </c>
    </row>
    <row r="310" spans="1:13">
      <c r="A310" s="291" t="s">
        <v>2130</v>
      </c>
      <c r="B310" s="292"/>
      <c r="C310" s="291" t="s">
        <v>588</v>
      </c>
      <c r="D310" s="293"/>
      <c r="E310" s="293"/>
      <c r="F310" s="293"/>
      <c r="G310" s="292"/>
      <c r="H310" s="294" t="s">
        <v>407</v>
      </c>
      <c r="I310" s="295"/>
      <c r="J310" s="136">
        <v>1.35</v>
      </c>
      <c r="K310" s="296">
        <v>0.36</v>
      </c>
      <c r="L310" s="297"/>
      <c r="M310" s="136">
        <v>1.71</v>
      </c>
    </row>
    <row r="311" spans="1:13">
      <c r="A311" s="291" t="s">
        <v>2131</v>
      </c>
      <c r="B311" s="292"/>
      <c r="C311" s="291" t="s">
        <v>589</v>
      </c>
      <c r="D311" s="293"/>
      <c r="E311" s="293"/>
      <c r="F311" s="293"/>
      <c r="G311" s="292"/>
      <c r="H311" s="294" t="s">
        <v>407</v>
      </c>
      <c r="I311" s="295"/>
      <c r="J311" s="136">
        <v>1.57</v>
      </c>
      <c r="K311" s="296">
        <v>0.36</v>
      </c>
      <c r="L311" s="297"/>
      <c r="M311" s="136">
        <v>1.93</v>
      </c>
    </row>
    <row r="312" spans="1:13">
      <c r="A312" s="291" t="s">
        <v>2132</v>
      </c>
      <c r="B312" s="292"/>
      <c r="C312" s="291" t="s">
        <v>590</v>
      </c>
      <c r="D312" s="293"/>
      <c r="E312" s="293"/>
      <c r="F312" s="293"/>
      <c r="G312" s="292"/>
      <c r="H312" s="294" t="s">
        <v>407</v>
      </c>
      <c r="I312" s="295"/>
      <c r="J312" s="136">
        <v>1.7</v>
      </c>
      <c r="K312" s="296">
        <v>0.36</v>
      </c>
      <c r="L312" s="297"/>
      <c r="M312" s="136">
        <v>2.06</v>
      </c>
    </row>
    <row r="313" spans="1:13">
      <c r="A313" s="291" t="s">
        <v>2133</v>
      </c>
      <c r="B313" s="292"/>
      <c r="C313" s="291" t="s">
        <v>591</v>
      </c>
      <c r="D313" s="293"/>
      <c r="E313" s="293"/>
      <c r="F313" s="293"/>
      <c r="G313" s="292"/>
      <c r="H313" s="294" t="s">
        <v>407</v>
      </c>
      <c r="I313" s="295"/>
      <c r="J313" s="136">
        <v>2.2799999999999998</v>
      </c>
      <c r="K313" s="296">
        <v>1.06</v>
      </c>
      <c r="L313" s="297"/>
      <c r="M313" s="136">
        <v>3.34</v>
      </c>
    </row>
    <row r="314" spans="1:13">
      <c r="A314" s="291" t="s">
        <v>2134</v>
      </c>
      <c r="B314" s="292"/>
      <c r="C314" s="291" t="s">
        <v>592</v>
      </c>
      <c r="D314" s="293"/>
      <c r="E314" s="293"/>
      <c r="F314" s="293"/>
      <c r="G314" s="292"/>
      <c r="H314" s="294" t="s">
        <v>407</v>
      </c>
      <c r="I314" s="295"/>
      <c r="J314" s="136">
        <v>2.44</v>
      </c>
      <c r="K314" s="296">
        <v>1.41</v>
      </c>
      <c r="L314" s="297"/>
      <c r="M314" s="136">
        <v>3.85</v>
      </c>
    </row>
    <row r="315" spans="1:13">
      <c r="A315" s="291" t="s">
        <v>2135</v>
      </c>
      <c r="B315" s="292"/>
      <c r="C315" s="291" t="s">
        <v>593</v>
      </c>
      <c r="D315" s="293"/>
      <c r="E315" s="293"/>
      <c r="F315" s="293"/>
      <c r="G315" s="292"/>
      <c r="H315" s="294" t="s">
        <v>407</v>
      </c>
      <c r="I315" s="295"/>
      <c r="J315" s="136">
        <v>2.9</v>
      </c>
      <c r="K315" s="296">
        <v>2.12</v>
      </c>
      <c r="L315" s="297"/>
      <c r="M315" s="136">
        <v>5.0199999999999996</v>
      </c>
    </row>
    <row r="316" spans="1:13">
      <c r="A316" s="291" t="s">
        <v>2136</v>
      </c>
      <c r="B316" s="292"/>
      <c r="C316" s="291" t="s">
        <v>594</v>
      </c>
      <c r="D316" s="293"/>
      <c r="E316" s="293"/>
      <c r="F316" s="293"/>
      <c r="G316" s="292"/>
      <c r="H316" s="294" t="s">
        <v>407</v>
      </c>
      <c r="I316" s="295"/>
      <c r="J316" s="136">
        <v>3.35</v>
      </c>
      <c r="K316" s="296">
        <v>4.24</v>
      </c>
      <c r="L316" s="297"/>
      <c r="M316" s="136">
        <v>7.59</v>
      </c>
    </row>
    <row r="317" spans="1:13">
      <c r="A317" s="291" t="s">
        <v>2137</v>
      </c>
      <c r="B317" s="292"/>
      <c r="C317" s="291" t="s">
        <v>595</v>
      </c>
      <c r="D317" s="293"/>
      <c r="E317" s="293"/>
      <c r="F317" s="293"/>
      <c r="G317" s="292"/>
      <c r="H317" s="294" t="s">
        <v>407</v>
      </c>
      <c r="I317" s="295"/>
      <c r="J317" s="136">
        <v>4.1500000000000004</v>
      </c>
      <c r="K317" s="296">
        <v>6.36</v>
      </c>
      <c r="L317" s="297"/>
      <c r="M317" s="137">
        <v>10.51</v>
      </c>
    </row>
    <row r="318" spans="1:13">
      <c r="A318" s="291" t="s">
        <v>2138</v>
      </c>
      <c r="B318" s="292"/>
      <c r="C318" s="291" t="s">
        <v>596</v>
      </c>
      <c r="D318" s="293"/>
      <c r="E318" s="293"/>
      <c r="F318" s="293"/>
      <c r="G318" s="292"/>
      <c r="H318" s="294" t="s">
        <v>407</v>
      </c>
      <c r="I318" s="295"/>
      <c r="J318" s="136">
        <v>7.32</v>
      </c>
      <c r="K318" s="296">
        <v>8.84</v>
      </c>
      <c r="L318" s="297"/>
      <c r="M318" s="137">
        <v>16.16</v>
      </c>
    </row>
    <row r="319" spans="1:13">
      <c r="A319" s="291" t="s">
        <v>2139</v>
      </c>
      <c r="B319" s="292"/>
      <c r="C319" s="291" t="s">
        <v>597</v>
      </c>
      <c r="D319" s="293"/>
      <c r="E319" s="293"/>
      <c r="F319" s="293"/>
      <c r="G319" s="292"/>
      <c r="H319" s="294" t="s">
        <v>407</v>
      </c>
      <c r="I319" s="295"/>
      <c r="J319" s="137">
        <v>13.28</v>
      </c>
      <c r="K319" s="298">
        <v>12.37</v>
      </c>
      <c r="L319" s="299"/>
      <c r="M319" s="137">
        <v>25.65</v>
      </c>
    </row>
    <row r="320" spans="1:13">
      <c r="A320" s="291" t="s">
        <v>2140</v>
      </c>
      <c r="B320" s="292"/>
      <c r="C320" s="291" t="s">
        <v>3933</v>
      </c>
      <c r="D320" s="293"/>
      <c r="E320" s="293"/>
      <c r="F320" s="293"/>
      <c r="G320" s="292"/>
      <c r="H320" s="294" t="s">
        <v>407</v>
      </c>
      <c r="I320" s="295"/>
      <c r="J320" s="136">
        <v>7.12</v>
      </c>
      <c r="K320" s="298">
        <v>12.37</v>
      </c>
      <c r="L320" s="299"/>
      <c r="M320" s="137">
        <v>19.489999999999998</v>
      </c>
    </row>
    <row r="321" spans="1:13">
      <c r="A321" s="291" t="s">
        <v>2141</v>
      </c>
      <c r="B321" s="292"/>
      <c r="C321" s="291" t="s">
        <v>598</v>
      </c>
      <c r="D321" s="293"/>
      <c r="E321" s="293"/>
      <c r="F321" s="293"/>
      <c r="G321" s="292"/>
      <c r="H321" s="294" t="s">
        <v>113</v>
      </c>
      <c r="I321" s="295"/>
      <c r="J321" s="138">
        <v>203.9</v>
      </c>
      <c r="K321" s="296">
        <v>7.07</v>
      </c>
      <c r="L321" s="297"/>
      <c r="M321" s="138">
        <v>210.97</v>
      </c>
    </row>
    <row r="322" spans="1:13">
      <c r="A322" s="291" t="s">
        <v>2142</v>
      </c>
      <c r="B322" s="292"/>
      <c r="C322" s="291" t="s">
        <v>599</v>
      </c>
      <c r="D322" s="293"/>
      <c r="E322" s="293"/>
      <c r="F322" s="293"/>
      <c r="G322" s="292"/>
      <c r="H322" s="294" t="s">
        <v>407</v>
      </c>
      <c r="I322" s="295"/>
      <c r="J322" s="136">
        <v>0.1</v>
      </c>
      <c r="K322" s="296">
        <v>0.56000000000000005</v>
      </c>
      <c r="L322" s="297"/>
      <c r="M322" s="136">
        <v>0.66</v>
      </c>
    </row>
    <row r="323" spans="1:13">
      <c r="A323" s="291" t="s">
        <v>2143</v>
      </c>
      <c r="B323" s="292"/>
      <c r="C323" s="291" t="s">
        <v>600</v>
      </c>
      <c r="D323" s="293"/>
      <c r="E323" s="293"/>
      <c r="F323" s="293"/>
      <c r="G323" s="292"/>
      <c r="H323" s="294" t="s">
        <v>407</v>
      </c>
      <c r="I323" s="295"/>
      <c r="J323" s="136">
        <v>0.17</v>
      </c>
      <c r="K323" s="296">
        <v>0.56000000000000005</v>
      </c>
      <c r="L323" s="297"/>
      <c r="M323" s="136">
        <v>0.73</v>
      </c>
    </row>
    <row r="324" spans="1:13">
      <c r="A324" s="291" t="s">
        <v>2144</v>
      </c>
      <c r="B324" s="292"/>
      <c r="C324" s="291" t="s">
        <v>601</v>
      </c>
      <c r="D324" s="293"/>
      <c r="E324" s="293"/>
      <c r="F324" s="293"/>
      <c r="G324" s="292"/>
      <c r="H324" s="294" t="s">
        <v>407</v>
      </c>
      <c r="I324" s="295"/>
      <c r="J324" s="136">
        <v>0.26</v>
      </c>
      <c r="K324" s="296">
        <v>0.56000000000000005</v>
      </c>
      <c r="L324" s="297"/>
      <c r="M324" s="136">
        <v>0.82</v>
      </c>
    </row>
    <row r="325" spans="1:13">
      <c r="A325" s="291" t="s">
        <v>2145</v>
      </c>
      <c r="B325" s="292"/>
      <c r="C325" s="291" t="s">
        <v>602</v>
      </c>
      <c r="D325" s="293"/>
      <c r="E325" s="293"/>
      <c r="F325" s="293"/>
      <c r="G325" s="292"/>
      <c r="H325" s="294" t="s">
        <v>407</v>
      </c>
      <c r="I325" s="295"/>
      <c r="J325" s="136">
        <v>0.41</v>
      </c>
      <c r="K325" s="296">
        <v>0.71</v>
      </c>
      <c r="L325" s="297"/>
      <c r="M325" s="136">
        <v>1.1200000000000001</v>
      </c>
    </row>
    <row r="326" spans="1:13">
      <c r="A326" s="291" t="s">
        <v>2146</v>
      </c>
      <c r="B326" s="292"/>
      <c r="C326" s="291" t="s">
        <v>603</v>
      </c>
      <c r="D326" s="293"/>
      <c r="E326" s="293"/>
      <c r="F326" s="293"/>
      <c r="G326" s="292"/>
      <c r="H326" s="294" t="s">
        <v>407</v>
      </c>
      <c r="I326" s="295"/>
      <c r="J326" s="136">
        <v>0.55000000000000004</v>
      </c>
      <c r="K326" s="296">
        <v>0.71</v>
      </c>
      <c r="L326" s="297"/>
      <c r="M326" s="136">
        <v>1.26</v>
      </c>
    </row>
    <row r="327" spans="1:13">
      <c r="A327" s="291" t="s">
        <v>2147</v>
      </c>
      <c r="B327" s="292"/>
      <c r="C327" s="291" t="s">
        <v>604</v>
      </c>
      <c r="D327" s="293"/>
      <c r="E327" s="293"/>
      <c r="F327" s="293"/>
      <c r="G327" s="292"/>
      <c r="H327" s="294" t="s">
        <v>605</v>
      </c>
      <c r="I327" s="295"/>
      <c r="J327" s="136">
        <v>1.63</v>
      </c>
      <c r="K327" s="296">
        <v>0.36</v>
      </c>
      <c r="L327" s="297"/>
      <c r="M327" s="136">
        <v>1.99</v>
      </c>
    </row>
    <row r="328" spans="1:13">
      <c r="A328" s="291" t="s">
        <v>2148</v>
      </c>
      <c r="B328" s="292"/>
      <c r="C328" s="291" t="s">
        <v>606</v>
      </c>
      <c r="D328" s="293"/>
      <c r="E328" s="293"/>
      <c r="F328" s="293"/>
      <c r="G328" s="292"/>
      <c r="H328" s="294" t="s">
        <v>605</v>
      </c>
      <c r="I328" s="295"/>
      <c r="J328" s="136">
        <v>1.87</v>
      </c>
      <c r="K328" s="296">
        <v>0.36</v>
      </c>
      <c r="L328" s="297"/>
      <c r="M328" s="136">
        <v>2.23</v>
      </c>
    </row>
    <row r="329" spans="1:13">
      <c r="A329" s="291" t="s">
        <v>2149</v>
      </c>
      <c r="B329" s="292"/>
      <c r="C329" s="291" t="s">
        <v>607</v>
      </c>
      <c r="D329" s="293"/>
      <c r="E329" s="293"/>
      <c r="F329" s="293"/>
      <c r="G329" s="292"/>
      <c r="H329" s="294" t="s">
        <v>605</v>
      </c>
      <c r="I329" s="295"/>
      <c r="J329" s="136">
        <v>2.86</v>
      </c>
      <c r="K329" s="296">
        <v>0.36</v>
      </c>
      <c r="L329" s="297"/>
      <c r="M329" s="136">
        <v>3.22</v>
      </c>
    </row>
    <row r="330" spans="1:13">
      <c r="A330" s="291" t="s">
        <v>2150</v>
      </c>
      <c r="B330" s="292"/>
      <c r="C330" s="291" t="s">
        <v>608</v>
      </c>
      <c r="D330" s="293"/>
      <c r="E330" s="293"/>
      <c r="F330" s="293"/>
      <c r="G330" s="292"/>
      <c r="H330" s="294" t="s">
        <v>605</v>
      </c>
      <c r="I330" s="295"/>
      <c r="J330" s="136">
        <v>3.59</v>
      </c>
      <c r="K330" s="296">
        <v>1.06</v>
      </c>
      <c r="L330" s="297"/>
      <c r="M330" s="136">
        <v>4.6500000000000004</v>
      </c>
    </row>
    <row r="331" spans="1:13">
      <c r="A331" s="291" t="s">
        <v>2151</v>
      </c>
      <c r="B331" s="292"/>
      <c r="C331" s="291" t="s">
        <v>609</v>
      </c>
      <c r="D331" s="293"/>
      <c r="E331" s="293"/>
      <c r="F331" s="293"/>
      <c r="G331" s="292"/>
      <c r="H331" s="294" t="s">
        <v>605</v>
      </c>
      <c r="I331" s="295"/>
      <c r="J331" s="136">
        <v>4.22</v>
      </c>
      <c r="K331" s="296">
        <v>1.41</v>
      </c>
      <c r="L331" s="297"/>
      <c r="M331" s="136">
        <v>5.63</v>
      </c>
    </row>
    <row r="332" spans="1:13">
      <c r="A332" s="291" t="s">
        <v>2152</v>
      </c>
      <c r="B332" s="292"/>
      <c r="C332" s="291" t="s">
        <v>610</v>
      </c>
      <c r="D332" s="293"/>
      <c r="E332" s="293"/>
      <c r="F332" s="293"/>
      <c r="G332" s="292"/>
      <c r="H332" s="294" t="s">
        <v>605</v>
      </c>
      <c r="I332" s="295"/>
      <c r="J332" s="136">
        <v>7.87</v>
      </c>
      <c r="K332" s="296">
        <v>2.12</v>
      </c>
      <c r="L332" s="297"/>
      <c r="M332" s="136">
        <v>9.99</v>
      </c>
    </row>
    <row r="333" spans="1:13">
      <c r="A333" s="291" t="s">
        <v>2153</v>
      </c>
      <c r="B333" s="292"/>
      <c r="C333" s="291" t="s">
        <v>611</v>
      </c>
      <c r="D333" s="293"/>
      <c r="E333" s="293"/>
      <c r="F333" s="293"/>
      <c r="G333" s="292"/>
      <c r="H333" s="294" t="s">
        <v>605</v>
      </c>
      <c r="I333" s="295"/>
      <c r="J333" s="136">
        <v>9.25</v>
      </c>
      <c r="K333" s="296">
        <v>4.24</v>
      </c>
      <c r="L333" s="297"/>
      <c r="M333" s="137">
        <v>13.49</v>
      </c>
    </row>
    <row r="334" spans="1:13">
      <c r="A334" s="291" t="s">
        <v>2154</v>
      </c>
      <c r="B334" s="292"/>
      <c r="C334" s="291" t="s">
        <v>612</v>
      </c>
      <c r="D334" s="293"/>
      <c r="E334" s="293"/>
      <c r="F334" s="293"/>
      <c r="G334" s="292"/>
      <c r="H334" s="294" t="s">
        <v>605</v>
      </c>
      <c r="I334" s="295"/>
      <c r="J334" s="137">
        <v>13.49</v>
      </c>
      <c r="K334" s="296">
        <v>6.36</v>
      </c>
      <c r="L334" s="297"/>
      <c r="M334" s="137">
        <v>19.850000000000001</v>
      </c>
    </row>
    <row r="335" spans="1:13">
      <c r="A335" s="291" t="s">
        <v>2155</v>
      </c>
      <c r="B335" s="292"/>
      <c r="C335" s="291" t="s">
        <v>613</v>
      </c>
      <c r="D335" s="293"/>
      <c r="E335" s="293"/>
      <c r="F335" s="293"/>
      <c r="G335" s="292"/>
      <c r="H335" s="294" t="s">
        <v>605</v>
      </c>
      <c r="I335" s="295"/>
      <c r="J335" s="137">
        <v>19.64</v>
      </c>
      <c r="K335" s="296">
        <v>8.84</v>
      </c>
      <c r="L335" s="297"/>
      <c r="M335" s="137">
        <v>28.48</v>
      </c>
    </row>
    <row r="336" spans="1:13">
      <c r="A336" s="291" t="s">
        <v>2156</v>
      </c>
      <c r="B336" s="292"/>
      <c r="C336" s="291" t="s">
        <v>3934</v>
      </c>
      <c r="D336" s="293"/>
      <c r="E336" s="293"/>
      <c r="F336" s="293"/>
      <c r="G336" s="292"/>
      <c r="H336" s="294" t="s">
        <v>407</v>
      </c>
      <c r="I336" s="295"/>
      <c r="J336" s="136">
        <v>0.2</v>
      </c>
      <c r="K336" s="296">
        <v>0.56000000000000005</v>
      </c>
      <c r="L336" s="297"/>
      <c r="M336" s="136">
        <v>0.76</v>
      </c>
    </row>
    <row r="337" spans="1:13">
      <c r="A337" s="291" t="s">
        <v>2157</v>
      </c>
      <c r="B337" s="292"/>
      <c r="C337" s="291" t="s">
        <v>3935</v>
      </c>
      <c r="D337" s="293"/>
      <c r="E337" s="293"/>
      <c r="F337" s="293"/>
      <c r="G337" s="292"/>
      <c r="H337" s="294" t="s">
        <v>407</v>
      </c>
      <c r="I337" s="295"/>
      <c r="J337" s="136">
        <v>0.26</v>
      </c>
      <c r="K337" s="296">
        <v>0.56000000000000005</v>
      </c>
      <c r="L337" s="297"/>
      <c r="M337" s="136">
        <v>0.82</v>
      </c>
    </row>
    <row r="338" spans="1:13">
      <c r="A338" s="291" t="s">
        <v>2158</v>
      </c>
      <c r="B338" s="292"/>
      <c r="C338" s="291" t="s">
        <v>3936</v>
      </c>
      <c r="D338" s="293"/>
      <c r="E338" s="293"/>
      <c r="F338" s="293"/>
      <c r="G338" s="292"/>
      <c r="H338" s="294" t="s">
        <v>407</v>
      </c>
      <c r="I338" s="295"/>
      <c r="J338" s="136">
        <v>0.4</v>
      </c>
      <c r="K338" s="296">
        <v>0.71</v>
      </c>
      <c r="L338" s="297"/>
      <c r="M338" s="136">
        <v>1.1100000000000001</v>
      </c>
    </row>
    <row r="339" spans="1:13">
      <c r="A339" s="291" t="s">
        <v>2159</v>
      </c>
      <c r="B339" s="292"/>
      <c r="C339" s="291" t="s">
        <v>614</v>
      </c>
      <c r="D339" s="293"/>
      <c r="E339" s="293"/>
      <c r="F339" s="293"/>
      <c r="G339" s="292"/>
      <c r="H339" s="294" t="s">
        <v>407</v>
      </c>
      <c r="I339" s="295"/>
      <c r="J339" s="136">
        <v>2.4900000000000002</v>
      </c>
      <c r="K339" s="296">
        <v>1.41</v>
      </c>
      <c r="L339" s="297"/>
      <c r="M339" s="136">
        <v>3.9</v>
      </c>
    </row>
    <row r="340" spans="1:13">
      <c r="A340" s="291" t="s">
        <v>2160</v>
      </c>
      <c r="B340" s="292"/>
      <c r="C340" s="291" t="s">
        <v>615</v>
      </c>
      <c r="D340" s="293"/>
      <c r="E340" s="293"/>
      <c r="F340" s="293"/>
      <c r="G340" s="292"/>
      <c r="H340" s="294" t="s">
        <v>407</v>
      </c>
      <c r="I340" s="295"/>
      <c r="J340" s="136">
        <v>3.2</v>
      </c>
      <c r="K340" s="296">
        <v>2.12</v>
      </c>
      <c r="L340" s="297"/>
      <c r="M340" s="136">
        <v>5.32</v>
      </c>
    </row>
    <row r="341" spans="1:13">
      <c r="A341" s="291" t="s">
        <v>2161</v>
      </c>
      <c r="B341" s="292"/>
      <c r="C341" s="291" t="s">
        <v>616</v>
      </c>
      <c r="D341" s="293"/>
      <c r="E341" s="293"/>
      <c r="F341" s="293"/>
      <c r="G341" s="292"/>
      <c r="H341" s="294" t="s">
        <v>407</v>
      </c>
      <c r="I341" s="295"/>
      <c r="J341" s="136">
        <v>5.84</v>
      </c>
      <c r="K341" s="296">
        <v>2.82</v>
      </c>
      <c r="L341" s="297"/>
      <c r="M341" s="136">
        <v>8.66</v>
      </c>
    </row>
    <row r="342" spans="1:13">
      <c r="A342" s="291" t="s">
        <v>2162</v>
      </c>
      <c r="B342" s="292"/>
      <c r="C342" s="291" t="s">
        <v>617</v>
      </c>
      <c r="D342" s="293"/>
      <c r="E342" s="293"/>
      <c r="F342" s="293"/>
      <c r="G342" s="292"/>
      <c r="H342" s="294" t="s">
        <v>407</v>
      </c>
      <c r="I342" s="295"/>
      <c r="J342" s="136">
        <v>8.3000000000000007</v>
      </c>
      <c r="K342" s="296">
        <v>3.89</v>
      </c>
      <c r="L342" s="297"/>
      <c r="M342" s="137">
        <v>12.19</v>
      </c>
    </row>
    <row r="343" spans="1:13">
      <c r="A343" s="291" t="s">
        <v>2163</v>
      </c>
      <c r="B343" s="292"/>
      <c r="C343" s="291" t="s">
        <v>618</v>
      </c>
      <c r="D343" s="293"/>
      <c r="E343" s="293"/>
      <c r="F343" s="293"/>
      <c r="G343" s="292"/>
      <c r="H343" s="294" t="s">
        <v>407</v>
      </c>
      <c r="I343" s="295"/>
      <c r="J343" s="137">
        <v>14.5</v>
      </c>
      <c r="K343" s="296">
        <v>4.59</v>
      </c>
      <c r="L343" s="297"/>
      <c r="M343" s="137">
        <v>19.09</v>
      </c>
    </row>
    <row r="344" spans="1:13">
      <c r="A344" s="291" t="s">
        <v>2164</v>
      </c>
      <c r="B344" s="292"/>
      <c r="C344" s="291" t="s">
        <v>619</v>
      </c>
      <c r="D344" s="293"/>
      <c r="E344" s="293"/>
      <c r="F344" s="293"/>
      <c r="G344" s="292"/>
      <c r="H344" s="294" t="s">
        <v>407</v>
      </c>
      <c r="I344" s="295"/>
      <c r="J344" s="137">
        <v>26.13</v>
      </c>
      <c r="K344" s="296">
        <v>8.84</v>
      </c>
      <c r="L344" s="297"/>
      <c r="M344" s="137">
        <v>34.97</v>
      </c>
    </row>
    <row r="345" spans="1:13">
      <c r="A345" s="291" t="s">
        <v>2165</v>
      </c>
      <c r="B345" s="292"/>
      <c r="C345" s="291" t="s">
        <v>620</v>
      </c>
      <c r="D345" s="293"/>
      <c r="E345" s="293"/>
      <c r="F345" s="293"/>
      <c r="G345" s="292"/>
      <c r="H345" s="294" t="s">
        <v>407</v>
      </c>
      <c r="I345" s="295"/>
      <c r="J345" s="137">
        <v>32.15</v>
      </c>
      <c r="K345" s="298">
        <v>15.19</v>
      </c>
      <c r="L345" s="299"/>
      <c r="M345" s="137">
        <v>47.34</v>
      </c>
    </row>
    <row r="346" spans="1:13">
      <c r="A346" s="291" t="s">
        <v>2166</v>
      </c>
      <c r="B346" s="292"/>
      <c r="C346" s="291" t="s">
        <v>621</v>
      </c>
      <c r="D346" s="293"/>
      <c r="E346" s="293"/>
      <c r="F346" s="293"/>
      <c r="G346" s="292"/>
      <c r="H346" s="294" t="s">
        <v>407</v>
      </c>
      <c r="I346" s="295"/>
      <c r="J346" s="137">
        <v>54.2</v>
      </c>
      <c r="K346" s="298">
        <v>19.440000000000001</v>
      </c>
      <c r="L346" s="299"/>
      <c r="M346" s="137">
        <v>73.64</v>
      </c>
    </row>
    <row r="347" spans="1:13">
      <c r="A347" s="291" t="s">
        <v>2167</v>
      </c>
      <c r="B347" s="292"/>
      <c r="C347" s="291" t="s">
        <v>622</v>
      </c>
      <c r="D347" s="293"/>
      <c r="E347" s="293"/>
      <c r="F347" s="293"/>
      <c r="G347" s="292"/>
      <c r="H347" s="294" t="s">
        <v>462</v>
      </c>
      <c r="I347" s="295"/>
      <c r="J347" s="136">
        <v>8.2799999999999994</v>
      </c>
      <c r="K347" s="296">
        <v>2.48</v>
      </c>
      <c r="L347" s="297"/>
      <c r="M347" s="137">
        <v>10.76</v>
      </c>
    </row>
    <row r="348" spans="1:13">
      <c r="A348" s="291" t="s">
        <v>2168</v>
      </c>
      <c r="B348" s="292"/>
      <c r="C348" s="291" t="s">
        <v>3937</v>
      </c>
      <c r="D348" s="293"/>
      <c r="E348" s="293"/>
      <c r="F348" s="293"/>
      <c r="G348" s="292"/>
      <c r="H348" s="294" t="s">
        <v>462</v>
      </c>
      <c r="I348" s="295"/>
      <c r="J348" s="137">
        <v>15.4</v>
      </c>
      <c r="K348" s="296">
        <v>2.82</v>
      </c>
      <c r="L348" s="297"/>
      <c r="M348" s="137">
        <v>18.22</v>
      </c>
    </row>
    <row r="349" spans="1:13">
      <c r="A349" s="291" t="s">
        <v>2169</v>
      </c>
      <c r="B349" s="292"/>
      <c r="C349" s="291" t="s">
        <v>3938</v>
      </c>
      <c r="D349" s="293"/>
      <c r="E349" s="293"/>
      <c r="F349" s="293"/>
      <c r="G349" s="292"/>
      <c r="H349" s="294" t="s">
        <v>462</v>
      </c>
      <c r="I349" s="295"/>
      <c r="J349" s="137">
        <v>26.52</v>
      </c>
      <c r="K349" s="296">
        <v>3.01</v>
      </c>
      <c r="L349" s="297"/>
      <c r="M349" s="137">
        <v>29.53</v>
      </c>
    </row>
    <row r="350" spans="1:13">
      <c r="A350" s="291" t="s">
        <v>2170</v>
      </c>
      <c r="B350" s="292"/>
      <c r="C350" s="291" t="s">
        <v>623</v>
      </c>
      <c r="D350" s="293"/>
      <c r="E350" s="293"/>
      <c r="F350" s="293"/>
      <c r="G350" s="292"/>
      <c r="H350" s="294" t="s">
        <v>462</v>
      </c>
      <c r="I350" s="295"/>
      <c r="J350" s="137">
        <v>37.72</v>
      </c>
      <c r="K350" s="296">
        <v>3.71</v>
      </c>
      <c r="L350" s="297"/>
      <c r="M350" s="137">
        <v>41.43</v>
      </c>
    </row>
    <row r="351" spans="1:13">
      <c r="A351" s="291" t="s">
        <v>2171</v>
      </c>
      <c r="B351" s="292"/>
      <c r="C351" s="291" t="s">
        <v>3939</v>
      </c>
      <c r="D351" s="293"/>
      <c r="E351" s="293"/>
      <c r="F351" s="293"/>
      <c r="G351" s="292"/>
      <c r="H351" s="294" t="s">
        <v>462</v>
      </c>
      <c r="I351" s="295"/>
      <c r="J351" s="137">
        <v>48.2</v>
      </c>
      <c r="K351" s="296">
        <v>5.47</v>
      </c>
      <c r="L351" s="297"/>
      <c r="M351" s="137">
        <v>53.67</v>
      </c>
    </row>
    <row r="352" spans="1:13">
      <c r="A352" s="291" t="s">
        <v>2172</v>
      </c>
      <c r="B352" s="292"/>
      <c r="C352" s="291" t="s">
        <v>624</v>
      </c>
      <c r="D352" s="293"/>
      <c r="E352" s="293"/>
      <c r="F352" s="293"/>
      <c r="G352" s="292"/>
      <c r="H352" s="294" t="s">
        <v>462</v>
      </c>
      <c r="I352" s="295"/>
      <c r="J352" s="137">
        <v>58.03</v>
      </c>
      <c r="K352" s="296">
        <v>6.01</v>
      </c>
      <c r="L352" s="297"/>
      <c r="M352" s="137">
        <v>64.040000000000006</v>
      </c>
    </row>
    <row r="353" spans="1:13">
      <c r="A353" s="291" t="s">
        <v>2173</v>
      </c>
      <c r="B353" s="292"/>
      <c r="C353" s="291" t="s">
        <v>3940</v>
      </c>
      <c r="D353" s="293"/>
      <c r="E353" s="293"/>
      <c r="F353" s="293"/>
      <c r="G353" s="292"/>
      <c r="H353" s="294" t="s">
        <v>462</v>
      </c>
      <c r="I353" s="295"/>
      <c r="J353" s="137">
        <v>91.18</v>
      </c>
      <c r="K353" s="296">
        <v>6.36</v>
      </c>
      <c r="L353" s="297"/>
      <c r="M353" s="137">
        <v>97.54</v>
      </c>
    </row>
    <row r="354" spans="1:13">
      <c r="A354" s="291" t="s">
        <v>2174</v>
      </c>
      <c r="B354" s="292"/>
      <c r="C354" s="291" t="s">
        <v>3941</v>
      </c>
      <c r="D354" s="293"/>
      <c r="E354" s="293"/>
      <c r="F354" s="293"/>
      <c r="G354" s="292"/>
      <c r="H354" s="294" t="s">
        <v>462</v>
      </c>
      <c r="I354" s="295"/>
      <c r="J354" s="138">
        <v>107.17</v>
      </c>
      <c r="K354" s="296">
        <v>8.1199999999999992</v>
      </c>
      <c r="L354" s="297"/>
      <c r="M354" s="138">
        <v>115.29</v>
      </c>
    </row>
    <row r="355" spans="1:13">
      <c r="A355" s="291" t="s">
        <v>2175</v>
      </c>
      <c r="B355" s="292"/>
      <c r="C355" s="291" t="s">
        <v>3942</v>
      </c>
      <c r="D355" s="293"/>
      <c r="E355" s="293"/>
      <c r="F355" s="293"/>
      <c r="G355" s="292"/>
      <c r="H355" s="294" t="s">
        <v>462</v>
      </c>
      <c r="I355" s="295"/>
      <c r="J355" s="138">
        <v>141.80000000000001</v>
      </c>
      <c r="K355" s="298">
        <v>10.07</v>
      </c>
      <c r="L355" s="299"/>
      <c r="M355" s="138">
        <v>151.87</v>
      </c>
    </row>
    <row r="356" spans="1:13">
      <c r="A356" s="291" t="s">
        <v>2176</v>
      </c>
      <c r="B356" s="292"/>
      <c r="C356" s="291" t="s">
        <v>625</v>
      </c>
      <c r="D356" s="293"/>
      <c r="E356" s="293"/>
      <c r="F356" s="293"/>
      <c r="G356" s="292"/>
      <c r="H356" s="294" t="s">
        <v>462</v>
      </c>
      <c r="I356" s="295"/>
      <c r="J356" s="138">
        <v>189.05</v>
      </c>
      <c r="K356" s="298">
        <v>11.49</v>
      </c>
      <c r="L356" s="299"/>
      <c r="M356" s="138">
        <v>200.54</v>
      </c>
    </row>
    <row r="357" spans="1:13">
      <c r="A357" s="291" t="s">
        <v>2177</v>
      </c>
      <c r="B357" s="292"/>
      <c r="C357" s="291" t="s">
        <v>626</v>
      </c>
      <c r="D357" s="293"/>
      <c r="E357" s="293"/>
      <c r="F357" s="293"/>
      <c r="G357" s="292"/>
      <c r="H357" s="294" t="s">
        <v>327</v>
      </c>
      <c r="I357" s="295"/>
      <c r="J357" s="137">
        <v>84.08</v>
      </c>
      <c r="K357" s="296">
        <v>5.47</v>
      </c>
      <c r="L357" s="297"/>
      <c r="M357" s="137">
        <v>89.55</v>
      </c>
    </row>
    <row r="358" spans="1:13">
      <c r="A358" s="291" t="s">
        <v>2178</v>
      </c>
      <c r="B358" s="292"/>
      <c r="C358" s="291" t="s">
        <v>627</v>
      </c>
      <c r="D358" s="293"/>
      <c r="E358" s="293"/>
      <c r="F358" s="293"/>
      <c r="G358" s="292"/>
      <c r="H358" s="294" t="s">
        <v>462</v>
      </c>
      <c r="I358" s="295"/>
      <c r="J358" s="136">
        <v>9.39</v>
      </c>
      <c r="K358" s="296">
        <v>2.2999999999999998</v>
      </c>
      <c r="L358" s="297"/>
      <c r="M358" s="137">
        <v>11.69</v>
      </c>
    </row>
    <row r="359" spans="1:13">
      <c r="A359" s="291" t="s">
        <v>2179</v>
      </c>
      <c r="B359" s="292"/>
      <c r="C359" s="291" t="s">
        <v>3943</v>
      </c>
      <c r="D359" s="293"/>
      <c r="E359" s="293"/>
      <c r="F359" s="293"/>
      <c r="G359" s="292"/>
      <c r="H359" s="294" t="s">
        <v>327</v>
      </c>
      <c r="I359" s="295"/>
      <c r="J359" s="136">
        <v>5.13</v>
      </c>
      <c r="K359" s="296">
        <v>2.2999999999999998</v>
      </c>
      <c r="L359" s="297"/>
      <c r="M359" s="136">
        <v>7.43</v>
      </c>
    </row>
    <row r="360" spans="1:13">
      <c r="A360" s="291" t="s">
        <v>2180</v>
      </c>
      <c r="B360" s="292"/>
      <c r="C360" s="291" t="s">
        <v>628</v>
      </c>
      <c r="D360" s="293"/>
      <c r="E360" s="293"/>
      <c r="F360" s="293"/>
      <c r="G360" s="292"/>
      <c r="H360" s="294" t="s">
        <v>462</v>
      </c>
      <c r="I360" s="295"/>
      <c r="J360" s="137">
        <v>10.17</v>
      </c>
      <c r="K360" s="296">
        <v>2.12</v>
      </c>
      <c r="L360" s="297"/>
      <c r="M360" s="137">
        <v>12.29</v>
      </c>
    </row>
    <row r="361" spans="1:13">
      <c r="A361" s="291" t="s">
        <v>2181</v>
      </c>
      <c r="B361" s="292"/>
      <c r="C361" s="291" t="s">
        <v>629</v>
      </c>
      <c r="D361" s="293"/>
      <c r="E361" s="293"/>
      <c r="F361" s="293"/>
      <c r="G361" s="292"/>
      <c r="H361" s="294" t="s">
        <v>462</v>
      </c>
      <c r="I361" s="295"/>
      <c r="J361" s="137">
        <v>19.829999999999998</v>
      </c>
      <c r="K361" s="296">
        <v>2.12</v>
      </c>
      <c r="L361" s="297"/>
      <c r="M361" s="137">
        <v>21.95</v>
      </c>
    </row>
    <row r="362" spans="1:13">
      <c r="A362" s="291" t="s">
        <v>2182</v>
      </c>
      <c r="B362" s="292"/>
      <c r="C362" s="291" t="s">
        <v>630</v>
      </c>
      <c r="D362" s="293"/>
      <c r="E362" s="293"/>
      <c r="F362" s="293"/>
      <c r="G362" s="292"/>
      <c r="H362" s="294" t="s">
        <v>462</v>
      </c>
      <c r="I362" s="295"/>
      <c r="J362" s="137">
        <v>23.62</v>
      </c>
      <c r="K362" s="296">
        <v>2.2999999999999998</v>
      </c>
      <c r="L362" s="297"/>
      <c r="M362" s="137">
        <v>25.92</v>
      </c>
    </row>
    <row r="363" spans="1:13">
      <c r="A363" s="291" t="s">
        <v>2183</v>
      </c>
      <c r="B363" s="292"/>
      <c r="C363" s="291" t="s">
        <v>631</v>
      </c>
      <c r="D363" s="293"/>
      <c r="E363" s="293"/>
      <c r="F363" s="293"/>
      <c r="G363" s="292"/>
      <c r="H363" s="294" t="s">
        <v>462</v>
      </c>
      <c r="I363" s="295"/>
      <c r="J363" s="137">
        <v>38.049999999999997</v>
      </c>
      <c r="K363" s="296">
        <v>2.48</v>
      </c>
      <c r="L363" s="297"/>
      <c r="M363" s="137">
        <v>40.53</v>
      </c>
    </row>
    <row r="364" spans="1:13">
      <c r="A364" s="291" t="s">
        <v>2184</v>
      </c>
      <c r="B364" s="292"/>
      <c r="C364" s="291" t="s">
        <v>632</v>
      </c>
      <c r="D364" s="293"/>
      <c r="E364" s="293"/>
      <c r="F364" s="293"/>
      <c r="G364" s="292"/>
      <c r="H364" s="294" t="s">
        <v>462</v>
      </c>
      <c r="I364" s="295"/>
      <c r="J364" s="137">
        <v>60.16</v>
      </c>
      <c r="K364" s="296">
        <v>2.82</v>
      </c>
      <c r="L364" s="297"/>
      <c r="M364" s="137">
        <v>62.98</v>
      </c>
    </row>
    <row r="365" spans="1:13">
      <c r="A365" s="291" t="s">
        <v>2185</v>
      </c>
      <c r="B365" s="292"/>
      <c r="C365" s="291" t="s">
        <v>633</v>
      </c>
      <c r="D365" s="293"/>
      <c r="E365" s="293"/>
      <c r="F365" s="293"/>
      <c r="G365" s="292"/>
      <c r="H365" s="294" t="s">
        <v>462</v>
      </c>
      <c r="I365" s="295"/>
      <c r="J365" s="137">
        <v>84.61</v>
      </c>
      <c r="K365" s="296">
        <v>3.01</v>
      </c>
      <c r="L365" s="297"/>
      <c r="M365" s="137">
        <v>87.62</v>
      </c>
    </row>
    <row r="366" spans="1:13">
      <c r="A366" s="291" t="s">
        <v>2186</v>
      </c>
      <c r="B366" s="292"/>
      <c r="C366" s="291" t="s">
        <v>3944</v>
      </c>
      <c r="D366" s="293"/>
      <c r="E366" s="293"/>
      <c r="F366" s="293"/>
      <c r="G366" s="292"/>
      <c r="H366" s="294" t="s">
        <v>462</v>
      </c>
      <c r="I366" s="295"/>
      <c r="J366" s="136">
        <v>7.97</v>
      </c>
      <c r="K366" s="296">
        <v>2.48</v>
      </c>
      <c r="L366" s="297"/>
      <c r="M366" s="137">
        <v>10.45</v>
      </c>
    </row>
    <row r="367" spans="1:13">
      <c r="A367" s="291" t="s">
        <v>2187</v>
      </c>
      <c r="B367" s="292"/>
      <c r="C367" s="291" t="s">
        <v>3945</v>
      </c>
      <c r="D367" s="293"/>
      <c r="E367" s="293"/>
      <c r="F367" s="293"/>
      <c r="G367" s="292"/>
      <c r="H367" s="294" t="s">
        <v>462</v>
      </c>
      <c r="I367" s="295"/>
      <c r="J367" s="137">
        <v>14.37</v>
      </c>
      <c r="K367" s="296">
        <v>2.82</v>
      </c>
      <c r="L367" s="297"/>
      <c r="M367" s="137">
        <v>17.190000000000001</v>
      </c>
    </row>
    <row r="368" spans="1:13">
      <c r="A368" s="291" t="s">
        <v>2188</v>
      </c>
      <c r="B368" s="292"/>
      <c r="C368" s="291" t="s">
        <v>3946</v>
      </c>
      <c r="D368" s="293"/>
      <c r="E368" s="293"/>
      <c r="F368" s="293"/>
      <c r="G368" s="292"/>
      <c r="H368" s="294" t="s">
        <v>462</v>
      </c>
      <c r="I368" s="295"/>
      <c r="J368" s="137">
        <v>21.77</v>
      </c>
      <c r="K368" s="296">
        <v>3.01</v>
      </c>
      <c r="L368" s="297"/>
      <c r="M368" s="137">
        <v>24.78</v>
      </c>
    </row>
    <row r="369" spans="1:13">
      <c r="A369" s="291" t="s">
        <v>2189</v>
      </c>
      <c r="B369" s="292"/>
      <c r="C369" s="291" t="s">
        <v>3947</v>
      </c>
      <c r="D369" s="293"/>
      <c r="E369" s="293"/>
      <c r="F369" s="293"/>
      <c r="G369" s="292"/>
      <c r="H369" s="294" t="s">
        <v>462</v>
      </c>
      <c r="I369" s="295"/>
      <c r="J369" s="137">
        <v>31.52</v>
      </c>
      <c r="K369" s="296">
        <v>5.66</v>
      </c>
      <c r="L369" s="297"/>
      <c r="M369" s="137">
        <v>37.18</v>
      </c>
    </row>
    <row r="370" spans="1:13">
      <c r="A370" s="291" t="s">
        <v>2190</v>
      </c>
      <c r="B370" s="292"/>
      <c r="C370" s="291" t="s">
        <v>3948</v>
      </c>
      <c r="D370" s="293"/>
      <c r="E370" s="293"/>
      <c r="F370" s="293"/>
      <c r="G370" s="292"/>
      <c r="H370" s="294" t="s">
        <v>462</v>
      </c>
      <c r="I370" s="295"/>
      <c r="J370" s="137">
        <v>44.02</v>
      </c>
      <c r="K370" s="296">
        <v>6.01</v>
      </c>
      <c r="L370" s="297"/>
      <c r="M370" s="137">
        <v>50.03</v>
      </c>
    </row>
    <row r="371" spans="1:13">
      <c r="A371" s="291" t="s">
        <v>2191</v>
      </c>
      <c r="B371" s="292"/>
      <c r="C371" s="291" t="s">
        <v>3949</v>
      </c>
      <c r="D371" s="293"/>
      <c r="E371" s="293"/>
      <c r="F371" s="293"/>
      <c r="G371" s="292"/>
      <c r="H371" s="294" t="s">
        <v>462</v>
      </c>
      <c r="I371" s="295"/>
      <c r="J371" s="137">
        <v>58.64</v>
      </c>
      <c r="K371" s="298">
        <v>10.96</v>
      </c>
      <c r="L371" s="299"/>
      <c r="M371" s="137">
        <v>69.599999999999994</v>
      </c>
    </row>
    <row r="372" spans="1:13">
      <c r="A372" s="291" t="s">
        <v>2192</v>
      </c>
      <c r="B372" s="292"/>
      <c r="C372" s="291" t="s">
        <v>3950</v>
      </c>
      <c r="D372" s="293"/>
      <c r="E372" s="293"/>
      <c r="F372" s="293"/>
      <c r="G372" s="292"/>
      <c r="H372" s="294" t="s">
        <v>462</v>
      </c>
      <c r="I372" s="295"/>
      <c r="J372" s="137">
        <v>92.15</v>
      </c>
      <c r="K372" s="298">
        <v>12.01</v>
      </c>
      <c r="L372" s="299"/>
      <c r="M372" s="138">
        <v>104.16</v>
      </c>
    </row>
    <row r="373" spans="1:13">
      <c r="A373" s="291" t="s">
        <v>2193</v>
      </c>
      <c r="B373" s="292"/>
      <c r="C373" s="291" t="s">
        <v>634</v>
      </c>
      <c r="D373" s="293"/>
      <c r="E373" s="293"/>
      <c r="F373" s="293"/>
      <c r="G373" s="292"/>
      <c r="H373" s="294" t="s">
        <v>462</v>
      </c>
      <c r="I373" s="295"/>
      <c r="J373" s="136">
        <v>4.46</v>
      </c>
      <c r="K373" s="296">
        <v>1.94</v>
      </c>
      <c r="L373" s="297"/>
      <c r="M373" s="136">
        <v>6.4</v>
      </c>
    </row>
    <row r="374" spans="1:13">
      <c r="A374" s="291" t="s">
        <v>2194</v>
      </c>
      <c r="B374" s="292"/>
      <c r="C374" s="291" t="s">
        <v>635</v>
      </c>
      <c r="D374" s="293"/>
      <c r="E374" s="293"/>
      <c r="F374" s="293"/>
      <c r="G374" s="292"/>
      <c r="H374" s="294" t="s">
        <v>462</v>
      </c>
      <c r="I374" s="295"/>
      <c r="J374" s="136">
        <v>5.84</v>
      </c>
      <c r="K374" s="296">
        <v>2.12</v>
      </c>
      <c r="L374" s="297"/>
      <c r="M374" s="136">
        <v>7.96</v>
      </c>
    </row>
    <row r="375" spans="1:13">
      <c r="A375" s="291" t="s">
        <v>2195</v>
      </c>
      <c r="B375" s="292"/>
      <c r="C375" s="291" t="s">
        <v>3951</v>
      </c>
      <c r="D375" s="293"/>
      <c r="E375" s="293"/>
      <c r="F375" s="293"/>
      <c r="G375" s="292"/>
      <c r="H375" s="294" t="s">
        <v>462</v>
      </c>
      <c r="I375" s="295"/>
      <c r="J375" s="136">
        <v>2.98</v>
      </c>
      <c r="K375" s="296">
        <v>1.77</v>
      </c>
      <c r="L375" s="297"/>
      <c r="M375" s="136">
        <v>4.75</v>
      </c>
    </row>
    <row r="376" spans="1:13">
      <c r="A376" s="291" t="s">
        <v>2196</v>
      </c>
      <c r="B376" s="292"/>
      <c r="C376" s="291" t="s">
        <v>636</v>
      </c>
      <c r="D376" s="293"/>
      <c r="E376" s="293"/>
      <c r="F376" s="293"/>
      <c r="G376" s="292"/>
      <c r="H376" s="294" t="s">
        <v>462</v>
      </c>
      <c r="I376" s="295"/>
      <c r="J376" s="137">
        <v>12.34</v>
      </c>
      <c r="K376" s="296">
        <v>7.35</v>
      </c>
      <c r="L376" s="297"/>
      <c r="M376" s="137">
        <v>19.690000000000001</v>
      </c>
    </row>
    <row r="377" spans="1:13">
      <c r="A377" s="291" t="s">
        <v>2197</v>
      </c>
      <c r="B377" s="292"/>
      <c r="C377" s="291" t="s">
        <v>637</v>
      </c>
      <c r="D377" s="293"/>
      <c r="E377" s="293"/>
      <c r="F377" s="293"/>
      <c r="G377" s="292"/>
      <c r="H377" s="294" t="s">
        <v>462</v>
      </c>
      <c r="I377" s="295"/>
      <c r="J377" s="136">
        <v>9.2100000000000009</v>
      </c>
      <c r="K377" s="296">
        <v>4.8099999999999996</v>
      </c>
      <c r="L377" s="297"/>
      <c r="M377" s="137">
        <v>14.02</v>
      </c>
    </row>
    <row r="378" spans="1:13">
      <c r="A378" s="291" t="s">
        <v>2198</v>
      </c>
      <c r="B378" s="292"/>
      <c r="C378" s="291" t="s">
        <v>3952</v>
      </c>
      <c r="D378" s="293"/>
      <c r="E378" s="293"/>
      <c r="F378" s="293"/>
      <c r="G378" s="292"/>
      <c r="H378" s="294" t="s">
        <v>327</v>
      </c>
      <c r="I378" s="295"/>
      <c r="J378" s="136">
        <v>2.4700000000000002</v>
      </c>
      <c r="K378" s="296">
        <v>1.94</v>
      </c>
      <c r="L378" s="297"/>
      <c r="M378" s="136">
        <v>4.41</v>
      </c>
    </row>
    <row r="379" spans="1:13">
      <c r="A379" s="291" t="s">
        <v>2199</v>
      </c>
      <c r="B379" s="292"/>
      <c r="C379" s="291" t="s">
        <v>3953</v>
      </c>
      <c r="D379" s="293"/>
      <c r="E379" s="293"/>
      <c r="F379" s="293"/>
      <c r="G379" s="292"/>
      <c r="H379" s="294" t="s">
        <v>327</v>
      </c>
      <c r="I379" s="295"/>
      <c r="J379" s="136">
        <v>4.1399999999999997</v>
      </c>
      <c r="K379" s="296">
        <v>2.12</v>
      </c>
      <c r="L379" s="297"/>
      <c r="M379" s="136">
        <v>6.26</v>
      </c>
    </row>
    <row r="380" spans="1:13">
      <c r="A380" s="291" t="s">
        <v>2200</v>
      </c>
      <c r="B380" s="292"/>
      <c r="C380" s="291" t="s">
        <v>3954</v>
      </c>
      <c r="D380" s="293"/>
      <c r="E380" s="293"/>
      <c r="F380" s="293"/>
      <c r="G380" s="292"/>
      <c r="H380" s="294" t="s">
        <v>327</v>
      </c>
      <c r="I380" s="295"/>
      <c r="J380" s="136">
        <v>5.08</v>
      </c>
      <c r="K380" s="296">
        <v>2.2999999999999998</v>
      </c>
      <c r="L380" s="297"/>
      <c r="M380" s="136">
        <v>7.38</v>
      </c>
    </row>
    <row r="381" spans="1:13">
      <c r="A381" s="291" t="s">
        <v>2201</v>
      </c>
      <c r="B381" s="292"/>
      <c r="C381" s="291" t="s">
        <v>3955</v>
      </c>
      <c r="D381" s="293"/>
      <c r="E381" s="293"/>
      <c r="F381" s="293"/>
      <c r="G381" s="292"/>
      <c r="H381" s="294" t="s">
        <v>462</v>
      </c>
      <c r="I381" s="295"/>
      <c r="J381" s="136">
        <v>9.0399999999999991</v>
      </c>
      <c r="K381" s="296">
        <v>2.48</v>
      </c>
      <c r="L381" s="297"/>
      <c r="M381" s="137">
        <v>11.52</v>
      </c>
    </row>
    <row r="382" spans="1:13">
      <c r="A382" s="291" t="s">
        <v>2202</v>
      </c>
      <c r="B382" s="292"/>
      <c r="C382" s="291" t="s">
        <v>3956</v>
      </c>
      <c r="D382" s="293"/>
      <c r="E382" s="293"/>
      <c r="F382" s="293"/>
      <c r="G382" s="292"/>
      <c r="H382" s="294" t="s">
        <v>462</v>
      </c>
      <c r="I382" s="295"/>
      <c r="J382" s="137">
        <v>14.59</v>
      </c>
      <c r="K382" s="296">
        <v>2.82</v>
      </c>
      <c r="L382" s="297"/>
      <c r="M382" s="137">
        <v>17.41</v>
      </c>
    </row>
    <row r="383" spans="1:13">
      <c r="A383" s="291" t="s">
        <v>2203</v>
      </c>
      <c r="B383" s="292"/>
      <c r="C383" s="291" t="s">
        <v>3957</v>
      </c>
      <c r="D383" s="293"/>
      <c r="E383" s="293"/>
      <c r="F383" s="293"/>
      <c r="G383" s="292"/>
      <c r="H383" s="294" t="s">
        <v>462</v>
      </c>
      <c r="I383" s="295"/>
      <c r="J383" s="137">
        <v>19.32</v>
      </c>
      <c r="K383" s="296">
        <v>3.01</v>
      </c>
      <c r="L383" s="297"/>
      <c r="M383" s="137">
        <v>22.33</v>
      </c>
    </row>
    <row r="384" spans="1:13">
      <c r="A384" s="291" t="s">
        <v>2204</v>
      </c>
      <c r="B384" s="292"/>
      <c r="C384" s="291" t="s">
        <v>3958</v>
      </c>
      <c r="D384" s="293"/>
      <c r="E384" s="293"/>
      <c r="F384" s="293"/>
      <c r="G384" s="292"/>
      <c r="H384" s="294" t="s">
        <v>462</v>
      </c>
      <c r="I384" s="295"/>
      <c r="J384" s="137">
        <v>30.04</v>
      </c>
      <c r="K384" s="296">
        <v>3.71</v>
      </c>
      <c r="L384" s="297"/>
      <c r="M384" s="137">
        <v>33.75</v>
      </c>
    </row>
    <row r="385" spans="1:13">
      <c r="A385" s="291" t="s">
        <v>2205</v>
      </c>
      <c r="B385" s="292"/>
      <c r="C385" s="291" t="s">
        <v>3959</v>
      </c>
      <c r="D385" s="293"/>
      <c r="E385" s="293"/>
      <c r="F385" s="293"/>
      <c r="G385" s="292"/>
      <c r="H385" s="294" t="s">
        <v>462</v>
      </c>
      <c r="I385" s="295"/>
      <c r="J385" s="136">
        <v>3.37</v>
      </c>
      <c r="K385" s="296">
        <v>1.77</v>
      </c>
      <c r="L385" s="297"/>
      <c r="M385" s="136">
        <v>5.14</v>
      </c>
    </row>
    <row r="386" spans="1:13">
      <c r="A386" s="291" t="s">
        <v>2206</v>
      </c>
      <c r="B386" s="292"/>
      <c r="C386" s="291" t="s">
        <v>3960</v>
      </c>
      <c r="D386" s="293"/>
      <c r="E386" s="293"/>
      <c r="F386" s="293"/>
      <c r="G386" s="292"/>
      <c r="H386" s="294" t="s">
        <v>462</v>
      </c>
      <c r="I386" s="295"/>
      <c r="J386" s="136">
        <v>4.95</v>
      </c>
      <c r="K386" s="296">
        <v>1.94</v>
      </c>
      <c r="L386" s="297"/>
      <c r="M386" s="136">
        <v>6.89</v>
      </c>
    </row>
    <row r="387" spans="1:13">
      <c r="A387" s="291" t="s">
        <v>2207</v>
      </c>
      <c r="B387" s="292"/>
      <c r="C387" s="291" t="s">
        <v>3961</v>
      </c>
      <c r="D387" s="293"/>
      <c r="E387" s="293"/>
      <c r="F387" s="293"/>
      <c r="G387" s="292"/>
      <c r="H387" s="294" t="s">
        <v>462</v>
      </c>
      <c r="I387" s="295"/>
      <c r="J387" s="136">
        <v>6.43</v>
      </c>
      <c r="K387" s="296">
        <v>2.12</v>
      </c>
      <c r="L387" s="297"/>
      <c r="M387" s="136">
        <v>8.5500000000000007</v>
      </c>
    </row>
    <row r="388" spans="1:13">
      <c r="A388" s="291" t="s">
        <v>2208</v>
      </c>
      <c r="B388" s="292"/>
      <c r="C388" s="291" t="s">
        <v>3962</v>
      </c>
      <c r="D388" s="293"/>
      <c r="E388" s="293"/>
      <c r="F388" s="293"/>
      <c r="G388" s="292"/>
      <c r="H388" s="294" t="s">
        <v>462</v>
      </c>
      <c r="I388" s="295"/>
      <c r="J388" s="136">
        <v>6.58</v>
      </c>
      <c r="K388" s="296">
        <v>2.2999999999999998</v>
      </c>
      <c r="L388" s="297"/>
      <c r="M388" s="136">
        <v>8.8800000000000008</v>
      </c>
    </row>
    <row r="389" spans="1:13">
      <c r="A389" s="291" t="s">
        <v>2209</v>
      </c>
      <c r="B389" s="292"/>
      <c r="C389" s="291" t="s">
        <v>3963</v>
      </c>
      <c r="D389" s="293"/>
      <c r="E389" s="293"/>
      <c r="F389" s="293"/>
      <c r="G389" s="292"/>
      <c r="H389" s="294" t="s">
        <v>462</v>
      </c>
      <c r="I389" s="295"/>
      <c r="J389" s="136">
        <v>9.2899999999999991</v>
      </c>
      <c r="K389" s="296">
        <v>2.48</v>
      </c>
      <c r="L389" s="297"/>
      <c r="M389" s="137">
        <v>11.77</v>
      </c>
    </row>
    <row r="390" spans="1:13">
      <c r="A390" s="291" t="s">
        <v>2210</v>
      </c>
      <c r="B390" s="292"/>
      <c r="C390" s="291" t="s">
        <v>3964</v>
      </c>
      <c r="D390" s="293"/>
      <c r="E390" s="293"/>
      <c r="F390" s="293"/>
      <c r="G390" s="292"/>
      <c r="H390" s="294" t="s">
        <v>462</v>
      </c>
      <c r="I390" s="295"/>
      <c r="J390" s="137">
        <v>16.079999999999998</v>
      </c>
      <c r="K390" s="296">
        <v>2.82</v>
      </c>
      <c r="L390" s="297"/>
      <c r="M390" s="137">
        <v>18.899999999999999</v>
      </c>
    </row>
    <row r="391" spans="1:13">
      <c r="A391" s="291" t="s">
        <v>2211</v>
      </c>
      <c r="B391" s="292"/>
      <c r="C391" s="291" t="s">
        <v>3965</v>
      </c>
      <c r="D391" s="293"/>
      <c r="E391" s="293"/>
      <c r="F391" s="293"/>
      <c r="G391" s="292"/>
      <c r="H391" s="294" t="s">
        <v>462</v>
      </c>
      <c r="I391" s="295"/>
      <c r="J391" s="137">
        <v>24.82</v>
      </c>
      <c r="K391" s="296">
        <v>3.01</v>
      </c>
      <c r="L391" s="297"/>
      <c r="M391" s="137">
        <v>27.83</v>
      </c>
    </row>
    <row r="392" spans="1:13">
      <c r="A392" s="291" t="s">
        <v>2212</v>
      </c>
      <c r="B392" s="292"/>
      <c r="C392" s="291" t="s">
        <v>3966</v>
      </c>
      <c r="D392" s="293"/>
      <c r="E392" s="293"/>
      <c r="F392" s="293"/>
      <c r="G392" s="292"/>
      <c r="H392" s="294" t="s">
        <v>462</v>
      </c>
      <c r="I392" s="295"/>
      <c r="J392" s="137">
        <v>35.07</v>
      </c>
      <c r="K392" s="296">
        <v>3.71</v>
      </c>
      <c r="L392" s="297"/>
      <c r="M392" s="137">
        <v>38.78</v>
      </c>
    </row>
    <row r="393" spans="1:13">
      <c r="A393" s="291" t="s">
        <v>2213</v>
      </c>
      <c r="B393" s="292"/>
      <c r="C393" s="291" t="s">
        <v>3967</v>
      </c>
      <c r="D393" s="293"/>
      <c r="E393" s="293"/>
      <c r="F393" s="293"/>
      <c r="G393" s="292"/>
      <c r="H393" s="294" t="s">
        <v>462</v>
      </c>
      <c r="I393" s="295"/>
      <c r="J393" s="137">
        <v>49.27</v>
      </c>
      <c r="K393" s="296">
        <v>5.47</v>
      </c>
      <c r="L393" s="297"/>
      <c r="M393" s="137">
        <v>54.74</v>
      </c>
    </row>
    <row r="394" spans="1:13">
      <c r="A394" s="291" t="s">
        <v>2214</v>
      </c>
      <c r="B394" s="292"/>
      <c r="C394" s="291" t="s">
        <v>3968</v>
      </c>
      <c r="D394" s="293"/>
      <c r="E394" s="293"/>
      <c r="F394" s="293"/>
      <c r="G394" s="292"/>
      <c r="H394" s="294" t="s">
        <v>462</v>
      </c>
      <c r="I394" s="295"/>
      <c r="J394" s="137">
        <v>73.22</v>
      </c>
      <c r="K394" s="296">
        <v>6.01</v>
      </c>
      <c r="L394" s="297"/>
      <c r="M394" s="137">
        <v>79.23</v>
      </c>
    </row>
    <row r="395" spans="1:13">
      <c r="A395" s="291" t="s">
        <v>2215</v>
      </c>
      <c r="B395" s="292"/>
      <c r="C395" s="291" t="s">
        <v>3969</v>
      </c>
      <c r="D395" s="293"/>
      <c r="E395" s="293"/>
      <c r="F395" s="293"/>
      <c r="G395" s="292"/>
      <c r="H395" s="294" t="s">
        <v>462</v>
      </c>
      <c r="I395" s="295"/>
      <c r="J395" s="137">
        <v>94.06</v>
      </c>
      <c r="K395" s="296">
        <v>6.36</v>
      </c>
      <c r="L395" s="297"/>
      <c r="M395" s="138">
        <v>100.42</v>
      </c>
    </row>
    <row r="396" spans="1:13">
      <c r="A396" s="291" t="s">
        <v>2216</v>
      </c>
      <c r="B396" s="292"/>
      <c r="C396" s="291" t="s">
        <v>3970</v>
      </c>
      <c r="D396" s="293"/>
      <c r="E396" s="293"/>
      <c r="F396" s="293"/>
      <c r="G396" s="292"/>
      <c r="H396" s="294" t="s">
        <v>462</v>
      </c>
      <c r="I396" s="295"/>
      <c r="J396" s="138">
        <v>122.67</v>
      </c>
      <c r="K396" s="296">
        <v>8.1199999999999992</v>
      </c>
      <c r="L396" s="297"/>
      <c r="M396" s="138">
        <v>130.79</v>
      </c>
    </row>
    <row r="397" spans="1:13">
      <c r="A397" s="291" t="s">
        <v>2217</v>
      </c>
      <c r="B397" s="292"/>
      <c r="C397" s="291" t="s">
        <v>3971</v>
      </c>
      <c r="D397" s="293"/>
      <c r="E397" s="293"/>
      <c r="F397" s="293"/>
      <c r="G397" s="292"/>
      <c r="H397" s="294" t="s">
        <v>462</v>
      </c>
      <c r="I397" s="295"/>
      <c r="J397" s="138">
        <v>135.88</v>
      </c>
      <c r="K397" s="298">
        <v>10.07</v>
      </c>
      <c r="L397" s="299"/>
      <c r="M397" s="138">
        <v>145.94999999999999</v>
      </c>
    </row>
    <row r="398" spans="1:13">
      <c r="A398" s="291" t="s">
        <v>2218</v>
      </c>
      <c r="B398" s="292"/>
      <c r="C398" s="291" t="s">
        <v>3972</v>
      </c>
      <c r="D398" s="293"/>
      <c r="E398" s="293"/>
      <c r="F398" s="293"/>
      <c r="G398" s="292"/>
      <c r="H398" s="294" t="s">
        <v>462</v>
      </c>
      <c r="I398" s="295"/>
      <c r="J398" s="138">
        <v>192.02</v>
      </c>
      <c r="K398" s="298">
        <v>11.49</v>
      </c>
      <c r="L398" s="299"/>
      <c r="M398" s="138">
        <v>203.51</v>
      </c>
    </row>
    <row r="399" spans="1:13">
      <c r="A399" s="291" t="s">
        <v>2219</v>
      </c>
      <c r="B399" s="292"/>
      <c r="C399" s="291" t="s">
        <v>3973</v>
      </c>
      <c r="D399" s="293"/>
      <c r="E399" s="293"/>
      <c r="F399" s="293"/>
      <c r="G399" s="292"/>
      <c r="H399" s="294" t="s">
        <v>462</v>
      </c>
      <c r="I399" s="295"/>
      <c r="J399" s="138">
        <v>198.9</v>
      </c>
      <c r="K399" s="298">
        <v>17.43</v>
      </c>
      <c r="L399" s="299"/>
      <c r="M399" s="138">
        <v>216.33</v>
      </c>
    </row>
    <row r="400" spans="1:13">
      <c r="A400" s="291" t="s">
        <v>2220</v>
      </c>
      <c r="B400" s="292"/>
      <c r="C400" s="291" t="s">
        <v>638</v>
      </c>
      <c r="D400" s="293"/>
      <c r="E400" s="293"/>
      <c r="F400" s="293"/>
      <c r="G400" s="292"/>
      <c r="H400" s="294" t="s">
        <v>462</v>
      </c>
      <c r="I400" s="295"/>
      <c r="J400" s="136">
        <v>1.07</v>
      </c>
      <c r="K400" s="296">
        <v>1.77</v>
      </c>
      <c r="L400" s="297"/>
      <c r="M400" s="136">
        <v>2.84</v>
      </c>
    </row>
    <row r="401" spans="1:13">
      <c r="A401" s="291" t="s">
        <v>2221</v>
      </c>
      <c r="B401" s="292"/>
      <c r="C401" s="291" t="s">
        <v>639</v>
      </c>
      <c r="D401" s="293"/>
      <c r="E401" s="293"/>
      <c r="F401" s="293"/>
      <c r="G401" s="292"/>
      <c r="H401" s="294" t="s">
        <v>462</v>
      </c>
      <c r="I401" s="295"/>
      <c r="J401" s="136">
        <v>1.8</v>
      </c>
      <c r="K401" s="296">
        <v>1.94</v>
      </c>
      <c r="L401" s="297"/>
      <c r="M401" s="136">
        <v>3.74</v>
      </c>
    </row>
    <row r="402" spans="1:13">
      <c r="A402" s="291" t="s">
        <v>2222</v>
      </c>
      <c r="B402" s="292"/>
      <c r="C402" s="291" t="s">
        <v>640</v>
      </c>
      <c r="D402" s="293"/>
      <c r="E402" s="293"/>
      <c r="F402" s="293"/>
      <c r="G402" s="292"/>
      <c r="H402" s="294" t="s">
        <v>462</v>
      </c>
      <c r="I402" s="295"/>
      <c r="J402" s="136">
        <v>2.58</v>
      </c>
      <c r="K402" s="296">
        <v>2.12</v>
      </c>
      <c r="L402" s="297"/>
      <c r="M402" s="136">
        <v>4.7</v>
      </c>
    </row>
    <row r="403" spans="1:13">
      <c r="A403" s="291" t="s">
        <v>2223</v>
      </c>
      <c r="B403" s="292"/>
      <c r="C403" s="291" t="s">
        <v>641</v>
      </c>
      <c r="D403" s="293"/>
      <c r="E403" s="293"/>
      <c r="F403" s="293"/>
      <c r="G403" s="292"/>
      <c r="H403" s="294" t="s">
        <v>462</v>
      </c>
      <c r="I403" s="295"/>
      <c r="J403" s="136">
        <v>3.61</v>
      </c>
      <c r="K403" s="296">
        <v>1.94</v>
      </c>
      <c r="L403" s="297"/>
      <c r="M403" s="136">
        <v>5.55</v>
      </c>
    </row>
    <row r="404" spans="1:13">
      <c r="A404" s="291" t="s">
        <v>2224</v>
      </c>
      <c r="B404" s="292"/>
      <c r="C404" s="291" t="s">
        <v>642</v>
      </c>
      <c r="D404" s="293"/>
      <c r="E404" s="293"/>
      <c r="F404" s="293"/>
      <c r="G404" s="292"/>
      <c r="H404" s="294" t="s">
        <v>462</v>
      </c>
      <c r="I404" s="295"/>
      <c r="J404" s="136">
        <v>5.01</v>
      </c>
      <c r="K404" s="296">
        <v>2.12</v>
      </c>
      <c r="L404" s="297"/>
      <c r="M404" s="136">
        <v>7.13</v>
      </c>
    </row>
    <row r="405" spans="1:13">
      <c r="A405" s="291" t="s">
        <v>2225</v>
      </c>
      <c r="B405" s="292"/>
      <c r="C405" s="291" t="s">
        <v>643</v>
      </c>
      <c r="D405" s="293"/>
      <c r="E405" s="293"/>
      <c r="F405" s="293"/>
      <c r="G405" s="292"/>
      <c r="H405" s="294" t="s">
        <v>462</v>
      </c>
      <c r="I405" s="295"/>
      <c r="J405" s="136">
        <v>9.02</v>
      </c>
      <c r="K405" s="296">
        <v>3.01</v>
      </c>
      <c r="L405" s="297"/>
      <c r="M405" s="137">
        <v>12.03</v>
      </c>
    </row>
    <row r="406" spans="1:13">
      <c r="A406" s="291" t="s">
        <v>2226</v>
      </c>
      <c r="B406" s="292"/>
      <c r="C406" s="291" t="s">
        <v>644</v>
      </c>
      <c r="D406" s="293"/>
      <c r="E406" s="293"/>
      <c r="F406" s="293"/>
      <c r="G406" s="292"/>
      <c r="H406" s="294" t="s">
        <v>462</v>
      </c>
      <c r="I406" s="295"/>
      <c r="J406" s="137">
        <v>16.18</v>
      </c>
      <c r="K406" s="296">
        <v>3.71</v>
      </c>
      <c r="L406" s="297"/>
      <c r="M406" s="137">
        <v>19.89</v>
      </c>
    </row>
    <row r="407" spans="1:13">
      <c r="A407" s="291" t="s">
        <v>2227</v>
      </c>
      <c r="B407" s="292"/>
      <c r="C407" s="291" t="s">
        <v>645</v>
      </c>
      <c r="D407" s="293"/>
      <c r="E407" s="293"/>
      <c r="F407" s="293"/>
      <c r="G407" s="292"/>
      <c r="H407" s="294" t="s">
        <v>462</v>
      </c>
      <c r="I407" s="295"/>
      <c r="J407" s="137">
        <v>19.899999999999999</v>
      </c>
      <c r="K407" s="296">
        <v>5.47</v>
      </c>
      <c r="L407" s="297"/>
      <c r="M407" s="137">
        <v>25.37</v>
      </c>
    </row>
    <row r="408" spans="1:13">
      <c r="A408" s="291" t="s">
        <v>2228</v>
      </c>
      <c r="B408" s="292"/>
      <c r="C408" s="291" t="s">
        <v>646</v>
      </c>
      <c r="D408" s="293"/>
      <c r="E408" s="293"/>
      <c r="F408" s="293"/>
      <c r="G408" s="292"/>
      <c r="H408" s="294" t="s">
        <v>462</v>
      </c>
      <c r="I408" s="295"/>
      <c r="J408" s="137">
        <v>21.85</v>
      </c>
      <c r="K408" s="296">
        <v>6.01</v>
      </c>
      <c r="L408" s="297"/>
      <c r="M408" s="137">
        <v>27.86</v>
      </c>
    </row>
    <row r="409" spans="1:13">
      <c r="A409" s="291" t="s">
        <v>2229</v>
      </c>
      <c r="B409" s="292"/>
      <c r="C409" s="291" t="s">
        <v>3974</v>
      </c>
      <c r="D409" s="293"/>
      <c r="E409" s="293"/>
      <c r="F409" s="293"/>
      <c r="G409" s="292"/>
      <c r="H409" s="294" t="s">
        <v>462</v>
      </c>
      <c r="I409" s="295"/>
      <c r="J409" s="137">
        <v>11.62</v>
      </c>
      <c r="K409" s="296">
        <v>3.01</v>
      </c>
      <c r="L409" s="297"/>
      <c r="M409" s="137">
        <v>14.63</v>
      </c>
    </row>
    <row r="410" spans="1:13">
      <c r="A410" s="291" t="s">
        <v>2230</v>
      </c>
      <c r="B410" s="292"/>
      <c r="C410" s="291" t="s">
        <v>647</v>
      </c>
      <c r="D410" s="293"/>
      <c r="E410" s="293"/>
      <c r="F410" s="293"/>
      <c r="G410" s="292"/>
      <c r="H410" s="294" t="s">
        <v>462</v>
      </c>
      <c r="I410" s="295"/>
      <c r="J410" s="137">
        <v>15.45</v>
      </c>
      <c r="K410" s="296">
        <v>3.71</v>
      </c>
      <c r="L410" s="297"/>
      <c r="M410" s="137">
        <v>19.16</v>
      </c>
    </row>
    <row r="411" spans="1:13">
      <c r="A411" s="291" t="s">
        <v>2231</v>
      </c>
      <c r="B411" s="292"/>
      <c r="C411" s="291" t="s">
        <v>3975</v>
      </c>
      <c r="D411" s="293"/>
      <c r="E411" s="293"/>
      <c r="F411" s="293"/>
      <c r="G411" s="292"/>
      <c r="H411" s="294" t="s">
        <v>462</v>
      </c>
      <c r="I411" s="295"/>
      <c r="J411" s="137">
        <v>20.94</v>
      </c>
      <c r="K411" s="296">
        <v>5.47</v>
      </c>
      <c r="L411" s="297"/>
      <c r="M411" s="137">
        <v>26.41</v>
      </c>
    </row>
    <row r="412" spans="1:13">
      <c r="A412" s="291" t="s">
        <v>2232</v>
      </c>
      <c r="B412" s="292"/>
      <c r="C412" s="291" t="s">
        <v>648</v>
      </c>
      <c r="D412" s="293"/>
      <c r="E412" s="293"/>
      <c r="F412" s="293"/>
      <c r="G412" s="292"/>
      <c r="H412" s="294" t="s">
        <v>462</v>
      </c>
      <c r="I412" s="295"/>
      <c r="J412" s="136">
        <v>2.86</v>
      </c>
      <c r="K412" s="296">
        <v>2.2999999999999998</v>
      </c>
      <c r="L412" s="297"/>
      <c r="M412" s="136">
        <v>5.16</v>
      </c>
    </row>
    <row r="413" spans="1:13">
      <c r="A413" s="291" t="s">
        <v>2233</v>
      </c>
      <c r="B413" s="292"/>
      <c r="C413" s="291" t="s">
        <v>649</v>
      </c>
      <c r="D413" s="293"/>
      <c r="E413" s="293"/>
      <c r="F413" s="293"/>
      <c r="G413" s="292"/>
      <c r="H413" s="294" t="s">
        <v>407</v>
      </c>
      <c r="I413" s="295"/>
      <c r="J413" s="137">
        <v>19.149999999999999</v>
      </c>
      <c r="K413" s="298">
        <v>27.22</v>
      </c>
      <c r="L413" s="299"/>
      <c r="M413" s="137">
        <v>46.37</v>
      </c>
    </row>
    <row r="414" spans="1:13">
      <c r="A414" s="291" t="s">
        <v>2234</v>
      </c>
      <c r="B414" s="292"/>
      <c r="C414" s="291" t="s">
        <v>650</v>
      </c>
      <c r="D414" s="293"/>
      <c r="E414" s="293"/>
      <c r="F414" s="293"/>
      <c r="G414" s="292"/>
      <c r="H414" s="294" t="s">
        <v>407</v>
      </c>
      <c r="I414" s="295"/>
      <c r="J414" s="136">
        <v>4.05</v>
      </c>
      <c r="K414" s="296">
        <v>2.82</v>
      </c>
      <c r="L414" s="297"/>
      <c r="M414" s="136">
        <v>6.87</v>
      </c>
    </row>
    <row r="415" spans="1:13">
      <c r="A415" s="291" t="s">
        <v>2235</v>
      </c>
      <c r="B415" s="292"/>
      <c r="C415" s="291" t="s">
        <v>651</v>
      </c>
      <c r="D415" s="293"/>
      <c r="E415" s="293"/>
      <c r="F415" s="293"/>
      <c r="G415" s="292"/>
      <c r="H415" s="294" t="s">
        <v>59</v>
      </c>
      <c r="I415" s="295"/>
      <c r="J415" s="136">
        <v>0</v>
      </c>
      <c r="K415" s="298">
        <v>42.26</v>
      </c>
      <c r="L415" s="299"/>
      <c r="M415" s="137">
        <v>42.26</v>
      </c>
    </row>
    <row r="416" spans="1:13">
      <c r="A416" s="291" t="s">
        <v>2236</v>
      </c>
      <c r="B416" s="292"/>
      <c r="C416" s="291" t="s">
        <v>652</v>
      </c>
      <c r="D416" s="293"/>
      <c r="E416" s="293"/>
      <c r="F416" s="293"/>
      <c r="G416" s="292"/>
      <c r="H416" s="294" t="s">
        <v>54</v>
      </c>
      <c r="I416" s="295"/>
      <c r="J416" s="137">
        <v>88.62</v>
      </c>
      <c r="K416" s="298">
        <v>17.600000000000001</v>
      </c>
      <c r="L416" s="299"/>
      <c r="M416" s="138">
        <v>106.22</v>
      </c>
    </row>
    <row r="417" spans="1:13">
      <c r="A417" s="291" t="s">
        <v>2237</v>
      </c>
      <c r="B417" s="292"/>
      <c r="C417" s="291" t="s">
        <v>653</v>
      </c>
      <c r="D417" s="293"/>
      <c r="E417" s="293"/>
      <c r="F417" s="293"/>
      <c r="G417" s="292"/>
      <c r="H417" s="294" t="s">
        <v>54</v>
      </c>
      <c r="I417" s="295"/>
      <c r="J417" s="137">
        <v>57.86</v>
      </c>
      <c r="K417" s="298">
        <v>80.75</v>
      </c>
      <c r="L417" s="299"/>
      <c r="M417" s="138">
        <v>138.61000000000001</v>
      </c>
    </row>
    <row r="418" spans="1:13">
      <c r="A418" s="291" t="s">
        <v>2238</v>
      </c>
      <c r="B418" s="292"/>
      <c r="C418" s="291" t="s">
        <v>654</v>
      </c>
      <c r="D418" s="293"/>
      <c r="E418" s="293"/>
      <c r="F418" s="293"/>
      <c r="G418" s="292"/>
      <c r="H418" s="294" t="s">
        <v>54</v>
      </c>
      <c r="I418" s="295"/>
      <c r="J418" s="138">
        <v>104.42</v>
      </c>
      <c r="K418" s="300">
        <v>119.99</v>
      </c>
      <c r="L418" s="301"/>
      <c r="M418" s="138">
        <v>224.41</v>
      </c>
    </row>
    <row r="419" spans="1:13">
      <c r="A419" s="291" t="s">
        <v>2239</v>
      </c>
      <c r="B419" s="292"/>
      <c r="C419" s="291" t="s">
        <v>655</v>
      </c>
      <c r="D419" s="293"/>
      <c r="E419" s="293"/>
      <c r="F419" s="293"/>
      <c r="G419" s="292"/>
      <c r="H419" s="294" t="s">
        <v>59</v>
      </c>
      <c r="I419" s="295"/>
      <c r="J419" s="138">
        <v>176.97</v>
      </c>
      <c r="K419" s="298">
        <v>24.94</v>
      </c>
      <c r="L419" s="299"/>
      <c r="M419" s="138">
        <v>201.91</v>
      </c>
    </row>
    <row r="420" spans="1:13">
      <c r="A420" s="291" t="s">
        <v>2240</v>
      </c>
      <c r="B420" s="292"/>
      <c r="C420" s="291" t="s">
        <v>656</v>
      </c>
      <c r="D420" s="293"/>
      <c r="E420" s="293"/>
      <c r="F420" s="293"/>
      <c r="G420" s="292"/>
      <c r="H420" s="294" t="s">
        <v>59</v>
      </c>
      <c r="I420" s="295"/>
      <c r="J420" s="138">
        <v>414.23</v>
      </c>
      <c r="K420" s="300">
        <v>381.97</v>
      </c>
      <c r="L420" s="301"/>
      <c r="M420" s="138">
        <v>796.2</v>
      </c>
    </row>
    <row r="421" spans="1:13">
      <c r="A421" s="291" t="s">
        <v>2241</v>
      </c>
      <c r="B421" s="292"/>
      <c r="C421" s="291" t="s">
        <v>657</v>
      </c>
      <c r="D421" s="293"/>
      <c r="E421" s="293"/>
      <c r="F421" s="293"/>
      <c r="G421" s="292"/>
      <c r="H421" s="294" t="s">
        <v>407</v>
      </c>
      <c r="I421" s="295"/>
      <c r="J421" s="137">
        <v>28.56</v>
      </c>
      <c r="K421" s="298">
        <v>24.74</v>
      </c>
      <c r="L421" s="299"/>
      <c r="M421" s="137">
        <v>53.3</v>
      </c>
    </row>
    <row r="422" spans="1:13">
      <c r="A422" s="291" t="s">
        <v>2242</v>
      </c>
      <c r="B422" s="292"/>
      <c r="C422" s="291" t="s">
        <v>658</v>
      </c>
      <c r="D422" s="293"/>
      <c r="E422" s="293"/>
      <c r="F422" s="293"/>
      <c r="G422" s="292"/>
      <c r="H422" s="294" t="s">
        <v>407</v>
      </c>
      <c r="I422" s="295"/>
      <c r="J422" s="137">
        <v>47.67</v>
      </c>
      <c r="K422" s="298">
        <v>44.18</v>
      </c>
      <c r="L422" s="299"/>
      <c r="M422" s="137">
        <v>91.85</v>
      </c>
    </row>
    <row r="423" spans="1:13">
      <c r="A423" s="291" t="s">
        <v>2243</v>
      </c>
      <c r="B423" s="292"/>
      <c r="C423" s="291" t="s">
        <v>659</v>
      </c>
      <c r="D423" s="293"/>
      <c r="E423" s="293"/>
      <c r="F423" s="293"/>
      <c r="G423" s="292"/>
      <c r="H423" s="294" t="s">
        <v>407</v>
      </c>
      <c r="I423" s="295"/>
      <c r="J423" s="137">
        <v>63.2</v>
      </c>
      <c r="K423" s="298">
        <v>53.01</v>
      </c>
      <c r="L423" s="299"/>
      <c r="M423" s="138">
        <v>116.21</v>
      </c>
    </row>
    <row r="424" spans="1:13">
      <c r="A424" s="291" t="s">
        <v>2244</v>
      </c>
      <c r="B424" s="292"/>
      <c r="C424" s="291" t="s">
        <v>660</v>
      </c>
      <c r="D424" s="293"/>
      <c r="E424" s="293"/>
      <c r="F424" s="293"/>
      <c r="G424" s="292"/>
      <c r="H424" s="294" t="s">
        <v>407</v>
      </c>
      <c r="I424" s="295"/>
      <c r="J424" s="138">
        <v>123.76</v>
      </c>
      <c r="K424" s="298">
        <v>70.680000000000007</v>
      </c>
      <c r="L424" s="299"/>
      <c r="M424" s="138">
        <v>194.44</v>
      </c>
    </row>
    <row r="425" spans="1:13">
      <c r="A425" s="291" t="s">
        <v>2245</v>
      </c>
      <c r="B425" s="292"/>
      <c r="C425" s="291" t="s">
        <v>661</v>
      </c>
      <c r="D425" s="293"/>
      <c r="E425" s="293"/>
      <c r="F425" s="293"/>
      <c r="G425" s="292"/>
      <c r="H425" s="294" t="s">
        <v>407</v>
      </c>
      <c r="I425" s="295"/>
      <c r="J425" s="138">
        <v>184.9</v>
      </c>
      <c r="K425" s="298">
        <v>70.680000000000007</v>
      </c>
      <c r="L425" s="299"/>
      <c r="M425" s="138">
        <v>255.58</v>
      </c>
    </row>
    <row r="426" spans="1:13">
      <c r="A426" s="291" t="s">
        <v>2246</v>
      </c>
      <c r="B426" s="292"/>
      <c r="C426" s="291" t="s">
        <v>662</v>
      </c>
      <c r="D426" s="293"/>
      <c r="E426" s="293"/>
      <c r="F426" s="293"/>
      <c r="G426" s="292"/>
      <c r="H426" s="294" t="s">
        <v>407</v>
      </c>
      <c r="I426" s="295"/>
      <c r="J426" s="138">
        <v>181.63</v>
      </c>
      <c r="K426" s="298">
        <v>70.680000000000007</v>
      </c>
      <c r="L426" s="299"/>
      <c r="M426" s="138">
        <v>252.31</v>
      </c>
    </row>
    <row r="427" spans="1:13">
      <c r="A427" s="291" t="s">
        <v>2247</v>
      </c>
      <c r="B427" s="292"/>
      <c r="C427" s="291" t="s">
        <v>663</v>
      </c>
      <c r="D427" s="293"/>
      <c r="E427" s="293"/>
      <c r="F427" s="293"/>
      <c r="G427" s="292"/>
      <c r="H427" s="294" t="s">
        <v>407</v>
      </c>
      <c r="I427" s="295"/>
      <c r="J427" s="138">
        <v>266.52999999999997</v>
      </c>
      <c r="K427" s="298">
        <v>70.680000000000007</v>
      </c>
      <c r="L427" s="299"/>
      <c r="M427" s="138">
        <v>337.21</v>
      </c>
    </row>
    <row r="428" spans="1:13">
      <c r="A428" s="291" t="s">
        <v>2248</v>
      </c>
      <c r="B428" s="292"/>
      <c r="C428" s="291" t="s">
        <v>664</v>
      </c>
      <c r="D428" s="293"/>
      <c r="E428" s="293"/>
      <c r="F428" s="293"/>
      <c r="G428" s="292"/>
      <c r="H428" s="294" t="s">
        <v>407</v>
      </c>
      <c r="I428" s="295"/>
      <c r="J428" s="138">
        <v>506.18</v>
      </c>
      <c r="K428" s="298">
        <v>70.680000000000007</v>
      </c>
      <c r="L428" s="299"/>
      <c r="M428" s="138">
        <v>576.86</v>
      </c>
    </row>
    <row r="429" spans="1:13">
      <c r="A429" s="291" t="s">
        <v>2249</v>
      </c>
      <c r="B429" s="292"/>
      <c r="C429" s="291" t="s">
        <v>665</v>
      </c>
      <c r="D429" s="293"/>
      <c r="E429" s="293"/>
      <c r="F429" s="293"/>
      <c r="G429" s="292"/>
      <c r="H429" s="294" t="s">
        <v>407</v>
      </c>
      <c r="I429" s="295"/>
      <c r="J429" s="138">
        <v>876.5</v>
      </c>
      <c r="K429" s="298">
        <v>81.28</v>
      </c>
      <c r="L429" s="299"/>
      <c r="M429" s="138">
        <v>957.78</v>
      </c>
    </row>
    <row r="430" spans="1:13">
      <c r="A430" s="291" t="s">
        <v>2250</v>
      </c>
      <c r="B430" s="292"/>
      <c r="C430" s="291" t="s">
        <v>3976</v>
      </c>
      <c r="D430" s="293"/>
      <c r="E430" s="293"/>
      <c r="F430" s="293"/>
      <c r="G430" s="292"/>
      <c r="H430" s="294" t="s">
        <v>407</v>
      </c>
      <c r="I430" s="295"/>
      <c r="J430" s="136">
        <v>2.4900000000000002</v>
      </c>
      <c r="K430" s="296">
        <v>5.3</v>
      </c>
      <c r="L430" s="297"/>
      <c r="M430" s="136">
        <v>7.79</v>
      </c>
    </row>
    <row r="431" spans="1:13">
      <c r="A431" s="291" t="s">
        <v>2251</v>
      </c>
      <c r="B431" s="292"/>
      <c r="C431" s="291" t="s">
        <v>3977</v>
      </c>
      <c r="D431" s="293"/>
      <c r="E431" s="293"/>
      <c r="F431" s="293"/>
      <c r="G431" s="292"/>
      <c r="H431" s="294" t="s">
        <v>407</v>
      </c>
      <c r="I431" s="295"/>
      <c r="J431" s="136">
        <v>4.7699999999999996</v>
      </c>
      <c r="K431" s="296">
        <v>5.3</v>
      </c>
      <c r="L431" s="297"/>
      <c r="M431" s="137">
        <v>10.07</v>
      </c>
    </row>
    <row r="432" spans="1:13">
      <c r="A432" s="291" t="s">
        <v>2252</v>
      </c>
      <c r="B432" s="292"/>
      <c r="C432" s="291" t="s">
        <v>3978</v>
      </c>
      <c r="D432" s="293"/>
      <c r="E432" s="293"/>
      <c r="F432" s="293"/>
      <c r="G432" s="292"/>
      <c r="H432" s="294" t="s">
        <v>407</v>
      </c>
      <c r="I432" s="295"/>
      <c r="J432" s="136">
        <v>5.85</v>
      </c>
      <c r="K432" s="296">
        <v>5.3</v>
      </c>
      <c r="L432" s="297"/>
      <c r="M432" s="137">
        <v>11.15</v>
      </c>
    </row>
    <row r="433" spans="1:13">
      <c r="A433" s="291" t="s">
        <v>2253</v>
      </c>
      <c r="B433" s="292"/>
      <c r="C433" s="291" t="s">
        <v>666</v>
      </c>
      <c r="D433" s="293"/>
      <c r="E433" s="293"/>
      <c r="F433" s="293"/>
      <c r="G433" s="292"/>
      <c r="H433" s="294" t="s">
        <v>407</v>
      </c>
      <c r="I433" s="295"/>
      <c r="J433" s="136">
        <v>2.66</v>
      </c>
      <c r="K433" s="296">
        <v>5.3</v>
      </c>
      <c r="L433" s="297"/>
      <c r="M433" s="136">
        <v>7.96</v>
      </c>
    </row>
    <row r="434" spans="1:13">
      <c r="A434" s="291" t="s">
        <v>2254</v>
      </c>
      <c r="B434" s="292"/>
      <c r="C434" s="291" t="s">
        <v>667</v>
      </c>
      <c r="D434" s="293"/>
      <c r="E434" s="293"/>
      <c r="F434" s="293"/>
      <c r="G434" s="292"/>
      <c r="H434" s="294" t="s">
        <v>407</v>
      </c>
      <c r="I434" s="295"/>
      <c r="J434" s="136">
        <v>5.28</v>
      </c>
      <c r="K434" s="296">
        <v>5.3</v>
      </c>
      <c r="L434" s="297"/>
      <c r="M434" s="137">
        <v>10.58</v>
      </c>
    </row>
    <row r="435" spans="1:13">
      <c r="A435" s="291" t="s">
        <v>2255</v>
      </c>
      <c r="B435" s="292"/>
      <c r="C435" s="291" t="s">
        <v>668</v>
      </c>
      <c r="D435" s="293"/>
      <c r="E435" s="293"/>
      <c r="F435" s="293"/>
      <c r="G435" s="292"/>
      <c r="H435" s="294" t="s">
        <v>407</v>
      </c>
      <c r="I435" s="295"/>
      <c r="J435" s="138">
        <v>486.65</v>
      </c>
      <c r="K435" s="298">
        <v>28.98</v>
      </c>
      <c r="L435" s="299"/>
      <c r="M435" s="138">
        <v>515.63</v>
      </c>
    </row>
    <row r="436" spans="1:13">
      <c r="A436" s="291" t="s">
        <v>2256</v>
      </c>
      <c r="B436" s="292"/>
      <c r="C436" s="291" t="s">
        <v>669</v>
      </c>
      <c r="D436" s="293"/>
      <c r="E436" s="293"/>
      <c r="F436" s="293"/>
      <c r="G436" s="292"/>
      <c r="H436" s="294" t="s">
        <v>407</v>
      </c>
      <c r="I436" s="295"/>
      <c r="J436" s="138">
        <v>892.47</v>
      </c>
      <c r="K436" s="298">
        <v>45.58</v>
      </c>
      <c r="L436" s="299"/>
      <c r="M436" s="138">
        <v>938.05</v>
      </c>
    </row>
    <row r="437" spans="1:13">
      <c r="A437" s="291" t="s">
        <v>2257</v>
      </c>
      <c r="B437" s="292"/>
      <c r="C437" s="291" t="s">
        <v>3979</v>
      </c>
      <c r="D437" s="293"/>
      <c r="E437" s="293"/>
      <c r="F437" s="293"/>
      <c r="G437" s="292"/>
      <c r="H437" s="294" t="s">
        <v>407</v>
      </c>
      <c r="I437" s="295"/>
      <c r="J437" s="138">
        <v>909.02</v>
      </c>
      <c r="K437" s="298">
        <v>45.58</v>
      </c>
      <c r="L437" s="299"/>
      <c r="M437" s="138">
        <v>954.6</v>
      </c>
    </row>
    <row r="438" spans="1:13">
      <c r="A438" s="291" t="s">
        <v>2258</v>
      </c>
      <c r="B438" s="292"/>
      <c r="C438" s="291" t="s">
        <v>670</v>
      </c>
      <c r="D438" s="293"/>
      <c r="E438" s="293"/>
      <c r="F438" s="293"/>
      <c r="G438" s="292"/>
      <c r="H438" s="294" t="s">
        <v>407</v>
      </c>
      <c r="I438" s="295"/>
      <c r="J438" s="139">
        <v>1529.02</v>
      </c>
      <c r="K438" s="298">
        <v>71.11</v>
      </c>
      <c r="L438" s="299"/>
      <c r="M438" s="139">
        <v>1600.13</v>
      </c>
    </row>
    <row r="439" spans="1:13">
      <c r="A439" s="291" t="s">
        <v>2259</v>
      </c>
      <c r="B439" s="292"/>
      <c r="C439" s="291" t="s">
        <v>3980</v>
      </c>
      <c r="D439" s="293"/>
      <c r="E439" s="293"/>
      <c r="F439" s="293"/>
      <c r="G439" s="292"/>
      <c r="H439" s="294" t="s">
        <v>407</v>
      </c>
      <c r="I439" s="295"/>
      <c r="J439" s="139">
        <v>1419.35</v>
      </c>
      <c r="K439" s="298">
        <v>75.67</v>
      </c>
      <c r="L439" s="299"/>
      <c r="M439" s="139">
        <v>1495.02</v>
      </c>
    </row>
    <row r="440" spans="1:13">
      <c r="A440" s="291" t="s">
        <v>2260</v>
      </c>
      <c r="B440" s="292"/>
      <c r="C440" s="291" t="s">
        <v>671</v>
      </c>
      <c r="D440" s="293"/>
      <c r="E440" s="293"/>
      <c r="F440" s="293"/>
      <c r="G440" s="292"/>
      <c r="H440" s="294" t="s">
        <v>407</v>
      </c>
      <c r="I440" s="295"/>
      <c r="J440" s="138">
        <v>247.5</v>
      </c>
      <c r="K440" s="298">
        <v>70.680000000000007</v>
      </c>
      <c r="L440" s="299"/>
      <c r="M440" s="138">
        <v>318.18</v>
      </c>
    </row>
    <row r="441" spans="1:13">
      <c r="A441" s="291" t="s">
        <v>2261</v>
      </c>
      <c r="B441" s="292"/>
      <c r="C441" s="291" t="s">
        <v>672</v>
      </c>
      <c r="D441" s="293"/>
      <c r="E441" s="293"/>
      <c r="F441" s="293"/>
      <c r="G441" s="292"/>
      <c r="H441" s="294" t="s">
        <v>407</v>
      </c>
      <c r="I441" s="295"/>
      <c r="J441" s="138">
        <v>188.79</v>
      </c>
      <c r="K441" s="298">
        <v>44.18</v>
      </c>
      <c r="L441" s="299"/>
      <c r="M441" s="138">
        <v>232.97</v>
      </c>
    </row>
    <row r="442" spans="1:13">
      <c r="A442" s="291" t="s">
        <v>2262</v>
      </c>
      <c r="B442" s="292"/>
      <c r="C442" s="291" t="s">
        <v>673</v>
      </c>
      <c r="D442" s="293"/>
      <c r="E442" s="293"/>
      <c r="F442" s="293"/>
      <c r="G442" s="292"/>
      <c r="H442" s="294" t="s">
        <v>407</v>
      </c>
      <c r="I442" s="295"/>
      <c r="J442" s="138">
        <v>192.65</v>
      </c>
      <c r="K442" s="298">
        <v>53.01</v>
      </c>
      <c r="L442" s="299"/>
      <c r="M442" s="138">
        <v>245.66</v>
      </c>
    </row>
    <row r="443" spans="1:13">
      <c r="A443" s="291" t="s">
        <v>2263</v>
      </c>
      <c r="B443" s="292"/>
      <c r="C443" s="291" t="s">
        <v>674</v>
      </c>
      <c r="D443" s="293"/>
      <c r="E443" s="293"/>
      <c r="F443" s="293"/>
      <c r="G443" s="292"/>
      <c r="H443" s="294" t="s">
        <v>407</v>
      </c>
      <c r="I443" s="295"/>
      <c r="J443" s="138">
        <v>239.39</v>
      </c>
      <c r="K443" s="298">
        <v>70.680000000000007</v>
      </c>
      <c r="L443" s="299"/>
      <c r="M443" s="138">
        <v>310.07</v>
      </c>
    </row>
    <row r="444" spans="1:13">
      <c r="A444" s="291" t="s">
        <v>2264</v>
      </c>
      <c r="B444" s="292"/>
      <c r="C444" s="291" t="s">
        <v>675</v>
      </c>
      <c r="D444" s="293"/>
      <c r="E444" s="293"/>
      <c r="F444" s="293"/>
      <c r="G444" s="292"/>
      <c r="H444" s="294" t="s">
        <v>407</v>
      </c>
      <c r="I444" s="295"/>
      <c r="J444" s="138">
        <v>433.02</v>
      </c>
      <c r="K444" s="298">
        <v>70.680000000000007</v>
      </c>
      <c r="L444" s="299"/>
      <c r="M444" s="138">
        <v>503.7</v>
      </c>
    </row>
    <row r="445" spans="1:13">
      <c r="A445" s="291" t="s">
        <v>2265</v>
      </c>
      <c r="B445" s="292"/>
      <c r="C445" s="291" t="s">
        <v>676</v>
      </c>
      <c r="D445" s="293"/>
      <c r="E445" s="293"/>
      <c r="F445" s="293"/>
      <c r="G445" s="292"/>
      <c r="H445" s="294" t="s">
        <v>113</v>
      </c>
      <c r="I445" s="295"/>
      <c r="J445" s="138">
        <v>630.46</v>
      </c>
      <c r="K445" s="298">
        <v>70.680000000000007</v>
      </c>
      <c r="L445" s="299"/>
      <c r="M445" s="138">
        <v>701.14</v>
      </c>
    </row>
    <row r="446" spans="1:13">
      <c r="A446" s="291" t="s">
        <v>2266</v>
      </c>
      <c r="B446" s="292"/>
      <c r="C446" s="291" t="s">
        <v>677</v>
      </c>
      <c r="D446" s="293"/>
      <c r="E446" s="293"/>
      <c r="F446" s="293"/>
      <c r="G446" s="292"/>
      <c r="H446" s="294" t="s">
        <v>407</v>
      </c>
      <c r="I446" s="295"/>
      <c r="J446" s="138">
        <v>257.47000000000003</v>
      </c>
      <c r="K446" s="300">
        <v>141.36000000000001</v>
      </c>
      <c r="L446" s="301"/>
      <c r="M446" s="138">
        <v>398.83</v>
      </c>
    </row>
    <row r="447" spans="1:13">
      <c r="A447" s="291" t="s">
        <v>2267</v>
      </c>
      <c r="B447" s="292"/>
      <c r="C447" s="291" t="s">
        <v>678</v>
      </c>
      <c r="D447" s="293"/>
      <c r="E447" s="293"/>
      <c r="F447" s="293"/>
      <c r="G447" s="292"/>
      <c r="H447" s="294" t="s">
        <v>407</v>
      </c>
      <c r="I447" s="295"/>
      <c r="J447" s="138">
        <v>150.96</v>
      </c>
      <c r="K447" s="300">
        <v>106.02</v>
      </c>
      <c r="L447" s="301"/>
      <c r="M447" s="138">
        <v>256.98</v>
      </c>
    </row>
    <row r="448" spans="1:13">
      <c r="A448" s="291" t="s">
        <v>2268</v>
      </c>
      <c r="B448" s="292"/>
      <c r="C448" s="291" t="s">
        <v>4375</v>
      </c>
      <c r="D448" s="293"/>
      <c r="E448" s="293"/>
      <c r="F448" s="293"/>
      <c r="G448" s="292"/>
      <c r="H448" s="294" t="s">
        <v>407</v>
      </c>
      <c r="I448" s="295"/>
      <c r="J448" s="137">
        <v>22.42</v>
      </c>
      <c r="K448" s="298">
        <v>34.18</v>
      </c>
      <c r="L448" s="299"/>
      <c r="M448" s="137">
        <v>56.6</v>
      </c>
    </row>
    <row r="449" spans="1:13">
      <c r="A449" s="291" t="s">
        <v>2269</v>
      </c>
      <c r="B449" s="292"/>
      <c r="C449" s="291" t="s">
        <v>4376</v>
      </c>
      <c r="D449" s="293"/>
      <c r="E449" s="293"/>
      <c r="F449" s="293"/>
      <c r="G449" s="292"/>
      <c r="H449" s="294" t="s">
        <v>407</v>
      </c>
      <c r="I449" s="295"/>
      <c r="J449" s="137">
        <v>75.180000000000007</v>
      </c>
      <c r="K449" s="298">
        <v>72.989999999999995</v>
      </c>
      <c r="L449" s="299"/>
      <c r="M449" s="138">
        <v>148.16999999999999</v>
      </c>
    </row>
    <row r="450" spans="1:13">
      <c r="A450" s="291" t="s">
        <v>2270</v>
      </c>
      <c r="B450" s="292"/>
      <c r="C450" s="291" t="s">
        <v>4377</v>
      </c>
      <c r="D450" s="293"/>
      <c r="E450" s="293"/>
      <c r="F450" s="293"/>
      <c r="G450" s="292"/>
      <c r="H450" s="294" t="s">
        <v>407</v>
      </c>
      <c r="I450" s="295"/>
      <c r="J450" s="138">
        <v>113.92</v>
      </c>
      <c r="K450" s="300">
        <v>137.19999999999999</v>
      </c>
      <c r="L450" s="301"/>
      <c r="M450" s="138">
        <v>251.12</v>
      </c>
    </row>
    <row r="451" spans="1:13">
      <c r="A451" s="291" t="s">
        <v>2271</v>
      </c>
      <c r="B451" s="292"/>
      <c r="C451" s="291" t="s">
        <v>4378</v>
      </c>
      <c r="D451" s="293"/>
      <c r="E451" s="293"/>
      <c r="F451" s="293"/>
      <c r="G451" s="292"/>
      <c r="H451" s="294" t="s">
        <v>407</v>
      </c>
      <c r="I451" s="295"/>
      <c r="J451" s="138">
        <v>174.42</v>
      </c>
      <c r="K451" s="300">
        <v>213.64</v>
      </c>
      <c r="L451" s="301"/>
      <c r="M451" s="138">
        <v>388.06</v>
      </c>
    </row>
    <row r="452" spans="1:13">
      <c r="A452" s="291" t="s">
        <v>2272</v>
      </c>
      <c r="B452" s="292"/>
      <c r="C452" s="291" t="s">
        <v>4379</v>
      </c>
      <c r="D452" s="293"/>
      <c r="E452" s="293"/>
      <c r="F452" s="293"/>
      <c r="G452" s="292"/>
      <c r="H452" s="294" t="s">
        <v>407</v>
      </c>
      <c r="I452" s="295"/>
      <c r="J452" s="137">
        <v>66.48</v>
      </c>
      <c r="K452" s="300">
        <v>102.75</v>
      </c>
      <c r="L452" s="301"/>
      <c r="M452" s="138">
        <v>169.23</v>
      </c>
    </row>
    <row r="453" spans="1:13">
      <c r="A453" s="291" t="s">
        <v>2273</v>
      </c>
      <c r="B453" s="292"/>
      <c r="C453" s="291" t="s">
        <v>4380</v>
      </c>
      <c r="D453" s="293"/>
      <c r="E453" s="293"/>
      <c r="F453" s="293"/>
      <c r="G453" s="292"/>
      <c r="H453" s="294" t="s">
        <v>407</v>
      </c>
      <c r="I453" s="295"/>
      <c r="J453" s="138">
        <v>124.77</v>
      </c>
      <c r="K453" s="300">
        <v>195.98</v>
      </c>
      <c r="L453" s="301"/>
      <c r="M453" s="138">
        <v>320.75</v>
      </c>
    </row>
    <row r="454" spans="1:13">
      <c r="A454" s="291" t="s">
        <v>2274</v>
      </c>
      <c r="B454" s="292"/>
      <c r="C454" s="291" t="s">
        <v>4381</v>
      </c>
      <c r="D454" s="293"/>
      <c r="E454" s="293"/>
      <c r="F454" s="293"/>
      <c r="G454" s="292"/>
      <c r="H454" s="294" t="s">
        <v>407</v>
      </c>
      <c r="I454" s="295"/>
      <c r="J454" s="138">
        <v>145.26</v>
      </c>
      <c r="K454" s="300">
        <v>222.1</v>
      </c>
      <c r="L454" s="301"/>
      <c r="M454" s="138">
        <v>367.36</v>
      </c>
    </row>
    <row r="455" spans="1:13">
      <c r="A455" s="291" t="s">
        <v>2275</v>
      </c>
      <c r="B455" s="292"/>
      <c r="C455" s="291" t="s">
        <v>4382</v>
      </c>
      <c r="D455" s="293"/>
      <c r="E455" s="293"/>
      <c r="F455" s="293"/>
      <c r="G455" s="292"/>
      <c r="H455" s="294" t="s">
        <v>407</v>
      </c>
      <c r="I455" s="295"/>
      <c r="J455" s="138">
        <v>253.18</v>
      </c>
      <c r="K455" s="300">
        <v>406.11</v>
      </c>
      <c r="L455" s="301"/>
      <c r="M455" s="138">
        <v>659.29</v>
      </c>
    </row>
    <row r="456" spans="1:13">
      <c r="A456" s="291" t="s">
        <v>2276</v>
      </c>
      <c r="B456" s="292"/>
      <c r="C456" s="291" t="s">
        <v>4383</v>
      </c>
      <c r="D456" s="293"/>
      <c r="E456" s="293"/>
      <c r="F456" s="293"/>
      <c r="G456" s="292"/>
      <c r="H456" s="294" t="s">
        <v>113</v>
      </c>
      <c r="I456" s="295"/>
      <c r="J456" s="138">
        <v>297.14999999999998</v>
      </c>
      <c r="K456" s="300">
        <v>479.65</v>
      </c>
      <c r="L456" s="301"/>
      <c r="M456" s="138">
        <v>776.8</v>
      </c>
    </row>
    <row r="457" spans="1:13">
      <c r="A457" s="291" t="s">
        <v>2277</v>
      </c>
      <c r="B457" s="292"/>
      <c r="C457" s="291" t="s">
        <v>679</v>
      </c>
      <c r="D457" s="293"/>
      <c r="E457" s="293"/>
      <c r="F457" s="293"/>
      <c r="G457" s="292"/>
      <c r="H457" s="294" t="s">
        <v>407</v>
      </c>
      <c r="I457" s="295"/>
      <c r="J457" s="138">
        <v>311.70999999999998</v>
      </c>
      <c r="K457" s="298">
        <v>26.54</v>
      </c>
      <c r="L457" s="299"/>
      <c r="M457" s="138">
        <v>338.25</v>
      </c>
    </row>
    <row r="458" spans="1:13">
      <c r="A458" s="291" t="s">
        <v>2278</v>
      </c>
      <c r="B458" s="292"/>
      <c r="C458" s="291" t="s">
        <v>3981</v>
      </c>
      <c r="D458" s="293"/>
      <c r="E458" s="293"/>
      <c r="F458" s="293"/>
      <c r="G458" s="292"/>
      <c r="H458" s="294" t="s">
        <v>407</v>
      </c>
      <c r="I458" s="295"/>
      <c r="J458" s="138">
        <v>498.95</v>
      </c>
      <c r="K458" s="298">
        <v>28.98</v>
      </c>
      <c r="L458" s="299"/>
      <c r="M458" s="138">
        <v>527.92999999999995</v>
      </c>
    </row>
    <row r="459" spans="1:13">
      <c r="A459" s="291" t="s">
        <v>2279</v>
      </c>
      <c r="B459" s="292"/>
      <c r="C459" s="291" t="s">
        <v>680</v>
      </c>
      <c r="D459" s="293"/>
      <c r="E459" s="293"/>
      <c r="F459" s="293"/>
      <c r="G459" s="292"/>
      <c r="H459" s="294" t="s">
        <v>462</v>
      </c>
      <c r="I459" s="295"/>
      <c r="J459" s="137">
        <v>12.11</v>
      </c>
      <c r="K459" s="296">
        <v>2.48</v>
      </c>
      <c r="L459" s="297"/>
      <c r="M459" s="137">
        <v>14.59</v>
      </c>
    </row>
    <row r="460" spans="1:13">
      <c r="A460" s="291" t="s">
        <v>2280</v>
      </c>
      <c r="B460" s="292"/>
      <c r="C460" s="291" t="s">
        <v>681</v>
      </c>
      <c r="D460" s="293"/>
      <c r="E460" s="293"/>
      <c r="F460" s="293"/>
      <c r="G460" s="292"/>
      <c r="H460" s="294" t="s">
        <v>462</v>
      </c>
      <c r="I460" s="295"/>
      <c r="J460" s="137">
        <v>28.09</v>
      </c>
      <c r="K460" s="296">
        <v>3.53</v>
      </c>
      <c r="L460" s="297"/>
      <c r="M460" s="137">
        <v>31.62</v>
      </c>
    </row>
    <row r="461" spans="1:13">
      <c r="A461" s="291" t="s">
        <v>2281</v>
      </c>
      <c r="B461" s="292"/>
      <c r="C461" s="291" t="s">
        <v>682</v>
      </c>
      <c r="D461" s="293"/>
      <c r="E461" s="293"/>
      <c r="F461" s="293"/>
      <c r="G461" s="292"/>
      <c r="H461" s="294" t="s">
        <v>462</v>
      </c>
      <c r="I461" s="295"/>
      <c r="J461" s="137">
        <v>30.75</v>
      </c>
      <c r="K461" s="296">
        <v>3.53</v>
      </c>
      <c r="L461" s="297"/>
      <c r="M461" s="137">
        <v>34.28</v>
      </c>
    </row>
    <row r="462" spans="1:13">
      <c r="A462" s="291" t="s">
        <v>2282</v>
      </c>
      <c r="B462" s="292"/>
      <c r="C462" s="291" t="s">
        <v>683</v>
      </c>
      <c r="D462" s="293"/>
      <c r="E462" s="293"/>
      <c r="F462" s="293"/>
      <c r="G462" s="292"/>
      <c r="H462" s="294" t="s">
        <v>462</v>
      </c>
      <c r="I462" s="295"/>
      <c r="J462" s="137">
        <v>86.9</v>
      </c>
      <c r="K462" s="296">
        <v>3.53</v>
      </c>
      <c r="L462" s="297"/>
      <c r="M462" s="137">
        <v>90.43</v>
      </c>
    </row>
    <row r="463" spans="1:13">
      <c r="A463" s="291" t="s">
        <v>2283</v>
      </c>
      <c r="B463" s="292"/>
      <c r="C463" s="291" t="s">
        <v>684</v>
      </c>
      <c r="D463" s="293"/>
      <c r="E463" s="293"/>
      <c r="F463" s="293"/>
      <c r="G463" s="292"/>
      <c r="H463" s="294" t="s">
        <v>462</v>
      </c>
      <c r="I463" s="295"/>
      <c r="J463" s="137">
        <v>88.34</v>
      </c>
      <c r="K463" s="296">
        <v>4.24</v>
      </c>
      <c r="L463" s="297"/>
      <c r="M463" s="137">
        <v>92.58</v>
      </c>
    </row>
    <row r="464" spans="1:13">
      <c r="A464" s="291" t="s">
        <v>2284</v>
      </c>
      <c r="B464" s="292"/>
      <c r="C464" s="291" t="s">
        <v>685</v>
      </c>
      <c r="D464" s="293"/>
      <c r="E464" s="293"/>
      <c r="F464" s="293"/>
      <c r="G464" s="292"/>
      <c r="H464" s="294" t="s">
        <v>407</v>
      </c>
      <c r="I464" s="295"/>
      <c r="J464" s="136">
        <v>2.8</v>
      </c>
      <c r="K464" s="296">
        <v>2.94</v>
      </c>
      <c r="L464" s="297"/>
      <c r="M464" s="136">
        <v>5.74</v>
      </c>
    </row>
    <row r="465" spans="1:13">
      <c r="A465" s="291" t="s">
        <v>2285</v>
      </c>
      <c r="B465" s="292"/>
      <c r="C465" s="291" t="s">
        <v>686</v>
      </c>
      <c r="D465" s="293"/>
      <c r="E465" s="293"/>
      <c r="F465" s="293"/>
      <c r="G465" s="292"/>
      <c r="H465" s="294" t="s">
        <v>113</v>
      </c>
      <c r="I465" s="295"/>
      <c r="J465" s="138">
        <v>144.08000000000001</v>
      </c>
      <c r="K465" s="296">
        <v>3.53</v>
      </c>
      <c r="L465" s="297"/>
      <c r="M465" s="138">
        <v>147.61000000000001</v>
      </c>
    </row>
    <row r="466" spans="1:13">
      <c r="A466" s="291" t="s">
        <v>2286</v>
      </c>
      <c r="B466" s="292"/>
      <c r="C466" s="291" t="s">
        <v>3982</v>
      </c>
      <c r="D466" s="293"/>
      <c r="E466" s="293"/>
      <c r="F466" s="293"/>
      <c r="G466" s="292"/>
      <c r="H466" s="294" t="s">
        <v>407</v>
      </c>
      <c r="I466" s="295"/>
      <c r="J466" s="137">
        <v>35</v>
      </c>
      <c r="K466" s="296">
        <v>0</v>
      </c>
      <c r="L466" s="297"/>
      <c r="M466" s="137">
        <v>35</v>
      </c>
    </row>
    <row r="467" spans="1:13">
      <c r="A467" s="291" t="s">
        <v>2287</v>
      </c>
      <c r="B467" s="292"/>
      <c r="C467" s="291" t="s">
        <v>687</v>
      </c>
      <c r="D467" s="293"/>
      <c r="E467" s="293"/>
      <c r="F467" s="293"/>
      <c r="G467" s="292"/>
      <c r="H467" s="294" t="s">
        <v>407</v>
      </c>
      <c r="I467" s="295"/>
      <c r="J467" s="138">
        <v>504.32</v>
      </c>
      <c r="K467" s="300">
        <v>128.44999999999999</v>
      </c>
      <c r="L467" s="301"/>
      <c r="M467" s="138">
        <v>632.77</v>
      </c>
    </row>
    <row r="468" spans="1:13">
      <c r="A468" s="291" t="s">
        <v>2288</v>
      </c>
      <c r="B468" s="292"/>
      <c r="C468" s="291" t="s">
        <v>688</v>
      </c>
      <c r="D468" s="293"/>
      <c r="E468" s="293"/>
      <c r="F468" s="293"/>
      <c r="G468" s="292"/>
      <c r="H468" s="294" t="s">
        <v>407</v>
      </c>
      <c r="I468" s="295"/>
      <c r="J468" s="138">
        <v>916.79</v>
      </c>
      <c r="K468" s="300">
        <v>128.44999999999999</v>
      </c>
      <c r="L468" s="301"/>
      <c r="M468" s="139">
        <v>1045.24</v>
      </c>
    </row>
    <row r="469" spans="1:13">
      <c r="A469" s="291" t="s">
        <v>2289</v>
      </c>
      <c r="B469" s="292"/>
      <c r="C469" s="291" t="s">
        <v>689</v>
      </c>
      <c r="D469" s="293"/>
      <c r="E469" s="293"/>
      <c r="F469" s="293"/>
      <c r="G469" s="292"/>
      <c r="H469" s="294" t="s">
        <v>407</v>
      </c>
      <c r="I469" s="295"/>
      <c r="J469" s="138">
        <v>502.67</v>
      </c>
      <c r="K469" s="300">
        <v>128.44999999999999</v>
      </c>
      <c r="L469" s="301"/>
      <c r="M469" s="138">
        <v>631.12</v>
      </c>
    </row>
    <row r="470" spans="1:13">
      <c r="A470" s="291" t="s">
        <v>2290</v>
      </c>
      <c r="B470" s="292"/>
      <c r="C470" s="291" t="s">
        <v>690</v>
      </c>
      <c r="D470" s="293"/>
      <c r="E470" s="293"/>
      <c r="F470" s="293"/>
      <c r="G470" s="292"/>
      <c r="H470" s="294" t="s">
        <v>407</v>
      </c>
      <c r="I470" s="295"/>
      <c r="J470" s="138">
        <v>754.52</v>
      </c>
      <c r="K470" s="300">
        <v>128.44999999999999</v>
      </c>
      <c r="L470" s="301"/>
      <c r="M470" s="138">
        <v>882.97</v>
      </c>
    </row>
    <row r="471" spans="1:13">
      <c r="A471" s="291" t="s">
        <v>2291</v>
      </c>
      <c r="B471" s="292"/>
      <c r="C471" s="291" t="s">
        <v>691</v>
      </c>
      <c r="D471" s="293"/>
      <c r="E471" s="293"/>
      <c r="F471" s="293"/>
      <c r="G471" s="292"/>
      <c r="H471" s="294" t="s">
        <v>407</v>
      </c>
      <c r="I471" s="295"/>
      <c r="J471" s="138">
        <v>441.88</v>
      </c>
      <c r="K471" s="298">
        <v>35.340000000000003</v>
      </c>
      <c r="L471" s="299"/>
      <c r="M471" s="138">
        <v>477.22</v>
      </c>
    </row>
    <row r="472" spans="1:13">
      <c r="A472" s="291" t="s">
        <v>2292</v>
      </c>
      <c r="B472" s="292"/>
      <c r="C472" s="291" t="s">
        <v>692</v>
      </c>
      <c r="D472" s="293"/>
      <c r="E472" s="293"/>
      <c r="F472" s="293"/>
      <c r="G472" s="292"/>
      <c r="H472" s="294" t="s">
        <v>407</v>
      </c>
      <c r="I472" s="295"/>
      <c r="J472" s="138">
        <v>448.07</v>
      </c>
      <c r="K472" s="298">
        <v>53.01</v>
      </c>
      <c r="L472" s="299"/>
      <c r="M472" s="138">
        <v>501.08</v>
      </c>
    </row>
    <row r="473" spans="1:13">
      <c r="A473" s="291" t="s">
        <v>2293</v>
      </c>
      <c r="B473" s="292"/>
      <c r="C473" s="291" t="s">
        <v>693</v>
      </c>
      <c r="D473" s="293"/>
      <c r="E473" s="293"/>
      <c r="F473" s="293"/>
      <c r="G473" s="292"/>
      <c r="H473" s="294" t="s">
        <v>407</v>
      </c>
      <c r="I473" s="295"/>
      <c r="J473" s="138">
        <v>174.67</v>
      </c>
      <c r="K473" s="298">
        <v>42.41</v>
      </c>
      <c r="L473" s="299"/>
      <c r="M473" s="138">
        <v>217.08</v>
      </c>
    </row>
    <row r="474" spans="1:13">
      <c r="A474" s="291" t="s">
        <v>2294</v>
      </c>
      <c r="B474" s="292"/>
      <c r="C474" s="291" t="s">
        <v>694</v>
      </c>
      <c r="D474" s="293"/>
      <c r="E474" s="293"/>
      <c r="F474" s="293"/>
      <c r="G474" s="292"/>
      <c r="H474" s="294" t="s">
        <v>407</v>
      </c>
      <c r="I474" s="295"/>
      <c r="J474" s="138">
        <v>174.67</v>
      </c>
      <c r="K474" s="298">
        <v>45.94</v>
      </c>
      <c r="L474" s="299"/>
      <c r="M474" s="138">
        <v>220.61</v>
      </c>
    </row>
    <row r="475" spans="1:13">
      <c r="A475" s="291" t="s">
        <v>2295</v>
      </c>
      <c r="B475" s="292"/>
      <c r="C475" s="291" t="s">
        <v>695</v>
      </c>
      <c r="D475" s="293"/>
      <c r="E475" s="293"/>
      <c r="F475" s="293"/>
      <c r="G475" s="292"/>
      <c r="H475" s="294" t="s">
        <v>407</v>
      </c>
      <c r="I475" s="295"/>
      <c r="J475" s="138">
        <v>181.87</v>
      </c>
      <c r="K475" s="298">
        <v>49.48</v>
      </c>
      <c r="L475" s="299"/>
      <c r="M475" s="138">
        <v>231.35</v>
      </c>
    </row>
    <row r="476" spans="1:13">
      <c r="A476" s="291" t="s">
        <v>2296</v>
      </c>
      <c r="B476" s="292"/>
      <c r="C476" s="291" t="s">
        <v>696</v>
      </c>
      <c r="D476" s="293"/>
      <c r="E476" s="293"/>
      <c r="F476" s="293"/>
      <c r="G476" s="292"/>
      <c r="H476" s="294" t="s">
        <v>407</v>
      </c>
      <c r="I476" s="295"/>
      <c r="J476" s="138">
        <v>503.38</v>
      </c>
      <c r="K476" s="298">
        <v>53.01</v>
      </c>
      <c r="L476" s="299"/>
      <c r="M476" s="138">
        <v>556.39</v>
      </c>
    </row>
    <row r="477" spans="1:13">
      <c r="A477" s="291" t="s">
        <v>2297</v>
      </c>
      <c r="B477" s="292"/>
      <c r="C477" s="291" t="s">
        <v>697</v>
      </c>
      <c r="D477" s="293"/>
      <c r="E477" s="293"/>
      <c r="F477" s="293"/>
      <c r="G477" s="292"/>
      <c r="H477" s="294" t="s">
        <v>407</v>
      </c>
      <c r="I477" s="295"/>
      <c r="J477" s="138">
        <v>502.67</v>
      </c>
      <c r="K477" s="300">
        <v>128.44999999999999</v>
      </c>
      <c r="L477" s="301"/>
      <c r="M477" s="138">
        <v>631.12</v>
      </c>
    </row>
    <row r="478" spans="1:13">
      <c r="A478" s="291" t="s">
        <v>2298</v>
      </c>
      <c r="B478" s="292"/>
      <c r="C478" s="291" t="s">
        <v>698</v>
      </c>
      <c r="D478" s="293"/>
      <c r="E478" s="293"/>
      <c r="F478" s="293"/>
      <c r="G478" s="292"/>
      <c r="H478" s="294" t="s">
        <v>407</v>
      </c>
      <c r="I478" s="295"/>
      <c r="J478" s="138">
        <v>502.67</v>
      </c>
      <c r="K478" s="300">
        <v>128.44999999999999</v>
      </c>
      <c r="L478" s="301"/>
      <c r="M478" s="138">
        <v>631.12</v>
      </c>
    </row>
    <row r="479" spans="1:13">
      <c r="A479" s="291" t="s">
        <v>2299</v>
      </c>
      <c r="B479" s="292"/>
      <c r="C479" s="291" t="s">
        <v>699</v>
      </c>
      <c r="D479" s="293"/>
      <c r="E479" s="293"/>
      <c r="F479" s="293"/>
      <c r="G479" s="292"/>
      <c r="H479" s="294" t="s">
        <v>407</v>
      </c>
      <c r="I479" s="295"/>
      <c r="J479" s="138">
        <v>502.67</v>
      </c>
      <c r="K479" s="300">
        <v>128.44999999999999</v>
      </c>
      <c r="L479" s="301"/>
      <c r="M479" s="138">
        <v>631.12</v>
      </c>
    </row>
    <row r="480" spans="1:13">
      <c r="A480" s="291" t="s">
        <v>2300</v>
      </c>
      <c r="B480" s="292"/>
      <c r="C480" s="291" t="s">
        <v>700</v>
      </c>
      <c r="D480" s="293"/>
      <c r="E480" s="293"/>
      <c r="F480" s="293"/>
      <c r="G480" s="292"/>
      <c r="H480" s="294" t="s">
        <v>407</v>
      </c>
      <c r="I480" s="295"/>
      <c r="J480" s="138">
        <v>502.67</v>
      </c>
      <c r="K480" s="300">
        <v>128.44999999999999</v>
      </c>
      <c r="L480" s="301"/>
      <c r="M480" s="138">
        <v>631.12</v>
      </c>
    </row>
    <row r="481" spans="1:13">
      <c r="A481" s="291" t="s">
        <v>2301</v>
      </c>
      <c r="B481" s="292"/>
      <c r="C481" s="291" t="s">
        <v>3983</v>
      </c>
      <c r="D481" s="293"/>
      <c r="E481" s="293"/>
      <c r="F481" s="293"/>
      <c r="G481" s="292"/>
      <c r="H481" s="294" t="s">
        <v>407</v>
      </c>
      <c r="I481" s="295"/>
      <c r="J481" s="138">
        <v>502.67</v>
      </c>
      <c r="K481" s="300">
        <v>128.44999999999999</v>
      </c>
      <c r="L481" s="301"/>
      <c r="M481" s="138">
        <v>631.12</v>
      </c>
    </row>
    <row r="482" spans="1:13">
      <c r="A482" s="291" t="s">
        <v>2302</v>
      </c>
      <c r="B482" s="292"/>
      <c r="C482" s="291" t="s">
        <v>3984</v>
      </c>
      <c r="D482" s="293"/>
      <c r="E482" s="293"/>
      <c r="F482" s="293"/>
      <c r="G482" s="292"/>
      <c r="H482" s="294" t="s">
        <v>407</v>
      </c>
      <c r="I482" s="295"/>
      <c r="J482" s="138">
        <v>872.59</v>
      </c>
      <c r="K482" s="300">
        <v>128.44999999999999</v>
      </c>
      <c r="L482" s="301"/>
      <c r="M482" s="139">
        <v>1001.04</v>
      </c>
    </row>
    <row r="483" spans="1:13">
      <c r="A483" s="291" t="s">
        <v>2303</v>
      </c>
      <c r="B483" s="292"/>
      <c r="C483" s="291" t="s">
        <v>3985</v>
      </c>
      <c r="D483" s="293"/>
      <c r="E483" s="293"/>
      <c r="F483" s="293"/>
      <c r="G483" s="292"/>
      <c r="H483" s="294" t="s">
        <v>407</v>
      </c>
      <c r="I483" s="295"/>
      <c r="J483" s="139">
        <v>1045.22</v>
      </c>
      <c r="K483" s="300">
        <v>128.44999999999999</v>
      </c>
      <c r="L483" s="301"/>
      <c r="M483" s="139">
        <v>1173.67</v>
      </c>
    </row>
    <row r="484" spans="1:13">
      <c r="A484" s="291" t="s">
        <v>2304</v>
      </c>
      <c r="B484" s="292"/>
      <c r="C484" s="291" t="s">
        <v>701</v>
      </c>
      <c r="D484" s="293"/>
      <c r="E484" s="293"/>
      <c r="F484" s="293"/>
      <c r="G484" s="292"/>
      <c r="H484" s="294" t="s">
        <v>407</v>
      </c>
      <c r="I484" s="295"/>
      <c r="J484" s="138">
        <v>100.77</v>
      </c>
      <c r="K484" s="298">
        <v>81.28</v>
      </c>
      <c r="L484" s="299"/>
      <c r="M484" s="138">
        <v>182.05</v>
      </c>
    </row>
    <row r="485" spans="1:13">
      <c r="A485" s="291" t="s">
        <v>2305</v>
      </c>
      <c r="B485" s="292"/>
      <c r="C485" s="291" t="s">
        <v>702</v>
      </c>
      <c r="D485" s="293"/>
      <c r="E485" s="293"/>
      <c r="F485" s="293"/>
      <c r="G485" s="292"/>
      <c r="H485" s="294" t="s">
        <v>407</v>
      </c>
      <c r="I485" s="295"/>
      <c r="J485" s="138">
        <v>135.13</v>
      </c>
      <c r="K485" s="298">
        <v>88.35</v>
      </c>
      <c r="L485" s="299"/>
      <c r="M485" s="138">
        <v>223.48</v>
      </c>
    </row>
    <row r="486" spans="1:13">
      <c r="A486" s="291" t="s">
        <v>2306</v>
      </c>
      <c r="B486" s="292"/>
      <c r="C486" s="291" t="s">
        <v>703</v>
      </c>
      <c r="D486" s="293"/>
      <c r="E486" s="293"/>
      <c r="F486" s="293"/>
      <c r="G486" s="292"/>
      <c r="H486" s="294" t="s">
        <v>407</v>
      </c>
      <c r="I486" s="295"/>
      <c r="J486" s="138">
        <v>148.86000000000001</v>
      </c>
      <c r="K486" s="298">
        <v>95.42</v>
      </c>
      <c r="L486" s="299"/>
      <c r="M486" s="138">
        <v>244.28</v>
      </c>
    </row>
    <row r="487" spans="1:13">
      <c r="A487" s="291" t="s">
        <v>2307</v>
      </c>
      <c r="B487" s="292"/>
      <c r="C487" s="291" t="s">
        <v>704</v>
      </c>
      <c r="D487" s="293"/>
      <c r="E487" s="293"/>
      <c r="F487" s="293"/>
      <c r="G487" s="292"/>
      <c r="H487" s="294" t="s">
        <v>407</v>
      </c>
      <c r="I487" s="295"/>
      <c r="J487" s="138">
        <v>184.37</v>
      </c>
      <c r="K487" s="300">
        <v>102.49</v>
      </c>
      <c r="L487" s="301"/>
      <c r="M487" s="138">
        <v>286.86</v>
      </c>
    </row>
    <row r="488" spans="1:13">
      <c r="A488" s="291" t="s">
        <v>2308</v>
      </c>
      <c r="B488" s="292"/>
      <c r="C488" s="291" t="s">
        <v>705</v>
      </c>
      <c r="D488" s="293"/>
      <c r="E488" s="293"/>
      <c r="F488" s="293"/>
      <c r="G488" s="292"/>
      <c r="H488" s="294" t="s">
        <v>407</v>
      </c>
      <c r="I488" s="295"/>
      <c r="J488" s="138">
        <v>205.27</v>
      </c>
      <c r="K488" s="300">
        <v>109.55</v>
      </c>
      <c r="L488" s="301"/>
      <c r="M488" s="138">
        <v>314.82</v>
      </c>
    </row>
    <row r="489" spans="1:13">
      <c r="A489" s="291" t="s">
        <v>2309</v>
      </c>
      <c r="B489" s="292"/>
      <c r="C489" s="291" t="s">
        <v>706</v>
      </c>
      <c r="D489" s="293"/>
      <c r="E489" s="293"/>
      <c r="F489" s="293"/>
      <c r="G489" s="292"/>
      <c r="H489" s="294" t="s">
        <v>407</v>
      </c>
      <c r="I489" s="295"/>
      <c r="J489" s="138">
        <v>268.01</v>
      </c>
      <c r="K489" s="300">
        <v>116.62</v>
      </c>
      <c r="L489" s="301"/>
      <c r="M489" s="138">
        <v>384.63</v>
      </c>
    </row>
    <row r="490" spans="1:13">
      <c r="A490" s="291" t="s">
        <v>2310</v>
      </c>
      <c r="B490" s="292"/>
      <c r="C490" s="291" t="s">
        <v>3986</v>
      </c>
      <c r="D490" s="293"/>
      <c r="E490" s="293"/>
      <c r="F490" s="293"/>
      <c r="G490" s="292"/>
      <c r="H490" s="294" t="s">
        <v>407</v>
      </c>
      <c r="I490" s="295"/>
      <c r="J490" s="138">
        <v>768.58</v>
      </c>
      <c r="K490" s="300">
        <v>130.76</v>
      </c>
      <c r="L490" s="301"/>
      <c r="M490" s="138">
        <v>899.34</v>
      </c>
    </row>
    <row r="491" spans="1:13">
      <c r="A491" s="291" t="s">
        <v>2311</v>
      </c>
      <c r="B491" s="292"/>
      <c r="C491" s="291" t="s">
        <v>3987</v>
      </c>
      <c r="D491" s="293"/>
      <c r="E491" s="293"/>
      <c r="F491" s="293"/>
      <c r="G491" s="292"/>
      <c r="H491" s="294" t="s">
        <v>407</v>
      </c>
      <c r="I491" s="295"/>
      <c r="J491" s="138">
        <v>386.53</v>
      </c>
      <c r="K491" s="300">
        <v>123.69</v>
      </c>
      <c r="L491" s="301"/>
      <c r="M491" s="138">
        <v>510.22</v>
      </c>
    </row>
    <row r="492" spans="1:13">
      <c r="A492" s="291" t="s">
        <v>2312</v>
      </c>
      <c r="B492" s="292"/>
      <c r="C492" s="291" t="s">
        <v>707</v>
      </c>
      <c r="D492" s="293"/>
      <c r="E492" s="293"/>
      <c r="F492" s="293"/>
      <c r="G492" s="292"/>
      <c r="H492" s="294" t="s">
        <v>407</v>
      </c>
      <c r="I492" s="295"/>
      <c r="J492" s="137">
        <v>97.27</v>
      </c>
      <c r="K492" s="298">
        <v>81.28</v>
      </c>
      <c r="L492" s="299"/>
      <c r="M492" s="138">
        <v>178.55</v>
      </c>
    </row>
    <row r="493" spans="1:13">
      <c r="A493" s="291" t="s">
        <v>2313</v>
      </c>
      <c r="B493" s="292"/>
      <c r="C493" s="291" t="s">
        <v>708</v>
      </c>
      <c r="D493" s="293"/>
      <c r="E493" s="293"/>
      <c r="F493" s="293"/>
      <c r="G493" s="292"/>
      <c r="H493" s="294" t="s">
        <v>407</v>
      </c>
      <c r="I493" s="295"/>
      <c r="J493" s="137">
        <v>98.4</v>
      </c>
      <c r="K493" s="298">
        <v>88.35</v>
      </c>
      <c r="L493" s="299"/>
      <c r="M493" s="138">
        <v>186.75</v>
      </c>
    </row>
    <row r="494" spans="1:13">
      <c r="A494" s="291" t="s">
        <v>2314</v>
      </c>
      <c r="B494" s="292"/>
      <c r="C494" s="291" t="s">
        <v>709</v>
      </c>
      <c r="D494" s="293"/>
      <c r="E494" s="293"/>
      <c r="F494" s="293"/>
      <c r="G494" s="292"/>
      <c r="H494" s="294" t="s">
        <v>407</v>
      </c>
      <c r="I494" s="295"/>
      <c r="J494" s="138">
        <v>130.63999999999999</v>
      </c>
      <c r="K494" s="298">
        <v>95.42</v>
      </c>
      <c r="L494" s="299"/>
      <c r="M494" s="138">
        <v>226.06</v>
      </c>
    </row>
    <row r="495" spans="1:13">
      <c r="A495" s="291" t="s">
        <v>2315</v>
      </c>
      <c r="B495" s="292"/>
      <c r="C495" s="291" t="s">
        <v>710</v>
      </c>
      <c r="D495" s="293"/>
      <c r="E495" s="293"/>
      <c r="F495" s="293"/>
      <c r="G495" s="292"/>
      <c r="H495" s="294" t="s">
        <v>407</v>
      </c>
      <c r="I495" s="295"/>
      <c r="J495" s="138">
        <v>322.97000000000003</v>
      </c>
      <c r="K495" s="300">
        <v>102.49</v>
      </c>
      <c r="L495" s="301"/>
      <c r="M495" s="138">
        <v>425.46</v>
      </c>
    </row>
    <row r="496" spans="1:13">
      <c r="A496" s="291" t="s">
        <v>2316</v>
      </c>
      <c r="B496" s="292"/>
      <c r="C496" s="291" t="s">
        <v>711</v>
      </c>
      <c r="D496" s="293"/>
      <c r="E496" s="293"/>
      <c r="F496" s="293"/>
      <c r="G496" s="292"/>
      <c r="H496" s="294" t="s">
        <v>407</v>
      </c>
      <c r="I496" s="295"/>
      <c r="J496" s="138">
        <v>396.03</v>
      </c>
      <c r="K496" s="300">
        <v>109.55</v>
      </c>
      <c r="L496" s="301"/>
      <c r="M496" s="138">
        <v>505.58</v>
      </c>
    </row>
    <row r="497" spans="1:13">
      <c r="A497" s="291" t="s">
        <v>2317</v>
      </c>
      <c r="B497" s="292"/>
      <c r="C497" s="291" t="s">
        <v>3988</v>
      </c>
      <c r="D497" s="293"/>
      <c r="E497" s="293"/>
      <c r="F497" s="293"/>
      <c r="G497" s="292"/>
      <c r="H497" s="294" t="s">
        <v>407</v>
      </c>
      <c r="I497" s="295"/>
      <c r="J497" s="136">
        <v>1.79</v>
      </c>
      <c r="K497" s="296">
        <v>0</v>
      </c>
      <c r="L497" s="297"/>
      <c r="M497" s="136">
        <v>1.79</v>
      </c>
    </row>
    <row r="498" spans="1:13">
      <c r="A498" s="291" t="s">
        <v>2318</v>
      </c>
      <c r="B498" s="292"/>
      <c r="C498" s="291" t="s">
        <v>3989</v>
      </c>
      <c r="D498" s="293"/>
      <c r="E498" s="293"/>
      <c r="F498" s="293"/>
      <c r="G498" s="292"/>
      <c r="H498" s="294" t="s">
        <v>407</v>
      </c>
      <c r="I498" s="295"/>
      <c r="J498" s="136">
        <v>2.67</v>
      </c>
      <c r="K498" s="296">
        <v>0</v>
      </c>
      <c r="L498" s="297"/>
      <c r="M498" s="136">
        <v>2.67</v>
      </c>
    </row>
    <row r="499" spans="1:13">
      <c r="A499" s="291" t="s">
        <v>2319</v>
      </c>
      <c r="B499" s="292"/>
      <c r="C499" s="291" t="s">
        <v>712</v>
      </c>
      <c r="D499" s="293"/>
      <c r="E499" s="293"/>
      <c r="F499" s="293"/>
      <c r="G499" s="292"/>
      <c r="H499" s="294" t="s">
        <v>407</v>
      </c>
      <c r="I499" s="295"/>
      <c r="J499" s="137">
        <v>47.46</v>
      </c>
      <c r="K499" s="296">
        <v>7.07</v>
      </c>
      <c r="L499" s="297"/>
      <c r="M499" s="137">
        <v>54.53</v>
      </c>
    </row>
    <row r="500" spans="1:13">
      <c r="A500" s="291" t="s">
        <v>2320</v>
      </c>
      <c r="B500" s="292"/>
      <c r="C500" s="291" t="s">
        <v>713</v>
      </c>
      <c r="D500" s="293"/>
      <c r="E500" s="293"/>
      <c r="F500" s="293"/>
      <c r="G500" s="292"/>
      <c r="H500" s="294" t="s">
        <v>407</v>
      </c>
      <c r="I500" s="295"/>
      <c r="J500" s="137">
        <v>49.14</v>
      </c>
      <c r="K500" s="296">
        <v>7.07</v>
      </c>
      <c r="L500" s="297"/>
      <c r="M500" s="137">
        <v>56.21</v>
      </c>
    </row>
    <row r="501" spans="1:13">
      <c r="A501" s="291" t="s">
        <v>2321</v>
      </c>
      <c r="B501" s="292"/>
      <c r="C501" s="291" t="s">
        <v>714</v>
      </c>
      <c r="D501" s="293"/>
      <c r="E501" s="293"/>
      <c r="F501" s="293"/>
      <c r="G501" s="292"/>
      <c r="H501" s="294" t="s">
        <v>407</v>
      </c>
      <c r="I501" s="295"/>
      <c r="J501" s="137">
        <v>54</v>
      </c>
      <c r="K501" s="296">
        <v>7.07</v>
      </c>
      <c r="L501" s="297"/>
      <c r="M501" s="137">
        <v>61.07</v>
      </c>
    </row>
    <row r="502" spans="1:13">
      <c r="A502" s="291" t="s">
        <v>2322</v>
      </c>
      <c r="B502" s="292"/>
      <c r="C502" s="291" t="s">
        <v>715</v>
      </c>
      <c r="D502" s="293"/>
      <c r="E502" s="293"/>
      <c r="F502" s="293"/>
      <c r="G502" s="292"/>
      <c r="H502" s="294" t="s">
        <v>113</v>
      </c>
      <c r="I502" s="295"/>
      <c r="J502" s="136">
        <v>6.19</v>
      </c>
      <c r="K502" s="298">
        <v>12.01</v>
      </c>
      <c r="L502" s="299"/>
      <c r="M502" s="137">
        <v>18.2</v>
      </c>
    </row>
    <row r="503" spans="1:13">
      <c r="A503" s="291" t="s">
        <v>2323</v>
      </c>
      <c r="B503" s="292"/>
      <c r="C503" s="291" t="s">
        <v>716</v>
      </c>
      <c r="D503" s="293"/>
      <c r="E503" s="293"/>
      <c r="F503" s="293"/>
      <c r="G503" s="292"/>
      <c r="H503" s="294" t="s">
        <v>113</v>
      </c>
      <c r="I503" s="295"/>
      <c r="J503" s="136">
        <v>1.1100000000000001</v>
      </c>
      <c r="K503" s="296">
        <v>2.82</v>
      </c>
      <c r="L503" s="297"/>
      <c r="M503" s="136">
        <v>3.93</v>
      </c>
    </row>
    <row r="504" spans="1:13">
      <c r="A504" s="291" t="s">
        <v>2324</v>
      </c>
      <c r="B504" s="292"/>
      <c r="C504" s="291" t="s">
        <v>717</v>
      </c>
      <c r="D504" s="293"/>
      <c r="E504" s="293"/>
      <c r="F504" s="293"/>
      <c r="G504" s="292"/>
      <c r="H504" s="294" t="s">
        <v>113</v>
      </c>
      <c r="I504" s="295"/>
      <c r="J504" s="136">
        <v>1.48</v>
      </c>
      <c r="K504" s="296">
        <v>2.82</v>
      </c>
      <c r="L504" s="297"/>
      <c r="M504" s="136">
        <v>4.3</v>
      </c>
    </row>
    <row r="505" spans="1:13">
      <c r="A505" s="291" t="s">
        <v>2325</v>
      </c>
      <c r="B505" s="292"/>
      <c r="C505" s="291" t="s">
        <v>718</v>
      </c>
      <c r="D505" s="293"/>
      <c r="E505" s="293"/>
      <c r="F505" s="293"/>
      <c r="G505" s="292"/>
      <c r="H505" s="294" t="s">
        <v>113</v>
      </c>
      <c r="I505" s="295"/>
      <c r="J505" s="136">
        <v>1.93</v>
      </c>
      <c r="K505" s="296">
        <v>1.06</v>
      </c>
      <c r="L505" s="297"/>
      <c r="M505" s="136">
        <v>2.99</v>
      </c>
    </row>
    <row r="506" spans="1:13">
      <c r="A506" s="291" t="s">
        <v>2326</v>
      </c>
      <c r="B506" s="292"/>
      <c r="C506" s="291" t="s">
        <v>719</v>
      </c>
      <c r="D506" s="293"/>
      <c r="E506" s="293"/>
      <c r="F506" s="293"/>
      <c r="G506" s="292"/>
      <c r="H506" s="294" t="s">
        <v>113</v>
      </c>
      <c r="I506" s="295"/>
      <c r="J506" s="136">
        <v>2.0099999999999998</v>
      </c>
      <c r="K506" s="296">
        <v>1.06</v>
      </c>
      <c r="L506" s="297"/>
      <c r="M506" s="136">
        <v>3.07</v>
      </c>
    </row>
    <row r="507" spans="1:13">
      <c r="A507" s="291" t="s">
        <v>2327</v>
      </c>
      <c r="B507" s="292"/>
      <c r="C507" s="291" t="s">
        <v>720</v>
      </c>
      <c r="D507" s="293"/>
      <c r="E507" s="293"/>
      <c r="F507" s="293"/>
      <c r="G507" s="292"/>
      <c r="H507" s="294" t="s">
        <v>113</v>
      </c>
      <c r="I507" s="295"/>
      <c r="J507" s="136">
        <v>8.09</v>
      </c>
      <c r="K507" s="298">
        <v>12.01</v>
      </c>
      <c r="L507" s="299"/>
      <c r="M507" s="137">
        <v>20.100000000000001</v>
      </c>
    </row>
    <row r="508" spans="1:13">
      <c r="A508" s="291" t="s">
        <v>2328</v>
      </c>
      <c r="B508" s="292"/>
      <c r="C508" s="291" t="s">
        <v>721</v>
      </c>
      <c r="D508" s="293"/>
      <c r="E508" s="293"/>
      <c r="F508" s="293"/>
      <c r="G508" s="292"/>
      <c r="H508" s="294" t="s">
        <v>113</v>
      </c>
      <c r="I508" s="295"/>
      <c r="J508" s="136">
        <v>2.15</v>
      </c>
      <c r="K508" s="296">
        <v>2.82</v>
      </c>
      <c r="L508" s="297"/>
      <c r="M508" s="136">
        <v>4.97</v>
      </c>
    </row>
    <row r="509" spans="1:13">
      <c r="A509" s="291" t="s">
        <v>2329</v>
      </c>
      <c r="B509" s="292"/>
      <c r="C509" s="291" t="s">
        <v>722</v>
      </c>
      <c r="D509" s="293"/>
      <c r="E509" s="293"/>
      <c r="F509" s="293"/>
      <c r="G509" s="292"/>
      <c r="H509" s="294" t="s">
        <v>113</v>
      </c>
      <c r="I509" s="295"/>
      <c r="J509" s="136">
        <v>2.87</v>
      </c>
      <c r="K509" s="296">
        <v>2.82</v>
      </c>
      <c r="L509" s="297"/>
      <c r="M509" s="136">
        <v>5.69</v>
      </c>
    </row>
    <row r="510" spans="1:13">
      <c r="A510" s="291" t="s">
        <v>2330</v>
      </c>
      <c r="B510" s="292"/>
      <c r="C510" s="291" t="s">
        <v>723</v>
      </c>
      <c r="D510" s="293"/>
      <c r="E510" s="293"/>
      <c r="F510" s="293"/>
      <c r="G510" s="292"/>
      <c r="H510" s="294" t="s">
        <v>113</v>
      </c>
      <c r="I510" s="295"/>
      <c r="J510" s="136">
        <v>0.25</v>
      </c>
      <c r="K510" s="296">
        <v>1.06</v>
      </c>
      <c r="L510" s="297"/>
      <c r="M510" s="136">
        <v>1.31</v>
      </c>
    </row>
    <row r="511" spans="1:13">
      <c r="A511" s="291" t="s">
        <v>2331</v>
      </c>
      <c r="B511" s="292"/>
      <c r="C511" s="291" t="s">
        <v>724</v>
      </c>
      <c r="D511" s="293"/>
      <c r="E511" s="293"/>
      <c r="F511" s="293"/>
      <c r="G511" s="292"/>
      <c r="H511" s="294" t="s">
        <v>113</v>
      </c>
      <c r="I511" s="295"/>
      <c r="J511" s="136">
        <v>0.25</v>
      </c>
      <c r="K511" s="296">
        <v>1.06</v>
      </c>
      <c r="L511" s="297"/>
      <c r="M511" s="136">
        <v>1.31</v>
      </c>
    </row>
    <row r="512" spans="1:13">
      <c r="A512" s="291" t="s">
        <v>2332</v>
      </c>
      <c r="B512" s="292"/>
      <c r="C512" s="291" t="s">
        <v>725</v>
      </c>
      <c r="D512" s="293"/>
      <c r="E512" s="293"/>
      <c r="F512" s="293"/>
      <c r="G512" s="292"/>
      <c r="H512" s="294" t="s">
        <v>113</v>
      </c>
      <c r="I512" s="295"/>
      <c r="J512" s="136">
        <v>7.36</v>
      </c>
      <c r="K512" s="298">
        <v>14.14</v>
      </c>
      <c r="L512" s="299"/>
      <c r="M512" s="137">
        <v>21.5</v>
      </c>
    </row>
    <row r="513" spans="1:13">
      <c r="A513" s="291" t="s">
        <v>2333</v>
      </c>
      <c r="B513" s="292"/>
      <c r="C513" s="291" t="s">
        <v>3990</v>
      </c>
      <c r="D513" s="293"/>
      <c r="E513" s="293"/>
      <c r="F513" s="293"/>
      <c r="G513" s="292"/>
      <c r="H513" s="294" t="s">
        <v>407</v>
      </c>
      <c r="I513" s="295"/>
      <c r="J513" s="137">
        <v>11.97</v>
      </c>
      <c r="K513" s="298">
        <v>15.9</v>
      </c>
      <c r="L513" s="299"/>
      <c r="M513" s="137">
        <v>27.87</v>
      </c>
    </row>
    <row r="514" spans="1:13">
      <c r="A514" s="291" t="s">
        <v>2334</v>
      </c>
      <c r="B514" s="292"/>
      <c r="C514" s="291" t="s">
        <v>3991</v>
      </c>
      <c r="D514" s="293"/>
      <c r="E514" s="293"/>
      <c r="F514" s="293"/>
      <c r="G514" s="292"/>
      <c r="H514" s="294" t="s">
        <v>407</v>
      </c>
      <c r="I514" s="295"/>
      <c r="J514" s="136">
        <v>2.5299999999999998</v>
      </c>
      <c r="K514" s="296">
        <v>1.77</v>
      </c>
      <c r="L514" s="297"/>
      <c r="M514" s="136">
        <v>4.3</v>
      </c>
    </row>
    <row r="515" spans="1:13">
      <c r="A515" s="291" t="s">
        <v>2335</v>
      </c>
      <c r="B515" s="292"/>
      <c r="C515" s="291" t="s">
        <v>726</v>
      </c>
      <c r="D515" s="293"/>
      <c r="E515" s="293"/>
      <c r="F515" s="293"/>
      <c r="G515" s="292"/>
      <c r="H515" s="294" t="s">
        <v>407</v>
      </c>
      <c r="I515" s="295"/>
      <c r="J515" s="136">
        <v>4.53</v>
      </c>
      <c r="K515" s="296">
        <v>5.3</v>
      </c>
      <c r="L515" s="297"/>
      <c r="M515" s="136">
        <v>9.83</v>
      </c>
    </row>
    <row r="516" spans="1:13">
      <c r="A516" s="291" t="s">
        <v>2336</v>
      </c>
      <c r="B516" s="292"/>
      <c r="C516" s="291" t="s">
        <v>727</v>
      </c>
      <c r="D516" s="293"/>
      <c r="E516" s="293"/>
      <c r="F516" s="293"/>
      <c r="G516" s="292"/>
      <c r="H516" s="294" t="s">
        <v>407</v>
      </c>
      <c r="I516" s="295"/>
      <c r="J516" s="136">
        <v>5.94</v>
      </c>
      <c r="K516" s="296">
        <v>5.3</v>
      </c>
      <c r="L516" s="297"/>
      <c r="M516" s="137">
        <v>11.24</v>
      </c>
    </row>
    <row r="517" spans="1:13">
      <c r="A517" s="291" t="s">
        <v>2337</v>
      </c>
      <c r="B517" s="292"/>
      <c r="C517" s="291" t="s">
        <v>728</v>
      </c>
      <c r="D517" s="293"/>
      <c r="E517" s="293"/>
      <c r="F517" s="293"/>
      <c r="G517" s="292"/>
      <c r="H517" s="294" t="s">
        <v>407</v>
      </c>
      <c r="I517" s="295"/>
      <c r="J517" s="136">
        <v>6.65</v>
      </c>
      <c r="K517" s="296">
        <v>7.07</v>
      </c>
      <c r="L517" s="297"/>
      <c r="M517" s="137">
        <v>13.72</v>
      </c>
    </row>
    <row r="518" spans="1:13">
      <c r="A518" s="291" t="s">
        <v>2338</v>
      </c>
      <c r="B518" s="292"/>
      <c r="C518" s="291" t="s">
        <v>729</v>
      </c>
      <c r="D518" s="293"/>
      <c r="E518" s="293"/>
      <c r="F518" s="293"/>
      <c r="G518" s="292"/>
      <c r="H518" s="294" t="s">
        <v>407</v>
      </c>
      <c r="I518" s="295"/>
      <c r="J518" s="136">
        <v>8.65</v>
      </c>
      <c r="K518" s="296">
        <v>7.07</v>
      </c>
      <c r="L518" s="297"/>
      <c r="M518" s="137">
        <v>15.72</v>
      </c>
    </row>
    <row r="519" spans="1:13">
      <c r="A519" s="291" t="s">
        <v>2339</v>
      </c>
      <c r="B519" s="292"/>
      <c r="C519" s="291" t="s">
        <v>730</v>
      </c>
      <c r="D519" s="293"/>
      <c r="E519" s="293"/>
      <c r="F519" s="293"/>
      <c r="G519" s="292"/>
      <c r="H519" s="294" t="s">
        <v>407</v>
      </c>
      <c r="I519" s="295"/>
      <c r="J519" s="136">
        <v>9.4700000000000006</v>
      </c>
      <c r="K519" s="298">
        <v>10.6</v>
      </c>
      <c r="L519" s="299"/>
      <c r="M519" s="137">
        <v>20.07</v>
      </c>
    </row>
    <row r="520" spans="1:13">
      <c r="A520" s="291" t="s">
        <v>2340</v>
      </c>
      <c r="B520" s="292"/>
      <c r="C520" s="291" t="s">
        <v>731</v>
      </c>
      <c r="D520" s="293"/>
      <c r="E520" s="293"/>
      <c r="F520" s="293"/>
      <c r="G520" s="292"/>
      <c r="H520" s="294" t="s">
        <v>407</v>
      </c>
      <c r="I520" s="295"/>
      <c r="J520" s="137">
        <v>11.58</v>
      </c>
      <c r="K520" s="298">
        <v>10.6</v>
      </c>
      <c r="L520" s="299"/>
      <c r="M520" s="137">
        <v>22.18</v>
      </c>
    </row>
    <row r="521" spans="1:13">
      <c r="A521" s="291" t="s">
        <v>2341</v>
      </c>
      <c r="B521" s="292"/>
      <c r="C521" s="291" t="s">
        <v>732</v>
      </c>
      <c r="D521" s="293"/>
      <c r="E521" s="293"/>
      <c r="F521" s="293"/>
      <c r="G521" s="292"/>
      <c r="H521" s="294" t="s">
        <v>407</v>
      </c>
      <c r="I521" s="295"/>
      <c r="J521" s="137">
        <v>14.71</v>
      </c>
      <c r="K521" s="298">
        <v>14.14</v>
      </c>
      <c r="L521" s="299"/>
      <c r="M521" s="137">
        <v>28.85</v>
      </c>
    </row>
    <row r="522" spans="1:13">
      <c r="A522" s="291" t="s">
        <v>2342</v>
      </c>
      <c r="B522" s="292"/>
      <c r="C522" s="291" t="s">
        <v>733</v>
      </c>
      <c r="D522" s="293"/>
      <c r="E522" s="293"/>
      <c r="F522" s="293"/>
      <c r="G522" s="292"/>
      <c r="H522" s="294" t="s">
        <v>407</v>
      </c>
      <c r="I522" s="295"/>
      <c r="J522" s="137">
        <v>22.47</v>
      </c>
      <c r="K522" s="298">
        <v>14.14</v>
      </c>
      <c r="L522" s="299"/>
      <c r="M522" s="137">
        <v>36.61</v>
      </c>
    </row>
    <row r="523" spans="1:13">
      <c r="A523" s="291" t="s">
        <v>2343</v>
      </c>
      <c r="B523" s="292"/>
      <c r="C523" s="291" t="s">
        <v>734</v>
      </c>
      <c r="D523" s="293"/>
      <c r="E523" s="293"/>
      <c r="F523" s="293"/>
      <c r="G523" s="292"/>
      <c r="H523" s="294" t="s">
        <v>407</v>
      </c>
      <c r="I523" s="295"/>
      <c r="J523" s="137">
        <v>32.409999999999997</v>
      </c>
      <c r="K523" s="298">
        <v>17.670000000000002</v>
      </c>
      <c r="L523" s="299"/>
      <c r="M523" s="137">
        <v>50.08</v>
      </c>
    </row>
    <row r="524" spans="1:13">
      <c r="A524" s="291" t="s">
        <v>2344</v>
      </c>
      <c r="B524" s="292"/>
      <c r="C524" s="291" t="s">
        <v>735</v>
      </c>
      <c r="D524" s="293"/>
      <c r="E524" s="293"/>
      <c r="F524" s="293"/>
      <c r="G524" s="292"/>
      <c r="H524" s="294" t="s">
        <v>407</v>
      </c>
      <c r="I524" s="295"/>
      <c r="J524" s="137">
        <v>36.520000000000003</v>
      </c>
      <c r="K524" s="298">
        <v>17.670000000000002</v>
      </c>
      <c r="L524" s="299"/>
      <c r="M524" s="137">
        <v>54.19</v>
      </c>
    </row>
    <row r="525" spans="1:13">
      <c r="A525" s="291" t="s">
        <v>2345</v>
      </c>
      <c r="B525" s="292"/>
      <c r="C525" s="291" t="s">
        <v>736</v>
      </c>
      <c r="D525" s="293"/>
      <c r="E525" s="293"/>
      <c r="F525" s="293"/>
      <c r="G525" s="292"/>
      <c r="H525" s="294" t="s">
        <v>407</v>
      </c>
      <c r="I525" s="295"/>
      <c r="J525" s="137">
        <v>40.33</v>
      </c>
      <c r="K525" s="298">
        <v>21.2</v>
      </c>
      <c r="L525" s="299"/>
      <c r="M525" s="137">
        <v>61.53</v>
      </c>
    </row>
    <row r="526" spans="1:13">
      <c r="A526" s="291" t="s">
        <v>2346</v>
      </c>
      <c r="B526" s="292"/>
      <c r="C526" s="291" t="s">
        <v>737</v>
      </c>
      <c r="D526" s="293"/>
      <c r="E526" s="293"/>
      <c r="F526" s="293"/>
      <c r="G526" s="292"/>
      <c r="H526" s="294" t="s">
        <v>407</v>
      </c>
      <c r="I526" s="295"/>
      <c r="J526" s="137">
        <v>61.5</v>
      </c>
      <c r="K526" s="298">
        <v>21.2</v>
      </c>
      <c r="L526" s="299"/>
      <c r="M526" s="137">
        <v>82.7</v>
      </c>
    </row>
    <row r="527" spans="1:13">
      <c r="A527" s="291" t="s">
        <v>2347</v>
      </c>
      <c r="B527" s="292"/>
      <c r="C527" s="291" t="s">
        <v>738</v>
      </c>
      <c r="D527" s="293"/>
      <c r="E527" s="293"/>
      <c r="F527" s="293"/>
      <c r="G527" s="292"/>
      <c r="H527" s="294" t="s">
        <v>113</v>
      </c>
      <c r="I527" s="295"/>
      <c r="J527" s="136">
        <v>3.94</v>
      </c>
      <c r="K527" s="298">
        <v>10.25</v>
      </c>
      <c r="L527" s="299"/>
      <c r="M527" s="137">
        <v>14.19</v>
      </c>
    </row>
    <row r="528" spans="1:13">
      <c r="A528" s="291" t="s">
        <v>2348</v>
      </c>
      <c r="B528" s="292"/>
      <c r="C528" s="291" t="s">
        <v>3992</v>
      </c>
      <c r="D528" s="293"/>
      <c r="E528" s="293"/>
      <c r="F528" s="293"/>
      <c r="G528" s="292"/>
      <c r="H528" s="294" t="s">
        <v>407</v>
      </c>
      <c r="I528" s="295"/>
      <c r="J528" s="137">
        <v>77.84</v>
      </c>
      <c r="K528" s="298">
        <v>70.680000000000007</v>
      </c>
      <c r="L528" s="299"/>
      <c r="M528" s="138">
        <v>148.52000000000001</v>
      </c>
    </row>
    <row r="529" spans="1:13">
      <c r="A529" s="291" t="s">
        <v>2349</v>
      </c>
      <c r="B529" s="292"/>
      <c r="C529" s="291" t="s">
        <v>3993</v>
      </c>
      <c r="D529" s="293"/>
      <c r="E529" s="293"/>
      <c r="F529" s="293"/>
      <c r="G529" s="292"/>
      <c r="H529" s="294" t="s">
        <v>407</v>
      </c>
      <c r="I529" s="295"/>
      <c r="J529" s="137">
        <v>78.36</v>
      </c>
      <c r="K529" s="298">
        <v>74.209999999999994</v>
      </c>
      <c r="L529" s="299"/>
      <c r="M529" s="138">
        <v>152.57</v>
      </c>
    </row>
    <row r="530" spans="1:13">
      <c r="A530" s="291" t="s">
        <v>2350</v>
      </c>
      <c r="B530" s="292"/>
      <c r="C530" s="291" t="s">
        <v>3994</v>
      </c>
      <c r="D530" s="293"/>
      <c r="E530" s="293"/>
      <c r="F530" s="293"/>
      <c r="G530" s="292"/>
      <c r="H530" s="294" t="s">
        <v>407</v>
      </c>
      <c r="I530" s="295"/>
      <c r="J530" s="137">
        <v>97.24</v>
      </c>
      <c r="K530" s="298">
        <v>77.75</v>
      </c>
      <c r="L530" s="299"/>
      <c r="M530" s="138">
        <v>174.99</v>
      </c>
    </row>
    <row r="531" spans="1:13">
      <c r="A531" s="291" t="s">
        <v>2351</v>
      </c>
      <c r="B531" s="292"/>
      <c r="C531" s="291" t="s">
        <v>3995</v>
      </c>
      <c r="D531" s="293"/>
      <c r="E531" s="293"/>
      <c r="F531" s="293"/>
      <c r="G531" s="292"/>
      <c r="H531" s="294" t="s">
        <v>407</v>
      </c>
      <c r="I531" s="295"/>
      <c r="J531" s="138">
        <v>107.64</v>
      </c>
      <c r="K531" s="298">
        <v>81.28</v>
      </c>
      <c r="L531" s="299"/>
      <c r="M531" s="138">
        <v>188.92</v>
      </c>
    </row>
    <row r="532" spans="1:13">
      <c r="A532" s="291" t="s">
        <v>2352</v>
      </c>
      <c r="B532" s="292"/>
      <c r="C532" s="291" t="s">
        <v>3996</v>
      </c>
      <c r="D532" s="293"/>
      <c r="E532" s="293"/>
      <c r="F532" s="293"/>
      <c r="G532" s="292"/>
      <c r="H532" s="294" t="s">
        <v>407</v>
      </c>
      <c r="I532" s="295"/>
      <c r="J532" s="138">
        <v>165.57</v>
      </c>
      <c r="K532" s="298">
        <v>84.82</v>
      </c>
      <c r="L532" s="299"/>
      <c r="M532" s="138">
        <v>250.39</v>
      </c>
    </row>
    <row r="533" spans="1:13">
      <c r="A533" s="291" t="s">
        <v>2353</v>
      </c>
      <c r="B533" s="292"/>
      <c r="C533" s="291" t="s">
        <v>3997</v>
      </c>
      <c r="D533" s="293"/>
      <c r="E533" s="293"/>
      <c r="F533" s="293"/>
      <c r="G533" s="292"/>
      <c r="H533" s="294" t="s">
        <v>113</v>
      </c>
      <c r="I533" s="295"/>
      <c r="J533" s="138">
        <v>257.45</v>
      </c>
      <c r="K533" s="298">
        <v>88.35</v>
      </c>
      <c r="L533" s="299"/>
      <c r="M533" s="138">
        <v>345.8</v>
      </c>
    </row>
    <row r="534" spans="1:13">
      <c r="A534" s="291" t="s">
        <v>2354</v>
      </c>
      <c r="B534" s="292"/>
      <c r="C534" s="291" t="s">
        <v>3998</v>
      </c>
      <c r="D534" s="293"/>
      <c r="E534" s="293"/>
      <c r="F534" s="293"/>
      <c r="G534" s="292"/>
      <c r="H534" s="294" t="s">
        <v>113</v>
      </c>
      <c r="I534" s="295"/>
      <c r="J534" s="138">
        <v>457</v>
      </c>
      <c r="K534" s="298">
        <v>91.88</v>
      </c>
      <c r="L534" s="299"/>
      <c r="M534" s="138">
        <v>548.88</v>
      </c>
    </row>
    <row r="535" spans="1:13">
      <c r="A535" s="291" t="s">
        <v>2355</v>
      </c>
      <c r="B535" s="292"/>
      <c r="C535" s="291" t="s">
        <v>3999</v>
      </c>
      <c r="D535" s="293"/>
      <c r="E535" s="293"/>
      <c r="F535" s="293"/>
      <c r="G535" s="292"/>
      <c r="H535" s="294" t="s">
        <v>113</v>
      </c>
      <c r="I535" s="295"/>
      <c r="J535" s="138">
        <v>523.66</v>
      </c>
      <c r="K535" s="298">
        <v>95.42</v>
      </c>
      <c r="L535" s="299"/>
      <c r="M535" s="138">
        <v>619.08000000000004</v>
      </c>
    </row>
    <row r="536" spans="1:13">
      <c r="A536" s="291" t="s">
        <v>2356</v>
      </c>
      <c r="B536" s="292"/>
      <c r="C536" s="291" t="s">
        <v>739</v>
      </c>
      <c r="D536" s="293"/>
      <c r="E536" s="293"/>
      <c r="F536" s="293"/>
      <c r="G536" s="292"/>
      <c r="H536" s="294" t="s">
        <v>113</v>
      </c>
      <c r="I536" s="295"/>
      <c r="J536" s="136">
        <v>2.1</v>
      </c>
      <c r="K536" s="296">
        <v>2.48</v>
      </c>
      <c r="L536" s="297"/>
      <c r="M536" s="136">
        <v>4.58</v>
      </c>
    </row>
    <row r="537" spans="1:13">
      <c r="A537" s="291" t="s">
        <v>2357</v>
      </c>
      <c r="B537" s="292"/>
      <c r="C537" s="291" t="s">
        <v>740</v>
      </c>
      <c r="D537" s="293"/>
      <c r="E537" s="293"/>
      <c r="F537" s="293"/>
      <c r="G537" s="292"/>
      <c r="H537" s="294" t="s">
        <v>113</v>
      </c>
      <c r="I537" s="295"/>
      <c r="J537" s="136">
        <v>3.28</v>
      </c>
      <c r="K537" s="296">
        <v>3.53</v>
      </c>
      <c r="L537" s="297"/>
      <c r="M537" s="136">
        <v>6.81</v>
      </c>
    </row>
    <row r="538" spans="1:13">
      <c r="A538" s="291" t="s">
        <v>2358</v>
      </c>
      <c r="B538" s="292"/>
      <c r="C538" s="291" t="s">
        <v>741</v>
      </c>
      <c r="D538" s="293"/>
      <c r="E538" s="293"/>
      <c r="F538" s="293"/>
      <c r="G538" s="292"/>
      <c r="H538" s="294" t="s">
        <v>113</v>
      </c>
      <c r="I538" s="295"/>
      <c r="J538" s="136">
        <v>3.9</v>
      </c>
      <c r="K538" s="296">
        <v>3.53</v>
      </c>
      <c r="L538" s="297"/>
      <c r="M538" s="136">
        <v>7.43</v>
      </c>
    </row>
    <row r="539" spans="1:13">
      <c r="A539" s="291" t="s">
        <v>2359</v>
      </c>
      <c r="B539" s="292"/>
      <c r="C539" s="291" t="s">
        <v>742</v>
      </c>
      <c r="D539" s="293"/>
      <c r="E539" s="293"/>
      <c r="F539" s="293"/>
      <c r="G539" s="292"/>
      <c r="H539" s="294" t="s">
        <v>113</v>
      </c>
      <c r="I539" s="295"/>
      <c r="J539" s="136">
        <v>5.3</v>
      </c>
      <c r="K539" s="296">
        <v>3.53</v>
      </c>
      <c r="L539" s="297"/>
      <c r="M539" s="136">
        <v>8.83</v>
      </c>
    </row>
    <row r="540" spans="1:13">
      <c r="A540" s="291" t="s">
        <v>2360</v>
      </c>
      <c r="B540" s="292"/>
      <c r="C540" s="291" t="s">
        <v>743</v>
      </c>
      <c r="D540" s="293"/>
      <c r="E540" s="293"/>
      <c r="F540" s="293"/>
      <c r="G540" s="292"/>
      <c r="H540" s="294" t="s">
        <v>407</v>
      </c>
      <c r="I540" s="295"/>
      <c r="J540" s="137">
        <v>15.68</v>
      </c>
      <c r="K540" s="296">
        <v>4.24</v>
      </c>
      <c r="L540" s="297"/>
      <c r="M540" s="137">
        <v>19.920000000000002</v>
      </c>
    </row>
    <row r="541" spans="1:13">
      <c r="A541" s="291" t="s">
        <v>2361</v>
      </c>
      <c r="B541" s="292"/>
      <c r="C541" s="291" t="s">
        <v>744</v>
      </c>
      <c r="D541" s="293"/>
      <c r="E541" s="293"/>
      <c r="F541" s="293"/>
      <c r="G541" s="292"/>
      <c r="H541" s="294" t="s">
        <v>407</v>
      </c>
      <c r="I541" s="295"/>
      <c r="J541" s="136">
        <v>1.99</v>
      </c>
      <c r="K541" s="296">
        <v>2.48</v>
      </c>
      <c r="L541" s="297"/>
      <c r="M541" s="136">
        <v>4.47</v>
      </c>
    </row>
    <row r="542" spans="1:13">
      <c r="A542" s="291" t="s">
        <v>2362</v>
      </c>
      <c r="B542" s="292"/>
      <c r="C542" s="291" t="s">
        <v>745</v>
      </c>
      <c r="D542" s="293"/>
      <c r="E542" s="293"/>
      <c r="F542" s="293"/>
      <c r="G542" s="292"/>
      <c r="H542" s="294" t="s">
        <v>113</v>
      </c>
      <c r="I542" s="295"/>
      <c r="J542" s="136">
        <v>3.07</v>
      </c>
      <c r="K542" s="296">
        <v>3.53</v>
      </c>
      <c r="L542" s="297"/>
      <c r="M542" s="136">
        <v>6.6</v>
      </c>
    </row>
    <row r="543" spans="1:13">
      <c r="A543" s="291" t="s">
        <v>2363</v>
      </c>
      <c r="B543" s="292"/>
      <c r="C543" s="291" t="s">
        <v>746</v>
      </c>
      <c r="D543" s="293"/>
      <c r="E543" s="293"/>
      <c r="F543" s="293"/>
      <c r="G543" s="292"/>
      <c r="H543" s="294" t="s">
        <v>113</v>
      </c>
      <c r="I543" s="295"/>
      <c r="J543" s="136">
        <v>7.89</v>
      </c>
      <c r="K543" s="296">
        <v>3.53</v>
      </c>
      <c r="L543" s="297"/>
      <c r="M543" s="137">
        <v>11.42</v>
      </c>
    </row>
    <row r="544" spans="1:13">
      <c r="A544" s="291" t="s">
        <v>2364</v>
      </c>
      <c r="B544" s="292"/>
      <c r="C544" s="291" t="s">
        <v>747</v>
      </c>
      <c r="D544" s="293"/>
      <c r="E544" s="293"/>
      <c r="F544" s="293"/>
      <c r="G544" s="292"/>
      <c r="H544" s="294" t="s">
        <v>113</v>
      </c>
      <c r="I544" s="295"/>
      <c r="J544" s="136">
        <v>8.89</v>
      </c>
      <c r="K544" s="296">
        <v>3.53</v>
      </c>
      <c r="L544" s="297"/>
      <c r="M544" s="137">
        <v>12.42</v>
      </c>
    </row>
    <row r="545" spans="1:13">
      <c r="A545" s="291" t="s">
        <v>2365</v>
      </c>
      <c r="B545" s="292"/>
      <c r="C545" s="291" t="s">
        <v>748</v>
      </c>
      <c r="D545" s="293"/>
      <c r="E545" s="293"/>
      <c r="F545" s="293"/>
      <c r="G545" s="292"/>
      <c r="H545" s="294" t="s">
        <v>113</v>
      </c>
      <c r="I545" s="295"/>
      <c r="J545" s="137">
        <v>14.9</v>
      </c>
      <c r="K545" s="296">
        <v>4.24</v>
      </c>
      <c r="L545" s="297"/>
      <c r="M545" s="137">
        <v>19.14</v>
      </c>
    </row>
    <row r="546" spans="1:13">
      <c r="A546" s="291" t="s">
        <v>2366</v>
      </c>
      <c r="B546" s="292"/>
      <c r="C546" s="291" t="s">
        <v>749</v>
      </c>
      <c r="D546" s="293"/>
      <c r="E546" s="293"/>
      <c r="F546" s="293"/>
      <c r="G546" s="292"/>
      <c r="H546" s="294" t="s">
        <v>407</v>
      </c>
      <c r="I546" s="295"/>
      <c r="J546" s="138">
        <v>465.96</v>
      </c>
      <c r="K546" s="298">
        <v>16.260000000000002</v>
      </c>
      <c r="L546" s="299"/>
      <c r="M546" s="138">
        <v>482.22</v>
      </c>
    </row>
    <row r="547" spans="1:13">
      <c r="A547" s="291" t="s">
        <v>2367</v>
      </c>
      <c r="B547" s="292"/>
      <c r="C547" s="291" t="s">
        <v>4000</v>
      </c>
      <c r="D547" s="293"/>
      <c r="E547" s="293"/>
      <c r="F547" s="293"/>
      <c r="G547" s="292"/>
      <c r="H547" s="294" t="s">
        <v>407</v>
      </c>
      <c r="I547" s="295"/>
      <c r="J547" s="137">
        <v>13.85</v>
      </c>
      <c r="K547" s="296">
        <v>7.07</v>
      </c>
      <c r="L547" s="297"/>
      <c r="M547" s="137">
        <v>20.92</v>
      </c>
    </row>
    <row r="548" spans="1:13">
      <c r="A548" s="291" t="s">
        <v>2368</v>
      </c>
      <c r="B548" s="292"/>
      <c r="C548" s="291" t="s">
        <v>750</v>
      </c>
      <c r="D548" s="293"/>
      <c r="E548" s="293"/>
      <c r="F548" s="293"/>
      <c r="G548" s="292"/>
      <c r="H548" s="294" t="s">
        <v>407</v>
      </c>
      <c r="I548" s="295"/>
      <c r="J548" s="137">
        <v>18.989999999999998</v>
      </c>
      <c r="K548" s="296">
        <v>5.66</v>
      </c>
      <c r="L548" s="297"/>
      <c r="M548" s="137">
        <v>24.65</v>
      </c>
    </row>
    <row r="549" spans="1:13">
      <c r="A549" s="291" t="s">
        <v>2369</v>
      </c>
      <c r="B549" s="292"/>
      <c r="C549" s="291" t="s">
        <v>751</v>
      </c>
      <c r="D549" s="293"/>
      <c r="E549" s="293"/>
      <c r="F549" s="293"/>
      <c r="G549" s="292"/>
      <c r="H549" s="294" t="s">
        <v>407</v>
      </c>
      <c r="I549" s="295"/>
      <c r="J549" s="136">
        <v>3.33</v>
      </c>
      <c r="K549" s="296">
        <v>3.53</v>
      </c>
      <c r="L549" s="297"/>
      <c r="M549" s="136">
        <v>6.86</v>
      </c>
    </row>
    <row r="550" spans="1:13">
      <c r="A550" s="291" t="s">
        <v>2370</v>
      </c>
      <c r="B550" s="292"/>
      <c r="C550" s="291" t="s">
        <v>123</v>
      </c>
      <c r="D550" s="293"/>
      <c r="E550" s="293"/>
      <c r="F550" s="293"/>
      <c r="G550" s="292"/>
      <c r="H550" s="294" t="s">
        <v>407</v>
      </c>
      <c r="I550" s="295"/>
      <c r="J550" s="136">
        <v>4.4000000000000004</v>
      </c>
      <c r="K550" s="296">
        <v>4.59</v>
      </c>
      <c r="L550" s="297"/>
      <c r="M550" s="136">
        <v>8.99</v>
      </c>
    </row>
    <row r="551" spans="1:13">
      <c r="A551" s="291" t="s">
        <v>2371</v>
      </c>
      <c r="B551" s="292"/>
      <c r="C551" s="291" t="s">
        <v>752</v>
      </c>
      <c r="D551" s="293"/>
      <c r="E551" s="293"/>
      <c r="F551" s="293"/>
      <c r="G551" s="292"/>
      <c r="H551" s="294" t="s">
        <v>407</v>
      </c>
      <c r="I551" s="295"/>
      <c r="J551" s="136">
        <v>5.07</v>
      </c>
      <c r="K551" s="296">
        <v>4.95</v>
      </c>
      <c r="L551" s="297"/>
      <c r="M551" s="137">
        <v>10.02</v>
      </c>
    </row>
    <row r="552" spans="1:13">
      <c r="A552" s="291" t="s">
        <v>2372</v>
      </c>
      <c r="B552" s="292"/>
      <c r="C552" s="291" t="s">
        <v>753</v>
      </c>
      <c r="D552" s="293"/>
      <c r="E552" s="293"/>
      <c r="F552" s="293"/>
      <c r="G552" s="292"/>
      <c r="H552" s="294" t="s">
        <v>407</v>
      </c>
      <c r="I552" s="295"/>
      <c r="J552" s="136">
        <v>9.8000000000000007</v>
      </c>
      <c r="K552" s="298">
        <v>10.6</v>
      </c>
      <c r="L552" s="299"/>
      <c r="M552" s="137">
        <v>20.399999999999999</v>
      </c>
    </row>
    <row r="553" spans="1:13">
      <c r="A553" s="291" t="s">
        <v>2373</v>
      </c>
      <c r="B553" s="292"/>
      <c r="C553" s="291" t="s">
        <v>754</v>
      </c>
      <c r="D553" s="293"/>
      <c r="E553" s="293"/>
      <c r="F553" s="293"/>
      <c r="G553" s="292"/>
      <c r="H553" s="294" t="s">
        <v>407</v>
      </c>
      <c r="I553" s="295"/>
      <c r="J553" s="137">
        <v>16.39</v>
      </c>
      <c r="K553" s="298">
        <v>12.37</v>
      </c>
      <c r="L553" s="299"/>
      <c r="M553" s="137">
        <v>28.76</v>
      </c>
    </row>
    <row r="554" spans="1:13">
      <c r="A554" s="291" t="s">
        <v>2374</v>
      </c>
      <c r="B554" s="292"/>
      <c r="C554" s="291" t="s">
        <v>755</v>
      </c>
      <c r="D554" s="293"/>
      <c r="E554" s="293"/>
      <c r="F554" s="293"/>
      <c r="G554" s="292"/>
      <c r="H554" s="294" t="s">
        <v>407</v>
      </c>
      <c r="I554" s="295"/>
      <c r="J554" s="137">
        <v>28.39</v>
      </c>
      <c r="K554" s="298">
        <v>16.61</v>
      </c>
      <c r="L554" s="299"/>
      <c r="M554" s="137">
        <v>45</v>
      </c>
    </row>
    <row r="555" spans="1:13">
      <c r="A555" s="291" t="s">
        <v>2375</v>
      </c>
      <c r="B555" s="292"/>
      <c r="C555" s="291" t="s">
        <v>756</v>
      </c>
      <c r="D555" s="293"/>
      <c r="E555" s="293"/>
      <c r="F555" s="293"/>
      <c r="G555" s="292"/>
      <c r="H555" s="294" t="s">
        <v>407</v>
      </c>
      <c r="I555" s="295"/>
      <c r="J555" s="137">
        <v>45.73</v>
      </c>
      <c r="K555" s="298">
        <v>35.340000000000003</v>
      </c>
      <c r="L555" s="299"/>
      <c r="M555" s="137">
        <v>81.069999999999993</v>
      </c>
    </row>
    <row r="556" spans="1:13">
      <c r="A556" s="291" t="s">
        <v>2376</v>
      </c>
      <c r="B556" s="292"/>
      <c r="C556" s="291" t="s">
        <v>757</v>
      </c>
      <c r="D556" s="293"/>
      <c r="E556" s="293"/>
      <c r="F556" s="293"/>
      <c r="G556" s="292"/>
      <c r="H556" s="294" t="s">
        <v>407</v>
      </c>
      <c r="I556" s="295"/>
      <c r="J556" s="137">
        <v>65.55</v>
      </c>
      <c r="K556" s="298">
        <v>53.01</v>
      </c>
      <c r="L556" s="299"/>
      <c r="M556" s="138">
        <v>118.56</v>
      </c>
    </row>
    <row r="557" spans="1:13">
      <c r="A557" s="291" t="s">
        <v>2377</v>
      </c>
      <c r="B557" s="292"/>
      <c r="C557" s="291" t="s">
        <v>758</v>
      </c>
      <c r="D557" s="293"/>
      <c r="E557" s="293"/>
      <c r="F557" s="293"/>
      <c r="G557" s="292"/>
      <c r="H557" s="294" t="s">
        <v>407</v>
      </c>
      <c r="I557" s="295"/>
      <c r="J557" s="138">
        <v>154.69</v>
      </c>
      <c r="K557" s="298">
        <v>63.61</v>
      </c>
      <c r="L557" s="299"/>
      <c r="M557" s="138">
        <v>218.3</v>
      </c>
    </row>
    <row r="558" spans="1:13">
      <c r="A558" s="291" t="s">
        <v>2378</v>
      </c>
      <c r="B558" s="292"/>
      <c r="C558" s="291" t="s">
        <v>759</v>
      </c>
      <c r="D558" s="293"/>
      <c r="E558" s="293"/>
      <c r="F558" s="293"/>
      <c r="G558" s="292"/>
      <c r="H558" s="294" t="s">
        <v>407</v>
      </c>
      <c r="I558" s="295"/>
      <c r="J558" s="136">
        <v>1.92</v>
      </c>
      <c r="K558" s="296">
        <v>2.48</v>
      </c>
      <c r="L558" s="297"/>
      <c r="M558" s="136">
        <v>4.4000000000000004</v>
      </c>
    </row>
    <row r="559" spans="1:13">
      <c r="A559" s="291" t="s">
        <v>2379</v>
      </c>
      <c r="B559" s="292"/>
      <c r="C559" s="291" t="s">
        <v>760</v>
      </c>
      <c r="D559" s="293"/>
      <c r="E559" s="293"/>
      <c r="F559" s="293"/>
      <c r="G559" s="292"/>
      <c r="H559" s="294" t="s">
        <v>407</v>
      </c>
      <c r="I559" s="295"/>
      <c r="J559" s="136">
        <v>2.39</v>
      </c>
      <c r="K559" s="296">
        <v>3.53</v>
      </c>
      <c r="L559" s="297"/>
      <c r="M559" s="136">
        <v>5.92</v>
      </c>
    </row>
    <row r="560" spans="1:13">
      <c r="A560" s="291" t="s">
        <v>2380</v>
      </c>
      <c r="B560" s="292"/>
      <c r="C560" s="291" t="s">
        <v>761</v>
      </c>
      <c r="D560" s="293"/>
      <c r="E560" s="293"/>
      <c r="F560" s="293"/>
      <c r="G560" s="292"/>
      <c r="H560" s="294" t="s">
        <v>407</v>
      </c>
      <c r="I560" s="295"/>
      <c r="J560" s="136">
        <v>3.56</v>
      </c>
      <c r="K560" s="296">
        <v>4.59</v>
      </c>
      <c r="L560" s="297"/>
      <c r="M560" s="136">
        <v>8.15</v>
      </c>
    </row>
    <row r="561" spans="1:13">
      <c r="A561" s="291" t="s">
        <v>2381</v>
      </c>
      <c r="B561" s="292"/>
      <c r="C561" s="291" t="s">
        <v>762</v>
      </c>
      <c r="D561" s="293"/>
      <c r="E561" s="293"/>
      <c r="F561" s="293"/>
      <c r="G561" s="292"/>
      <c r="H561" s="294" t="s">
        <v>407</v>
      </c>
      <c r="I561" s="295"/>
      <c r="J561" s="136">
        <v>3.48</v>
      </c>
      <c r="K561" s="296">
        <v>7.07</v>
      </c>
      <c r="L561" s="297"/>
      <c r="M561" s="137">
        <v>10.55</v>
      </c>
    </row>
    <row r="562" spans="1:13">
      <c r="A562" s="291" t="s">
        <v>2382</v>
      </c>
      <c r="B562" s="292"/>
      <c r="C562" s="291" t="s">
        <v>763</v>
      </c>
      <c r="D562" s="293"/>
      <c r="E562" s="293"/>
      <c r="F562" s="293"/>
      <c r="G562" s="292"/>
      <c r="H562" s="294" t="s">
        <v>407</v>
      </c>
      <c r="I562" s="295"/>
      <c r="J562" s="136">
        <v>5.33</v>
      </c>
      <c r="K562" s="298">
        <v>13.63</v>
      </c>
      <c r="L562" s="299"/>
      <c r="M562" s="137">
        <v>18.96</v>
      </c>
    </row>
    <row r="563" spans="1:13">
      <c r="A563" s="291" t="s">
        <v>2383</v>
      </c>
      <c r="B563" s="292"/>
      <c r="C563" s="291" t="s">
        <v>764</v>
      </c>
      <c r="D563" s="293"/>
      <c r="E563" s="293"/>
      <c r="F563" s="293"/>
      <c r="G563" s="292"/>
      <c r="H563" s="294" t="s">
        <v>407</v>
      </c>
      <c r="I563" s="295"/>
      <c r="J563" s="136">
        <v>6.82</v>
      </c>
      <c r="K563" s="298">
        <v>13.43</v>
      </c>
      <c r="L563" s="299"/>
      <c r="M563" s="137">
        <v>20.25</v>
      </c>
    </row>
    <row r="564" spans="1:13">
      <c r="A564" s="291" t="s">
        <v>2384</v>
      </c>
      <c r="B564" s="292"/>
      <c r="C564" s="291" t="s">
        <v>765</v>
      </c>
      <c r="D564" s="293"/>
      <c r="E564" s="293"/>
      <c r="F564" s="293"/>
      <c r="G564" s="292"/>
      <c r="H564" s="294" t="s">
        <v>407</v>
      </c>
      <c r="I564" s="295"/>
      <c r="J564" s="137">
        <v>17.91</v>
      </c>
      <c r="K564" s="298">
        <v>28.27</v>
      </c>
      <c r="L564" s="299"/>
      <c r="M564" s="137">
        <v>46.18</v>
      </c>
    </row>
    <row r="565" spans="1:13">
      <c r="A565" s="291" t="s">
        <v>2385</v>
      </c>
      <c r="B565" s="292"/>
      <c r="C565" s="291" t="s">
        <v>766</v>
      </c>
      <c r="D565" s="293"/>
      <c r="E565" s="293"/>
      <c r="F565" s="293"/>
      <c r="G565" s="292"/>
      <c r="H565" s="294" t="s">
        <v>407</v>
      </c>
      <c r="I565" s="295"/>
      <c r="J565" s="137">
        <v>22.19</v>
      </c>
      <c r="K565" s="298">
        <v>35.340000000000003</v>
      </c>
      <c r="L565" s="299"/>
      <c r="M565" s="137">
        <v>57.53</v>
      </c>
    </row>
    <row r="566" spans="1:13">
      <c r="A566" s="291" t="s">
        <v>2386</v>
      </c>
      <c r="B566" s="292"/>
      <c r="C566" s="291" t="s">
        <v>767</v>
      </c>
      <c r="D566" s="293"/>
      <c r="E566" s="293"/>
      <c r="F566" s="293"/>
      <c r="G566" s="292"/>
      <c r="H566" s="294" t="s">
        <v>407</v>
      </c>
      <c r="I566" s="295"/>
      <c r="J566" s="137">
        <v>37.549999999999997</v>
      </c>
      <c r="K566" s="298">
        <v>42.41</v>
      </c>
      <c r="L566" s="299"/>
      <c r="M566" s="137">
        <v>79.959999999999994</v>
      </c>
    </row>
    <row r="567" spans="1:13">
      <c r="A567" s="291" t="s">
        <v>2387</v>
      </c>
      <c r="B567" s="292"/>
      <c r="C567" s="291" t="s">
        <v>768</v>
      </c>
      <c r="D567" s="293"/>
      <c r="E567" s="293"/>
      <c r="F567" s="293"/>
      <c r="G567" s="292"/>
      <c r="H567" s="294" t="s">
        <v>407</v>
      </c>
      <c r="I567" s="295"/>
      <c r="J567" s="136">
        <v>5.37</v>
      </c>
      <c r="K567" s="296">
        <v>3.53</v>
      </c>
      <c r="L567" s="297"/>
      <c r="M567" s="136">
        <v>8.9</v>
      </c>
    </row>
    <row r="568" spans="1:13">
      <c r="A568" s="291" t="s">
        <v>2388</v>
      </c>
      <c r="B568" s="292"/>
      <c r="C568" s="291" t="s">
        <v>769</v>
      </c>
      <c r="D568" s="293"/>
      <c r="E568" s="293"/>
      <c r="F568" s="293"/>
      <c r="G568" s="292"/>
      <c r="H568" s="294" t="s">
        <v>407</v>
      </c>
      <c r="I568" s="295"/>
      <c r="J568" s="136">
        <v>6.19</v>
      </c>
      <c r="K568" s="296">
        <v>4.59</v>
      </c>
      <c r="L568" s="297"/>
      <c r="M568" s="137">
        <v>10.78</v>
      </c>
    </row>
    <row r="569" spans="1:13">
      <c r="A569" s="291" t="s">
        <v>2389</v>
      </c>
      <c r="B569" s="292"/>
      <c r="C569" s="291" t="s">
        <v>770</v>
      </c>
      <c r="D569" s="293"/>
      <c r="E569" s="293"/>
      <c r="F569" s="293"/>
      <c r="G569" s="292"/>
      <c r="H569" s="294" t="s">
        <v>407</v>
      </c>
      <c r="I569" s="295"/>
      <c r="J569" s="136">
        <v>8.51</v>
      </c>
      <c r="K569" s="296">
        <v>4.95</v>
      </c>
      <c r="L569" s="297"/>
      <c r="M569" s="137">
        <v>13.46</v>
      </c>
    </row>
    <row r="570" spans="1:13">
      <c r="A570" s="291" t="s">
        <v>2390</v>
      </c>
      <c r="B570" s="292"/>
      <c r="C570" s="291" t="s">
        <v>771</v>
      </c>
      <c r="D570" s="293"/>
      <c r="E570" s="293"/>
      <c r="F570" s="293"/>
      <c r="G570" s="292"/>
      <c r="H570" s="294" t="s">
        <v>407</v>
      </c>
      <c r="I570" s="295"/>
      <c r="J570" s="137">
        <v>19.350000000000001</v>
      </c>
      <c r="K570" s="298">
        <v>10.6</v>
      </c>
      <c r="L570" s="299"/>
      <c r="M570" s="137">
        <v>29.95</v>
      </c>
    </row>
    <row r="571" spans="1:13">
      <c r="A571" s="291" t="s">
        <v>2391</v>
      </c>
      <c r="B571" s="292"/>
      <c r="C571" s="291" t="s">
        <v>772</v>
      </c>
      <c r="D571" s="293"/>
      <c r="E571" s="293"/>
      <c r="F571" s="293"/>
      <c r="G571" s="292"/>
      <c r="H571" s="294" t="s">
        <v>407</v>
      </c>
      <c r="I571" s="295"/>
      <c r="J571" s="137">
        <v>26.33</v>
      </c>
      <c r="K571" s="298">
        <v>12.37</v>
      </c>
      <c r="L571" s="299"/>
      <c r="M571" s="137">
        <v>38.700000000000003</v>
      </c>
    </row>
    <row r="572" spans="1:13">
      <c r="A572" s="291" t="s">
        <v>2392</v>
      </c>
      <c r="B572" s="292"/>
      <c r="C572" s="291" t="s">
        <v>773</v>
      </c>
      <c r="D572" s="293"/>
      <c r="E572" s="293"/>
      <c r="F572" s="293"/>
      <c r="G572" s="292"/>
      <c r="H572" s="294" t="s">
        <v>407</v>
      </c>
      <c r="I572" s="295"/>
      <c r="J572" s="137">
        <v>34.869999999999997</v>
      </c>
      <c r="K572" s="298">
        <v>16.61</v>
      </c>
      <c r="L572" s="299"/>
      <c r="M572" s="137">
        <v>51.48</v>
      </c>
    </row>
    <row r="573" spans="1:13">
      <c r="A573" s="291" t="s">
        <v>2393</v>
      </c>
      <c r="B573" s="292"/>
      <c r="C573" s="291" t="s">
        <v>774</v>
      </c>
      <c r="D573" s="293"/>
      <c r="E573" s="293"/>
      <c r="F573" s="293"/>
      <c r="G573" s="292"/>
      <c r="H573" s="294" t="s">
        <v>407</v>
      </c>
      <c r="I573" s="295"/>
      <c r="J573" s="137">
        <v>90.14</v>
      </c>
      <c r="K573" s="298">
        <v>35.340000000000003</v>
      </c>
      <c r="L573" s="299"/>
      <c r="M573" s="138">
        <v>125.48</v>
      </c>
    </row>
    <row r="574" spans="1:13">
      <c r="A574" s="291" t="s">
        <v>2394</v>
      </c>
      <c r="B574" s="292"/>
      <c r="C574" s="291" t="s">
        <v>775</v>
      </c>
      <c r="D574" s="293"/>
      <c r="E574" s="293"/>
      <c r="F574" s="293"/>
      <c r="G574" s="292"/>
      <c r="H574" s="294" t="s">
        <v>407</v>
      </c>
      <c r="I574" s="295"/>
      <c r="J574" s="138">
        <v>136.19</v>
      </c>
      <c r="K574" s="298">
        <v>53.01</v>
      </c>
      <c r="L574" s="299"/>
      <c r="M574" s="138">
        <v>189.2</v>
      </c>
    </row>
    <row r="575" spans="1:13">
      <c r="A575" s="291" t="s">
        <v>2395</v>
      </c>
      <c r="B575" s="292"/>
      <c r="C575" s="291" t="s">
        <v>776</v>
      </c>
      <c r="D575" s="293"/>
      <c r="E575" s="293"/>
      <c r="F575" s="293"/>
      <c r="G575" s="292"/>
      <c r="H575" s="294" t="s">
        <v>407</v>
      </c>
      <c r="I575" s="295"/>
      <c r="J575" s="138">
        <v>187.07</v>
      </c>
      <c r="K575" s="298">
        <v>63.61</v>
      </c>
      <c r="L575" s="299"/>
      <c r="M575" s="138">
        <v>250.68</v>
      </c>
    </row>
    <row r="576" spans="1:13">
      <c r="A576" s="291" t="s">
        <v>2396</v>
      </c>
      <c r="B576" s="292"/>
      <c r="C576" s="291" t="s">
        <v>777</v>
      </c>
      <c r="D576" s="293"/>
      <c r="E576" s="293"/>
      <c r="F576" s="293"/>
      <c r="G576" s="292"/>
      <c r="H576" s="294" t="s">
        <v>407</v>
      </c>
      <c r="I576" s="295"/>
      <c r="J576" s="137">
        <v>26.5</v>
      </c>
      <c r="K576" s="296">
        <v>5.66</v>
      </c>
      <c r="L576" s="297"/>
      <c r="M576" s="137">
        <v>32.159999999999997</v>
      </c>
    </row>
    <row r="577" spans="1:13">
      <c r="A577" s="291" t="s">
        <v>2397</v>
      </c>
      <c r="B577" s="292"/>
      <c r="C577" s="291" t="s">
        <v>4001</v>
      </c>
      <c r="D577" s="293"/>
      <c r="E577" s="293"/>
      <c r="F577" s="293"/>
      <c r="G577" s="292"/>
      <c r="H577" s="294" t="s">
        <v>407</v>
      </c>
      <c r="I577" s="295"/>
      <c r="J577" s="137">
        <v>30.87</v>
      </c>
      <c r="K577" s="296">
        <v>7.42</v>
      </c>
      <c r="L577" s="297"/>
      <c r="M577" s="137">
        <v>38.29</v>
      </c>
    </row>
    <row r="578" spans="1:13">
      <c r="A578" s="291" t="s">
        <v>2398</v>
      </c>
      <c r="B578" s="292"/>
      <c r="C578" s="291" t="s">
        <v>125</v>
      </c>
      <c r="D578" s="293"/>
      <c r="E578" s="293"/>
      <c r="F578" s="293"/>
      <c r="G578" s="292"/>
      <c r="H578" s="294" t="s">
        <v>407</v>
      </c>
      <c r="I578" s="295"/>
      <c r="J578" s="137">
        <v>12.53</v>
      </c>
      <c r="K578" s="298">
        <v>10.6</v>
      </c>
      <c r="L578" s="299"/>
      <c r="M578" s="137">
        <v>23.13</v>
      </c>
    </row>
    <row r="579" spans="1:13">
      <c r="A579" s="291" t="s">
        <v>2399</v>
      </c>
      <c r="B579" s="292"/>
      <c r="C579" s="291" t="s">
        <v>778</v>
      </c>
      <c r="D579" s="293"/>
      <c r="E579" s="293"/>
      <c r="F579" s="293"/>
      <c r="G579" s="292"/>
      <c r="H579" s="294" t="s">
        <v>407</v>
      </c>
      <c r="I579" s="295"/>
      <c r="J579" s="137">
        <v>15.3</v>
      </c>
      <c r="K579" s="298">
        <v>10.6</v>
      </c>
      <c r="L579" s="299"/>
      <c r="M579" s="137">
        <v>25.9</v>
      </c>
    </row>
    <row r="580" spans="1:13">
      <c r="A580" s="291" t="s">
        <v>2400</v>
      </c>
      <c r="B580" s="292"/>
      <c r="C580" s="291" t="s">
        <v>779</v>
      </c>
      <c r="D580" s="293"/>
      <c r="E580" s="293"/>
      <c r="F580" s="293"/>
      <c r="G580" s="292"/>
      <c r="H580" s="294" t="s">
        <v>407</v>
      </c>
      <c r="I580" s="295"/>
      <c r="J580" s="137">
        <v>73.5</v>
      </c>
      <c r="K580" s="298">
        <v>31.81</v>
      </c>
      <c r="L580" s="299"/>
      <c r="M580" s="138">
        <v>105.31</v>
      </c>
    </row>
    <row r="581" spans="1:13">
      <c r="A581" s="291" t="s">
        <v>2401</v>
      </c>
      <c r="B581" s="292"/>
      <c r="C581" s="291" t="s">
        <v>780</v>
      </c>
      <c r="D581" s="293"/>
      <c r="E581" s="293"/>
      <c r="F581" s="293"/>
      <c r="G581" s="292"/>
      <c r="H581" s="294" t="s">
        <v>407</v>
      </c>
      <c r="I581" s="295"/>
      <c r="J581" s="137">
        <v>79.39</v>
      </c>
      <c r="K581" s="298">
        <v>31.81</v>
      </c>
      <c r="L581" s="299"/>
      <c r="M581" s="138">
        <v>111.2</v>
      </c>
    </row>
    <row r="582" spans="1:13">
      <c r="A582" s="291" t="s">
        <v>2402</v>
      </c>
      <c r="B582" s="292"/>
      <c r="C582" s="291" t="s">
        <v>781</v>
      </c>
      <c r="D582" s="293"/>
      <c r="E582" s="293"/>
      <c r="F582" s="293"/>
      <c r="G582" s="292"/>
      <c r="H582" s="294" t="s">
        <v>407</v>
      </c>
      <c r="I582" s="295"/>
      <c r="J582" s="138">
        <v>316.3</v>
      </c>
      <c r="K582" s="298">
        <v>31.81</v>
      </c>
      <c r="L582" s="299"/>
      <c r="M582" s="138">
        <v>348.11</v>
      </c>
    </row>
    <row r="583" spans="1:13">
      <c r="A583" s="291" t="s">
        <v>2403</v>
      </c>
      <c r="B583" s="292"/>
      <c r="C583" s="291" t="s">
        <v>782</v>
      </c>
      <c r="D583" s="293"/>
      <c r="E583" s="293"/>
      <c r="F583" s="293"/>
      <c r="G583" s="292"/>
      <c r="H583" s="294" t="s">
        <v>407</v>
      </c>
      <c r="I583" s="295"/>
      <c r="J583" s="138">
        <v>369.84</v>
      </c>
      <c r="K583" s="298">
        <v>31.81</v>
      </c>
      <c r="L583" s="299"/>
      <c r="M583" s="138">
        <v>401.65</v>
      </c>
    </row>
    <row r="584" spans="1:13">
      <c r="A584" s="291" t="s">
        <v>2404</v>
      </c>
      <c r="B584" s="292"/>
      <c r="C584" s="291" t="s">
        <v>783</v>
      </c>
      <c r="D584" s="293"/>
      <c r="E584" s="293"/>
      <c r="F584" s="293"/>
      <c r="G584" s="292"/>
      <c r="H584" s="294" t="s">
        <v>407</v>
      </c>
      <c r="I584" s="295"/>
      <c r="J584" s="138">
        <v>437.32</v>
      </c>
      <c r="K584" s="298">
        <v>31.81</v>
      </c>
      <c r="L584" s="299"/>
      <c r="M584" s="138">
        <v>469.13</v>
      </c>
    </row>
    <row r="585" spans="1:13">
      <c r="A585" s="291" t="s">
        <v>2405</v>
      </c>
      <c r="B585" s="292"/>
      <c r="C585" s="291" t="s">
        <v>784</v>
      </c>
      <c r="D585" s="293"/>
      <c r="E585" s="293"/>
      <c r="F585" s="293"/>
      <c r="G585" s="292"/>
      <c r="H585" s="294" t="s">
        <v>407</v>
      </c>
      <c r="I585" s="295"/>
      <c r="J585" s="138">
        <v>431.62</v>
      </c>
      <c r="K585" s="298">
        <v>31.81</v>
      </c>
      <c r="L585" s="299"/>
      <c r="M585" s="138">
        <v>463.43</v>
      </c>
    </row>
    <row r="586" spans="1:13">
      <c r="A586" s="291" t="s">
        <v>2406</v>
      </c>
      <c r="B586" s="292"/>
      <c r="C586" s="291" t="s">
        <v>785</v>
      </c>
      <c r="D586" s="293"/>
      <c r="E586" s="293"/>
      <c r="F586" s="293"/>
      <c r="G586" s="292"/>
      <c r="H586" s="294" t="s">
        <v>407</v>
      </c>
      <c r="I586" s="295"/>
      <c r="J586" s="138">
        <v>443.04</v>
      </c>
      <c r="K586" s="298">
        <v>31.81</v>
      </c>
      <c r="L586" s="299"/>
      <c r="M586" s="138">
        <v>474.85</v>
      </c>
    </row>
    <row r="587" spans="1:13">
      <c r="A587" s="291" t="s">
        <v>2407</v>
      </c>
      <c r="B587" s="292"/>
      <c r="C587" s="291" t="s">
        <v>786</v>
      </c>
      <c r="D587" s="293"/>
      <c r="E587" s="293"/>
      <c r="F587" s="293"/>
      <c r="G587" s="292"/>
      <c r="H587" s="294" t="s">
        <v>407</v>
      </c>
      <c r="I587" s="295"/>
      <c r="J587" s="139">
        <v>1008</v>
      </c>
      <c r="K587" s="298">
        <v>31.81</v>
      </c>
      <c r="L587" s="299"/>
      <c r="M587" s="139">
        <v>1039.81</v>
      </c>
    </row>
    <row r="588" spans="1:13">
      <c r="A588" s="291" t="s">
        <v>2408</v>
      </c>
      <c r="B588" s="292"/>
      <c r="C588" s="291" t="s">
        <v>787</v>
      </c>
      <c r="D588" s="293"/>
      <c r="E588" s="293"/>
      <c r="F588" s="293"/>
      <c r="G588" s="292"/>
      <c r="H588" s="294" t="s">
        <v>407</v>
      </c>
      <c r="I588" s="295"/>
      <c r="J588" s="139">
        <v>1247.18</v>
      </c>
      <c r="K588" s="298">
        <v>31.81</v>
      </c>
      <c r="L588" s="299"/>
      <c r="M588" s="139">
        <v>1278.99</v>
      </c>
    </row>
    <row r="589" spans="1:13">
      <c r="A589" s="291" t="s">
        <v>2409</v>
      </c>
      <c r="B589" s="292"/>
      <c r="C589" s="291" t="s">
        <v>788</v>
      </c>
      <c r="D589" s="293"/>
      <c r="E589" s="293"/>
      <c r="F589" s="293"/>
      <c r="G589" s="292"/>
      <c r="H589" s="294" t="s">
        <v>407</v>
      </c>
      <c r="I589" s="295"/>
      <c r="J589" s="137">
        <v>89.26</v>
      </c>
      <c r="K589" s="298">
        <v>35.340000000000003</v>
      </c>
      <c r="L589" s="299"/>
      <c r="M589" s="138">
        <v>124.6</v>
      </c>
    </row>
    <row r="590" spans="1:13">
      <c r="A590" s="291" t="s">
        <v>2410</v>
      </c>
      <c r="B590" s="292"/>
      <c r="C590" s="291" t="s">
        <v>789</v>
      </c>
      <c r="D590" s="293"/>
      <c r="E590" s="293"/>
      <c r="F590" s="293"/>
      <c r="G590" s="292"/>
      <c r="H590" s="294" t="s">
        <v>407</v>
      </c>
      <c r="I590" s="295"/>
      <c r="J590" s="138">
        <v>157.1</v>
      </c>
      <c r="K590" s="298">
        <v>35.340000000000003</v>
      </c>
      <c r="L590" s="299"/>
      <c r="M590" s="138">
        <v>192.44</v>
      </c>
    </row>
    <row r="591" spans="1:13">
      <c r="A591" s="291" t="s">
        <v>2411</v>
      </c>
      <c r="B591" s="292"/>
      <c r="C591" s="291" t="s">
        <v>4002</v>
      </c>
      <c r="D591" s="293"/>
      <c r="E591" s="293"/>
      <c r="F591" s="293"/>
      <c r="G591" s="292"/>
      <c r="H591" s="294" t="s">
        <v>462</v>
      </c>
      <c r="I591" s="295"/>
      <c r="J591" s="137">
        <v>25.3</v>
      </c>
      <c r="K591" s="298">
        <v>11.31</v>
      </c>
      <c r="L591" s="299"/>
      <c r="M591" s="137">
        <v>36.61</v>
      </c>
    </row>
    <row r="592" spans="1:13">
      <c r="A592" s="291" t="s">
        <v>2412</v>
      </c>
      <c r="B592" s="292"/>
      <c r="C592" s="291" t="s">
        <v>129</v>
      </c>
      <c r="D592" s="293"/>
      <c r="E592" s="293"/>
      <c r="F592" s="293"/>
      <c r="G592" s="292"/>
      <c r="H592" s="294" t="s">
        <v>462</v>
      </c>
      <c r="I592" s="295"/>
      <c r="J592" s="136">
        <v>1.95</v>
      </c>
      <c r="K592" s="296">
        <v>6.01</v>
      </c>
      <c r="L592" s="297"/>
      <c r="M592" s="136">
        <v>7.96</v>
      </c>
    </row>
    <row r="593" spans="1:13">
      <c r="A593" s="291" t="s">
        <v>2413</v>
      </c>
      <c r="B593" s="292"/>
      <c r="C593" s="291" t="s">
        <v>790</v>
      </c>
      <c r="D593" s="293"/>
      <c r="E593" s="293"/>
      <c r="F593" s="293"/>
      <c r="G593" s="292"/>
      <c r="H593" s="294" t="s">
        <v>462</v>
      </c>
      <c r="I593" s="295"/>
      <c r="J593" s="136">
        <v>2.4</v>
      </c>
      <c r="K593" s="296">
        <v>6.01</v>
      </c>
      <c r="L593" s="297"/>
      <c r="M593" s="136">
        <v>8.41</v>
      </c>
    </row>
    <row r="594" spans="1:13">
      <c r="A594" s="291" t="s">
        <v>2414</v>
      </c>
      <c r="B594" s="292"/>
      <c r="C594" s="291" t="s">
        <v>791</v>
      </c>
      <c r="D594" s="293"/>
      <c r="E594" s="293"/>
      <c r="F594" s="293"/>
      <c r="G594" s="292"/>
      <c r="H594" s="294" t="s">
        <v>462</v>
      </c>
      <c r="I594" s="295"/>
      <c r="J594" s="136">
        <v>2.94</v>
      </c>
      <c r="K594" s="296">
        <v>7.07</v>
      </c>
      <c r="L594" s="297"/>
      <c r="M594" s="137">
        <v>10.01</v>
      </c>
    </row>
    <row r="595" spans="1:13">
      <c r="A595" s="291" t="s">
        <v>2415</v>
      </c>
      <c r="B595" s="292"/>
      <c r="C595" s="291" t="s">
        <v>792</v>
      </c>
      <c r="D595" s="293"/>
      <c r="E595" s="293"/>
      <c r="F595" s="293"/>
      <c r="G595" s="292"/>
      <c r="H595" s="294" t="s">
        <v>462</v>
      </c>
      <c r="I595" s="295"/>
      <c r="J595" s="136">
        <v>3.15</v>
      </c>
      <c r="K595" s="296">
        <v>7.07</v>
      </c>
      <c r="L595" s="297"/>
      <c r="M595" s="137">
        <v>10.220000000000001</v>
      </c>
    </row>
    <row r="596" spans="1:13">
      <c r="A596" s="291" t="s">
        <v>2416</v>
      </c>
      <c r="B596" s="292"/>
      <c r="C596" s="291" t="s">
        <v>793</v>
      </c>
      <c r="D596" s="293"/>
      <c r="E596" s="293"/>
      <c r="F596" s="293"/>
      <c r="G596" s="292"/>
      <c r="H596" s="294" t="s">
        <v>462</v>
      </c>
      <c r="I596" s="295"/>
      <c r="J596" s="136">
        <v>3.53</v>
      </c>
      <c r="K596" s="298">
        <v>13.08</v>
      </c>
      <c r="L596" s="299"/>
      <c r="M596" s="137">
        <v>16.61</v>
      </c>
    </row>
    <row r="597" spans="1:13">
      <c r="A597" s="291" t="s">
        <v>2417</v>
      </c>
      <c r="B597" s="292"/>
      <c r="C597" s="291" t="s">
        <v>794</v>
      </c>
      <c r="D597" s="293"/>
      <c r="E597" s="293"/>
      <c r="F597" s="293"/>
      <c r="G597" s="292"/>
      <c r="H597" s="294" t="s">
        <v>462</v>
      </c>
      <c r="I597" s="295"/>
      <c r="J597" s="136">
        <v>5.15</v>
      </c>
      <c r="K597" s="298">
        <v>17.670000000000002</v>
      </c>
      <c r="L597" s="299"/>
      <c r="M597" s="137">
        <v>22.82</v>
      </c>
    </row>
    <row r="598" spans="1:13">
      <c r="A598" s="291" t="s">
        <v>2418</v>
      </c>
      <c r="B598" s="292"/>
      <c r="C598" s="291" t="s">
        <v>795</v>
      </c>
      <c r="D598" s="293"/>
      <c r="E598" s="293"/>
      <c r="F598" s="293"/>
      <c r="G598" s="292"/>
      <c r="H598" s="294" t="s">
        <v>462</v>
      </c>
      <c r="I598" s="295"/>
      <c r="J598" s="136">
        <v>8.32</v>
      </c>
      <c r="K598" s="298">
        <v>28.27</v>
      </c>
      <c r="L598" s="299"/>
      <c r="M598" s="137">
        <v>36.590000000000003</v>
      </c>
    </row>
    <row r="599" spans="1:13">
      <c r="A599" s="291" t="s">
        <v>2419</v>
      </c>
      <c r="B599" s="292"/>
      <c r="C599" s="291" t="s">
        <v>796</v>
      </c>
      <c r="D599" s="293"/>
      <c r="E599" s="293"/>
      <c r="F599" s="293"/>
      <c r="G599" s="292"/>
      <c r="H599" s="294" t="s">
        <v>462</v>
      </c>
      <c r="I599" s="295"/>
      <c r="J599" s="136">
        <v>3.79</v>
      </c>
      <c r="K599" s="296">
        <v>6.01</v>
      </c>
      <c r="L599" s="297"/>
      <c r="M599" s="136">
        <v>9.8000000000000007</v>
      </c>
    </row>
    <row r="600" spans="1:13">
      <c r="A600" s="291" t="s">
        <v>2420</v>
      </c>
      <c r="B600" s="292"/>
      <c r="C600" s="291" t="s">
        <v>797</v>
      </c>
      <c r="D600" s="293"/>
      <c r="E600" s="293"/>
      <c r="F600" s="293"/>
      <c r="G600" s="292"/>
      <c r="H600" s="294" t="s">
        <v>462</v>
      </c>
      <c r="I600" s="295"/>
      <c r="J600" s="136">
        <v>4.76</v>
      </c>
      <c r="K600" s="296">
        <v>6.01</v>
      </c>
      <c r="L600" s="297"/>
      <c r="M600" s="137">
        <v>10.77</v>
      </c>
    </row>
    <row r="601" spans="1:13">
      <c r="A601" s="291" t="s">
        <v>2421</v>
      </c>
      <c r="B601" s="292"/>
      <c r="C601" s="291" t="s">
        <v>798</v>
      </c>
      <c r="D601" s="293"/>
      <c r="E601" s="293"/>
      <c r="F601" s="293"/>
      <c r="G601" s="292"/>
      <c r="H601" s="294" t="s">
        <v>462</v>
      </c>
      <c r="I601" s="295"/>
      <c r="J601" s="136">
        <v>7.22</v>
      </c>
      <c r="K601" s="296">
        <v>7.07</v>
      </c>
      <c r="L601" s="297"/>
      <c r="M601" s="137">
        <v>14.29</v>
      </c>
    </row>
    <row r="602" spans="1:13">
      <c r="A602" s="291" t="s">
        <v>2422</v>
      </c>
      <c r="B602" s="292"/>
      <c r="C602" s="291" t="s">
        <v>799</v>
      </c>
      <c r="D602" s="293"/>
      <c r="E602" s="293"/>
      <c r="F602" s="293"/>
      <c r="G602" s="292"/>
      <c r="H602" s="294" t="s">
        <v>462</v>
      </c>
      <c r="I602" s="295"/>
      <c r="J602" s="137">
        <v>12.26</v>
      </c>
      <c r="K602" s="298">
        <v>13.08</v>
      </c>
      <c r="L602" s="299"/>
      <c r="M602" s="137">
        <v>25.34</v>
      </c>
    </row>
    <row r="603" spans="1:13">
      <c r="A603" s="291" t="s">
        <v>2423</v>
      </c>
      <c r="B603" s="292"/>
      <c r="C603" s="291" t="s">
        <v>800</v>
      </c>
      <c r="D603" s="293"/>
      <c r="E603" s="293"/>
      <c r="F603" s="293"/>
      <c r="G603" s="292"/>
      <c r="H603" s="294" t="s">
        <v>462</v>
      </c>
      <c r="I603" s="295"/>
      <c r="J603" s="136">
        <v>9.61</v>
      </c>
      <c r="K603" s="298">
        <v>14.85</v>
      </c>
      <c r="L603" s="299"/>
      <c r="M603" s="137">
        <v>24.46</v>
      </c>
    </row>
    <row r="604" spans="1:13">
      <c r="A604" s="291" t="s">
        <v>2424</v>
      </c>
      <c r="B604" s="292"/>
      <c r="C604" s="291" t="s">
        <v>801</v>
      </c>
      <c r="D604" s="293"/>
      <c r="E604" s="293"/>
      <c r="F604" s="293"/>
      <c r="G604" s="292"/>
      <c r="H604" s="294" t="s">
        <v>462</v>
      </c>
      <c r="I604" s="295"/>
      <c r="J604" s="137">
        <v>16.12</v>
      </c>
      <c r="K604" s="298">
        <v>17.670000000000002</v>
      </c>
      <c r="L604" s="299"/>
      <c r="M604" s="137">
        <v>33.79</v>
      </c>
    </row>
    <row r="605" spans="1:13">
      <c r="A605" s="291" t="s">
        <v>2425</v>
      </c>
      <c r="B605" s="292"/>
      <c r="C605" s="291" t="s">
        <v>802</v>
      </c>
      <c r="D605" s="293"/>
      <c r="E605" s="293"/>
      <c r="F605" s="293"/>
      <c r="G605" s="292"/>
      <c r="H605" s="294" t="s">
        <v>462</v>
      </c>
      <c r="I605" s="295"/>
      <c r="J605" s="137">
        <v>26.65</v>
      </c>
      <c r="K605" s="298">
        <v>23.68</v>
      </c>
      <c r="L605" s="299"/>
      <c r="M605" s="137">
        <v>50.33</v>
      </c>
    </row>
    <row r="606" spans="1:13">
      <c r="A606" s="291" t="s">
        <v>2426</v>
      </c>
      <c r="B606" s="292"/>
      <c r="C606" s="291" t="s">
        <v>803</v>
      </c>
      <c r="D606" s="293"/>
      <c r="E606" s="293"/>
      <c r="F606" s="293"/>
      <c r="G606" s="292"/>
      <c r="H606" s="294" t="s">
        <v>462</v>
      </c>
      <c r="I606" s="295"/>
      <c r="J606" s="137">
        <v>29.63</v>
      </c>
      <c r="K606" s="298">
        <v>28.27</v>
      </c>
      <c r="L606" s="299"/>
      <c r="M606" s="137">
        <v>57.9</v>
      </c>
    </row>
    <row r="607" spans="1:13">
      <c r="A607" s="291" t="s">
        <v>2427</v>
      </c>
      <c r="B607" s="292"/>
      <c r="C607" s="291" t="s">
        <v>804</v>
      </c>
      <c r="D607" s="293"/>
      <c r="E607" s="293"/>
      <c r="F607" s="293"/>
      <c r="G607" s="292"/>
      <c r="H607" s="294" t="s">
        <v>462</v>
      </c>
      <c r="I607" s="295"/>
      <c r="J607" s="137">
        <v>48.4</v>
      </c>
      <c r="K607" s="298">
        <v>35.340000000000003</v>
      </c>
      <c r="L607" s="299"/>
      <c r="M607" s="137">
        <v>83.74</v>
      </c>
    </row>
    <row r="608" spans="1:13">
      <c r="A608" s="291" t="s">
        <v>2428</v>
      </c>
      <c r="B608" s="292"/>
      <c r="C608" s="291" t="s">
        <v>805</v>
      </c>
      <c r="D608" s="293"/>
      <c r="E608" s="293"/>
      <c r="F608" s="293"/>
      <c r="G608" s="292"/>
      <c r="H608" s="294" t="s">
        <v>462</v>
      </c>
      <c r="I608" s="295"/>
      <c r="J608" s="137">
        <v>27.19</v>
      </c>
      <c r="K608" s="296">
        <v>7.07</v>
      </c>
      <c r="L608" s="297"/>
      <c r="M608" s="137">
        <v>34.26</v>
      </c>
    </row>
    <row r="609" spans="1:13">
      <c r="A609" s="291" t="s">
        <v>2429</v>
      </c>
      <c r="B609" s="292"/>
      <c r="C609" s="291" t="s">
        <v>806</v>
      </c>
      <c r="D609" s="293"/>
      <c r="E609" s="293"/>
      <c r="F609" s="293"/>
      <c r="G609" s="292"/>
      <c r="H609" s="294" t="s">
        <v>462</v>
      </c>
      <c r="I609" s="295"/>
      <c r="J609" s="137">
        <v>32.729999999999997</v>
      </c>
      <c r="K609" s="298">
        <v>10.6</v>
      </c>
      <c r="L609" s="299"/>
      <c r="M609" s="137">
        <v>43.33</v>
      </c>
    </row>
    <row r="610" spans="1:13">
      <c r="A610" s="291" t="s">
        <v>2430</v>
      </c>
      <c r="B610" s="292"/>
      <c r="C610" s="291" t="s">
        <v>807</v>
      </c>
      <c r="D610" s="293"/>
      <c r="E610" s="293"/>
      <c r="F610" s="293"/>
      <c r="G610" s="292"/>
      <c r="H610" s="294" t="s">
        <v>462</v>
      </c>
      <c r="I610" s="295"/>
      <c r="J610" s="137">
        <v>34.28</v>
      </c>
      <c r="K610" s="298">
        <v>14.14</v>
      </c>
      <c r="L610" s="299"/>
      <c r="M610" s="137">
        <v>48.42</v>
      </c>
    </row>
    <row r="611" spans="1:13">
      <c r="A611" s="291" t="s">
        <v>2431</v>
      </c>
      <c r="B611" s="292"/>
      <c r="C611" s="291" t="s">
        <v>808</v>
      </c>
      <c r="D611" s="293"/>
      <c r="E611" s="293"/>
      <c r="F611" s="293"/>
      <c r="G611" s="292"/>
      <c r="H611" s="294" t="s">
        <v>462</v>
      </c>
      <c r="I611" s="295"/>
      <c r="J611" s="137">
        <v>62.85</v>
      </c>
      <c r="K611" s="298">
        <v>22.97</v>
      </c>
      <c r="L611" s="299"/>
      <c r="M611" s="137">
        <v>85.82</v>
      </c>
    </row>
    <row r="612" spans="1:13">
      <c r="A612" s="291" t="s">
        <v>2432</v>
      </c>
      <c r="B612" s="292"/>
      <c r="C612" s="291" t="s">
        <v>809</v>
      </c>
      <c r="D612" s="293"/>
      <c r="E612" s="293"/>
      <c r="F612" s="293"/>
      <c r="G612" s="292"/>
      <c r="H612" s="294" t="s">
        <v>462</v>
      </c>
      <c r="I612" s="295"/>
      <c r="J612" s="137">
        <v>76.47</v>
      </c>
      <c r="K612" s="298">
        <v>24.74</v>
      </c>
      <c r="L612" s="299"/>
      <c r="M612" s="138">
        <v>101.21</v>
      </c>
    </row>
    <row r="613" spans="1:13">
      <c r="A613" s="291" t="s">
        <v>2433</v>
      </c>
      <c r="B613" s="292"/>
      <c r="C613" s="291" t="s">
        <v>810</v>
      </c>
      <c r="D613" s="293"/>
      <c r="E613" s="293"/>
      <c r="F613" s="293"/>
      <c r="G613" s="292"/>
      <c r="H613" s="294" t="s">
        <v>462</v>
      </c>
      <c r="I613" s="295"/>
      <c r="J613" s="137">
        <v>78</v>
      </c>
      <c r="K613" s="298">
        <v>28.27</v>
      </c>
      <c r="L613" s="299"/>
      <c r="M613" s="138">
        <v>106.27</v>
      </c>
    </row>
    <row r="614" spans="1:13">
      <c r="A614" s="291" t="s">
        <v>2434</v>
      </c>
      <c r="B614" s="292"/>
      <c r="C614" s="291" t="s">
        <v>811</v>
      </c>
      <c r="D614" s="293"/>
      <c r="E614" s="293"/>
      <c r="F614" s="293"/>
      <c r="G614" s="292"/>
      <c r="H614" s="294" t="s">
        <v>462</v>
      </c>
      <c r="I614" s="295"/>
      <c r="J614" s="137">
        <v>80.209999999999994</v>
      </c>
      <c r="K614" s="298">
        <v>49.48</v>
      </c>
      <c r="L614" s="299"/>
      <c r="M614" s="138">
        <v>129.69</v>
      </c>
    </row>
    <row r="615" spans="1:13">
      <c r="A615" s="291" t="s">
        <v>2435</v>
      </c>
      <c r="B615" s="292"/>
      <c r="C615" s="291" t="s">
        <v>812</v>
      </c>
      <c r="D615" s="293"/>
      <c r="E615" s="293"/>
      <c r="F615" s="293"/>
      <c r="G615" s="292"/>
      <c r="H615" s="294" t="s">
        <v>462</v>
      </c>
      <c r="I615" s="295"/>
      <c r="J615" s="138">
        <v>140.52000000000001</v>
      </c>
      <c r="K615" s="298">
        <v>56.54</v>
      </c>
      <c r="L615" s="299"/>
      <c r="M615" s="138">
        <v>197.06</v>
      </c>
    </row>
    <row r="616" spans="1:13">
      <c r="A616" s="291" t="s">
        <v>2436</v>
      </c>
      <c r="B616" s="292"/>
      <c r="C616" s="291" t="s">
        <v>813</v>
      </c>
      <c r="D616" s="293"/>
      <c r="E616" s="293"/>
      <c r="F616" s="293"/>
      <c r="G616" s="292"/>
      <c r="H616" s="294" t="s">
        <v>462</v>
      </c>
      <c r="I616" s="295"/>
      <c r="J616" s="138">
        <v>161.4</v>
      </c>
      <c r="K616" s="298">
        <v>70.680000000000007</v>
      </c>
      <c r="L616" s="299"/>
      <c r="M616" s="138">
        <v>232.08</v>
      </c>
    </row>
    <row r="617" spans="1:13">
      <c r="A617" s="291" t="s">
        <v>2437</v>
      </c>
      <c r="B617" s="292"/>
      <c r="C617" s="291" t="s">
        <v>814</v>
      </c>
      <c r="D617" s="293"/>
      <c r="E617" s="293"/>
      <c r="F617" s="293"/>
      <c r="G617" s="292"/>
      <c r="H617" s="294" t="s">
        <v>462</v>
      </c>
      <c r="I617" s="295"/>
      <c r="J617" s="136">
        <v>6.38</v>
      </c>
      <c r="K617" s="296">
        <v>6.01</v>
      </c>
      <c r="L617" s="297"/>
      <c r="M617" s="137">
        <v>12.39</v>
      </c>
    </row>
    <row r="618" spans="1:13">
      <c r="A618" s="291" t="s">
        <v>2438</v>
      </c>
      <c r="B618" s="292"/>
      <c r="C618" s="291" t="s">
        <v>815</v>
      </c>
      <c r="D618" s="293"/>
      <c r="E618" s="293"/>
      <c r="F618" s="293"/>
      <c r="G618" s="292"/>
      <c r="H618" s="294" t="s">
        <v>462</v>
      </c>
      <c r="I618" s="295"/>
      <c r="J618" s="136">
        <v>9.36</v>
      </c>
      <c r="K618" s="296">
        <v>6.01</v>
      </c>
      <c r="L618" s="297"/>
      <c r="M618" s="137">
        <v>15.37</v>
      </c>
    </row>
    <row r="619" spans="1:13">
      <c r="A619" s="291" t="s">
        <v>2439</v>
      </c>
      <c r="B619" s="292"/>
      <c r="C619" s="291" t="s">
        <v>816</v>
      </c>
      <c r="D619" s="293"/>
      <c r="E619" s="293"/>
      <c r="F619" s="293"/>
      <c r="G619" s="292"/>
      <c r="H619" s="294" t="s">
        <v>462</v>
      </c>
      <c r="I619" s="295"/>
      <c r="J619" s="137">
        <v>11.86</v>
      </c>
      <c r="K619" s="296">
        <v>6.01</v>
      </c>
      <c r="L619" s="297"/>
      <c r="M619" s="137">
        <v>17.87</v>
      </c>
    </row>
    <row r="620" spans="1:13">
      <c r="A620" s="291" t="s">
        <v>2440</v>
      </c>
      <c r="B620" s="292"/>
      <c r="C620" s="291" t="s">
        <v>817</v>
      </c>
      <c r="D620" s="293"/>
      <c r="E620" s="293"/>
      <c r="F620" s="293"/>
      <c r="G620" s="292"/>
      <c r="H620" s="294" t="s">
        <v>462</v>
      </c>
      <c r="I620" s="295"/>
      <c r="J620" s="136">
        <v>7.19</v>
      </c>
      <c r="K620" s="296">
        <v>7.07</v>
      </c>
      <c r="L620" s="297"/>
      <c r="M620" s="137">
        <v>14.26</v>
      </c>
    </row>
    <row r="621" spans="1:13">
      <c r="A621" s="291" t="s">
        <v>2441</v>
      </c>
      <c r="B621" s="292"/>
      <c r="C621" s="291" t="s">
        <v>818</v>
      </c>
      <c r="D621" s="293"/>
      <c r="E621" s="293"/>
      <c r="F621" s="293"/>
      <c r="G621" s="292"/>
      <c r="H621" s="294" t="s">
        <v>462</v>
      </c>
      <c r="I621" s="295"/>
      <c r="J621" s="136">
        <v>8.81</v>
      </c>
      <c r="K621" s="298">
        <v>10.6</v>
      </c>
      <c r="L621" s="299"/>
      <c r="M621" s="137">
        <v>19.41</v>
      </c>
    </row>
    <row r="622" spans="1:13">
      <c r="A622" s="291" t="s">
        <v>2442</v>
      </c>
      <c r="B622" s="292"/>
      <c r="C622" s="291" t="s">
        <v>819</v>
      </c>
      <c r="D622" s="293"/>
      <c r="E622" s="293"/>
      <c r="F622" s="293"/>
      <c r="G622" s="292"/>
      <c r="H622" s="294" t="s">
        <v>462</v>
      </c>
      <c r="I622" s="295"/>
      <c r="J622" s="137">
        <v>10.99</v>
      </c>
      <c r="K622" s="298">
        <v>14.14</v>
      </c>
      <c r="L622" s="299"/>
      <c r="M622" s="137">
        <v>25.13</v>
      </c>
    </row>
    <row r="623" spans="1:13">
      <c r="A623" s="291" t="s">
        <v>2443</v>
      </c>
      <c r="B623" s="292"/>
      <c r="C623" s="291" t="s">
        <v>820</v>
      </c>
      <c r="D623" s="293"/>
      <c r="E623" s="293"/>
      <c r="F623" s="293"/>
      <c r="G623" s="292"/>
      <c r="H623" s="294" t="s">
        <v>462</v>
      </c>
      <c r="I623" s="295"/>
      <c r="J623" s="137">
        <v>22.2</v>
      </c>
      <c r="K623" s="298">
        <v>22.97</v>
      </c>
      <c r="L623" s="299"/>
      <c r="M623" s="137">
        <v>45.17</v>
      </c>
    </row>
    <row r="624" spans="1:13">
      <c r="A624" s="291" t="s">
        <v>2444</v>
      </c>
      <c r="B624" s="292"/>
      <c r="C624" s="291" t="s">
        <v>821</v>
      </c>
      <c r="D624" s="293"/>
      <c r="E624" s="293"/>
      <c r="F624" s="293"/>
      <c r="G624" s="292"/>
      <c r="H624" s="294" t="s">
        <v>462</v>
      </c>
      <c r="I624" s="295"/>
      <c r="J624" s="137">
        <v>25.95</v>
      </c>
      <c r="K624" s="298">
        <v>24.74</v>
      </c>
      <c r="L624" s="299"/>
      <c r="M624" s="137">
        <v>50.69</v>
      </c>
    </row>
    <row r="625" spans="1:13">
      <c r="A625" s="291" t="s">
        <v>2445</v>
      </c>
      <c r="B625" s="292"/>
      <c r="C625" s="291" t="s">
        <v>822</v>
      </c>
      <c r="D625" s="293"/>
      <c r="E625" s="293"/>
      <c r="F625" s="293"/>
      <c r="G625" s="292"/>
      <c r="H625" s="294" t="s">
        <v>462</v>
      </c>
      <c r="I625" s="295"/>
      <c r="J625" s="137">
        <v>28.16</v>
      </c>
      <c r="K625" s="298">
        <v>28.27</v>
      </c>
      <c r="L625" s="299"/>
      <c r="M625" s="137">
        <v>56.43</v>
      </c>
    </row>
    <row r="626" spans="1:13">
      <c r="A626" s="291" t="s">
        <v>2446</v>
      </c>
      <c r="B626" s="292"/>
      <c r="C626" s="291" t="s">
        <v>823</v>
      </c>
      <c r="D626" s="293"/>
      <c r="E626" s="293"/>
      <c r="F626" s="293"/>
      <c r="G626" s="292"/>
      <c r="H626" s="294" t="s">
        <v>462</v>
      </c>
      <c r="I626" s="295"/>
      <c r="J626" s="137">
        <v>55.9</v>
      </c>
      <c r="K626" s="298">
        <v>49.48</v>
      </c>
      <c r="L626" s="299"/>
      <c r="M626" s="138">
        <v>105.38</v>
      </c>
    </row>
    <row r="627" spans="1:13">
      <c r="A627" s="291" t="s">
        <v>2447</v>
      </c>
      <c r="B627" s="292"/>
      <c r="C627" s="291" t="s">
        <v>824</v>
      </c>
      <c r="D627" s="293"/>
      <c r="E627" s="293"/>
      <c r="F627" s="293"/>
      <c r="G627" s="292"/>
      <c r="H627" s="294" t="s">
        <v>462</v>
      </c>
      <c r="I627" s="295"/>
      <c r="J627" s="137">
        <v>65.95</v>
      </c>
      <c r="K627" s="298">
        <v>56.54</v>
      </c>
      <c r="L627" s="299"/>
      <c r="M627" s="138">
        <v>122.49</v>
      </c>
    </row>
    <row r="628" spans="1:13">
      <c r="A628" s="291" t="s">
        <v>2448</v>
      </c>
      <c r="B628" s="292"/>
      <c r="C628" s="291" t="s">
        <v>825</v>
      </c>
      <c r="D628" s="293"/>
      <c r="E628" s="293"/>
      <c r="F628" s="293"/>
      <c r="G628" s="292"/>
      <c r="H628" s="294" t="s">
        <v>462</v>
      </c>
      <c r="I628" s="295"/>
      <c r="J628" s="138">
        <v>105.09</v>
      </c>
      <c r="K628" s="298">
        <v>70.680000000000007</v>
      </c>
      <c r="L628" s="299"/>
      <c r="M628" s="138">
        <v>175.77</v>
      </c>
    </row>
    <row r="629" spans="1:13">
      <c r="A629" s="291" t="s">
        <v>2449</v>
      </c>
      <c r="B629" s="292"/>
      <c r="C629" s="291" t="s">
        <v>826</v>
      </c>
      <c r="D629" s="293"/>
      <c r="E629" s="293"/>
      <c r="F629" s="293"/>
      <c r="G629" s="292"/>
      <c r="H629" s="294" t="s">
        <v>407</v>
      </c>
      <c r="I629" s="295"/>
      <c r="J629" s="136">
        <v>3.63</v>
      </c>
      <c r="K629" s="296">
        <v>8.84</v>
      </c>
      <c r="L629" s="297"/>
      <c r="M629" s="137">
        <v>12.47</v>
      </c>
    </row>
    <row r="630" spans="1:13">
      <c r="A630" s="291" t="s">
        <v>2450</v>
      </c>
      <c r="B630" s="292"/>
      <c r="C630" s="291" t="s">
        <v>827</v>
      </c>
      <c r="D630" s="293"/>
      <c r="E630" s="293"/>
      <c r="F630" s="293"/>
      <c r="G630" s="292"/>
      <c r="H630" s="294" t="s">
        <v>407</v>
      </c>
      <c r="I630" s="295"/>
      <c r="J630" s="137">
        <v>12.53</v>
      </c>
      <c r="K630" s="296">
        <v>8.84</v>
      </c>
      <c r="L630" s="297"/>
      <c r="M630" s="137">
        <v>21.37</v>
      </c>
    </row>
    <row r="631" spans="1:13">
      <c r="A631" s="291" t="s">
        <v>2451</v>
      </c>
      <c r="B631" s="292"/>
      <c r="C631" s="291" t="s">
        <v>828</v>
      </c>
      <c r="D631" s="293"/>
      <c r="E631" s="293"/>
      <c r="F631" s="293"/>
      <c r="G631" s="292"/>
      <c r="H631" s="294" t="s">
        <v>407</v>
      </c>
      <c r="I631" s="295"/>
      <c r="J631" s="136">
        <v>8.01</v>
      </c>
      <c r="K631" s="296">
        <v>8.84</v>
      </c>
      <c r="L631" s="297"/>
      <c r="M631" s="137">
        <v>16.850000000000001</v>
      </c>
    </row>
    <row r="632" spans="1:13">
      <c r="A632" s="291" t="s">
        <v>2452</v>
      </c>
      <c r="B632" s="292"/>
      <c r="C632" s="291" t="s">
        <v>829</v>
      </c>
      <c r="D632" s="293"/>
      <c r="E632" s="293"/>
      <c r="F632" s="293"/>
      <c r="G632" s="292"/>
      <c r="H632" s="294" t="s">
        <v>407</v>
      </c>
      <c r="I632" s="295"/>
      <c r="J632" s="137">
        <v>11.99</v>
      </c>
      <c r="K632" s="296">
        <v>8.84</v>
      </c>
      <c r="L632" s="297"/>
      <c r="M632" s="137">
        <v>20.83</v>
      </c>
    </row>
    <row r="633" spans="1:13">
      <c r="A633" s="291" t="s">
        <v>2453</v>
      </c>
      <c r="B633" s="292"/>
      <c r="C633" s="291" t="s">
        <v>4003</v>
      </c>
      <c r="D633" s="293"/>
      <c r="E633" s="293"/>
      <c r="F633" s="293"/>
      <c r="G633" s="292"/>
      <c r="H633" s="294" t="s">
        <v>407</v>
      </c>
      <c r="I633" s="295"/>
      <c r="J633" s="136">
        <v>4</v>
      </c>
      <c r="K633" s="296">
        <v>7.07</v>
      </c>
      <c r="L633" s="297"/>
      <c r="M633" s="137">
        <v>11.07</v>
      </c>
    </row>
    <row r="634" spans="1:13">
      <c r="A634" s="291" t="s">
        <v>2454</v>
      </c>
      <c r="B634" s="292"/>
      <c r="C634" s="291" t="s">
        <v>4004</v>
      </c>
      <c r="D634" s="293"/>
      <c r="E634" s="293"/>
      <c r="F634" s="293"/>
      <c r="G634" s="292"/>
      <c r="H634" s="294" t="s">
        <v>407</v>
      </c>
      <c r="I634" s="295"/>
      <c r="J634" s="136">
        <v>2.57</v>
      </c>
      <c r="K634" s="296">
        <v>5.3</v>
      </c>
      <c r="L634" s="297"/>
      <c r="M634" s="136">
        <v>7.87</v>
      </c>
    </row>
    <row r="635" spans="1:13">
      <c r="A635" s="291" t="s">
        <v>2455</v>
      </c>
      <c r="B635" s="292"/>
      <c r="C635" s="291" t="s">
        <v>830</v>
      </c>
      <c r="D635" s="293"/>
      <c r="E635" s="293"/>
      <c r="F635" s="293"/>
      <c r="G635" s="292"/>
      <c r="H635" s="294" t="s">
        <v>407</v>
      </c>
      <c r="I635" s="295"/>
      <c r="J635" s="136">
        <v>2.4</v>
      </c>
      <c r="K635" s="296">
        <v>1.06</v>
      </c>
      <c r="L635" s="297"/>
      <c r="M635" s="136">
        <v>3.46</v>
      </c>
    </row>
    <row r="636" spans="1:13">
      <c r="A636" s="291" t="s">
        <v>2456</v>
      </c>
      <c r="B636" s="292"/>
      <c r="C636" s="291" t="s">
        <v>831</v>
      </c>
      <c r="D636" s="293"/>
      <c r="E636" s="293"/>
      <c r="F636" s="293"/>
      <c r="G636" s="292"/>
      <c r="H636" s="294" t="s">
        <v>407</v>
      </c>
      <c r="I636" s="295"/>
      <c r="J636" s="136">
        <v>2.42</v>
      </c>
      <c r="K636" s="296">
        <v>1.06</v>
      </c>
      <c r="L636" s="297"/>
      <c r="M636" s="136">
        <v>3.48</v>
      </c>
    </row>
    <row r="637" spans="1:13">
      <c r="A637" s="291" t="s">
        <v>2457</v>
      </c>
      <c r="B637" s="292"/>
      <c r="C637" s="291" t="s">
        <v>4005</v>
      </c>
      <c r="D637" s="293"/>
      <c r="E637" s="293"/>
      <c r="F637" s="293"/>
      <c r="G637" s="292"/>
      <c r="H637" s="294" t="s">
        <v>462</v>
      </c>
      <c r="I637" s="295"/>
      <c r="J637" s="136">
        <v>2.09</v>
      </c>
      <c r="K637" s="296">
        <v>1.94</v>
      </c>
      <c r="L637" s="297"/>
      <c r="M637" s="136">
        <v>4.03</v>
      </c>
    </row>
    <row r="638" spans="1:13">
      <c r="A638" s="291" t="s">
        <v>2458</v>
      </c>
      <c r="B638" s="292"/>
      <c r="C638" s="291" t="s">
        <v>4006</v>
      </c>
      <c r="D638" s="293"/>
      <c r="E638" s="293"/>
      <c r="F638" s="293"/>
      <c r="G638" s="292"/>
      <c r="H638" s="294" t="s">
        <v>462</v>
      </c>
      <c r="I638" s="295"/>
      <c r="J638" s="136">
        <v>3.11</v>
      </c>
      <c r="K638" s="296">
        <v>2.12</v>
      </c>
      <c r="L638" s="297"/>
      <c r="M638" s="136">
        <v>5.23</v>
      </c>
    </row>
    <row r="639" spans="1:13">
      <c r="A639" s="291" t="s">
        <v>2459</v>
      </c>
      <c r="B639" s="292"/>
      <c r="C639" s="291" t="s">
        <v>4007</v>
      </c>
      <c r="D639" s="293"/>
      <c r="E639" s="293"/>
      <c r="F639" s="293"/>
      <c r="G639" s="292"/>
      <c r="H639" s="294" t="s">
        <v>462</v>
      </c>
      <c r="I639" s="295"/>
      <c r="J639" s="136">
        <v>5.74</v>
      </c>
      <c r="K639" s="296">
        <v>2.2999999999999998</v>
      </c>
      <c r="L639" s="297"/>
      <c r="M639" s="136">
        <v>8.0399999999999991</v>
      </c>
    </row>
    <row r="640" spans="1:13">
      <c r="A640" s="291" t="s">
        <v>2460</v>
      </c>
      <c r="B640" s="292"/>
      <c r="C640" s="291" t="s">
        <v>4008</v>
      </c>
      <c r="D640" s="293"/>
      <c r="E640" s="293"/>
      <c r="F640" s="293"/>
      <c r="G640" s="292"/>
      <c r="H640" s="294" t="s">
        <v>462</v>
      </c>
      <c r="I640" s="295"/>
      <c r="J640" s="136">
        <v>8.68</v>
      </c>
      <c r="K640" s="296">
        <v>2.48</v>
      </c>
      <c r="L640" s="297"/>
      <c r="M640" s="137">
        <v>11.16</v>
      </c>
    </row>
    <row r="641" spans="1:13">
      <c r="A641" s="291" t="s">
        <v>2461</v>
      </c>
      <c r="B641" s="292"/>
      <c r="C641" s="291" t="s">
        <v>4009</v>
      </c>
      <c r="D641" s="293"/>
      <c r="E641" s="293"/>
      <c r="F641" s="293"/>
      <c r="G641" s="292"/>
      <c r="H641" s="294" t="s">
        <v>462</v>
      </c>
      <c r="I641" s="295"/>
      <c r="J641" s="136">
        <v>1.45</v>
      </c>
      <c r="K641" s="296">
        <v>1.77</v>
      </c>
      <c r="L641" s="297"/>
      <c r="M641" s="136">
        <v>3.22</v>
      </c>
    </row>
    <row r="642" spans="1:13">
      <c r="A642" s="291" t="s">
        <v>2462</v>
      </c>
      <c r="B642" s="292"/>
      <c r="C642" s="291" t="s">
        <v>4010</v>
      </c>
      <c r="D642" s="293"/>
      <c r="E642" s="293"/>
      <c r="F642" s="293"/>
      <c r="G642" s="292"/>
      <c r="H642" s="294" t="s">
        <v>462</v>
      </c>
      <c r="I642" s="295"/>
      <c r="J642" s="136">
        <v>2.5</v>
      </c>
      <c r="K642" s="296">
        <v>1.94</v>
      </c>
      <c r="L642" s="297"/>
      <c r="M642" s="136">
        <v>4.4400000000000004</v>
      </c>
    </row>
    <row r="643" spans="1:13">
      <c r="A643" s="291" t="s">
        <v>2463</v>
      </c>
      <c r="B643" s="292"/>
      <c r="C643" s="291" t="s">
        <v>4011</v>
      </c>
      <c r="D643" s="293"/>
      <c r="E643" s="293"/>
      <c r="F643" s="293"/>
      <c r="G643" s="292"/>
      <c r="H643" s="294" t="s">
        <v>462</v>
      </c>
      <c r="I643" s="295"/>
      <c r="J643" s="136">
        <v>4.6399999999999997</v>
      </c>
      <c r="K643" s="296">
        <v>2.12</v>
      </c>
      <c r="L643" s="297"/>
      <c r="M643" s="136">
        <v>6.76</v>
      </c>
    </row>
    <row r="644" spans="1:13">
      <c r="A644" s="291" t="s">
        <v>2464</v>
      </c>
      <c r="B644" s="292"/>
      <c r="C644" s="291" t="s">
        <v>4012</v>
      </c>
      <c r="D644" s="293"/>
      <c r="E644" s="293"/>
      <c r="F644" s="293"/>
      <c r="G644" s="292"/>
      <c r="H644" s="294" t="s">
        <v>462</v>
      </c>
      <c r="I644" s="295"/>
      <c r="J644" s="136">
        <v>5.64</v>
      </c>
      <c r="K644" s="296">
        <v>2.2999999999999998</v>
      </c>
      <c r="L644" s="297"/>
      <c r="M644" s="136">
        <v>7.94</v>
      </c>
    </row>
    <row r="645" spans="1:13">
      <c r="A645" s="291" t="s">
        <v>2465</v>
      </c>
      <c r="B645" s="292"/>
      <c r="C645" s="291" t="s">
        <v>4013</v>
      </c>
      <c r="D645" s="293"/>
      <c r="E645" s="293"/>
      <c r="F645" s="293"/>
      <c r="G645" s="292"/>
      <c r="H645" s="294" t="s">
        <v>462</v>
      </c>
      <c r="I645" s="295"/>
      <c r="J645" s="136">
        <v>9.1300000000000008</v>
      </c>
      <c r="K645" s="296">
        <v>2.48</v>
      </c>
      <c r="L645" s="297"/>
      <c r="M645" s="137">
        <v>11.61</v>
      </c>
    </row>
    <row r="646" spans="1:13">
      <c r="A646" s="291" t="s">
        <v>2466</v>
      </c>
      <c r="B646" s="292"/>
      <c r="C646" s="291" t="s">
        <v>832</v>
      </c>
      <c r="D646" s="293"/>
      <c r="E646" s="293"/>
      <c r="F646" s="293"/>
      <c r="G646" s="292"/>
      <c r="H646" s="294" t="s">
        <v>407</v>
      </c>
      <c r="I646" s="295"/>
      <c r="J646" s="136">
        <v>2.88</v>
      </c>
      <c r="K646" s="296">
        <v>1.77</v>
      </c>
      <c r="L646" s="297"/>
      <c r="M646" s="136">
        <v>4.6500000000000004</v>
      </c>
    </row>
    <row r="647" spans="1:13">
      <c r="A647" s="291" t="s">
        <v>2467</v>
      </c>
      <c r="B647" s="292"/>
      <c r="C647" s="291" t="s">
        <v>833</v>
      </c>
      <c r="D647" s="293"/>
      <c r="E647" s="293"/>
      <c r="F647" s="293"/>
      <c r="G647" s="292"/>
      <c r="H647" s="294" t="s">
        <v>407</v>
      </c>
      <c r="I647" s="295"/>
      <c r="J647" s="137">
        <v>15.04</v>
      </c>
      <c r="K647" s="296">
        <v>7.07</v>
      </c>
      <c r="L647" s="297"/>
      <c r="M647" s="137">
        <v>22.11</v>
      </c>
    </row>
    <row r="648" spans="1:13">
      <c r="A648" s="291" t="s">
        <v>2468</v>
      </c>
      <c r="B648" s="292"/>
      <c r="C648" s="291" t="s">
        <v>834</v>
      </c>
      <c r="D648" s="293"/>
      <c r="E648" s="293"/>
      <c r="F648" s="293"/>
      <c r="G648" s="292"/>
      <c r="H648" s="294" t="s">
        <v>407</v>
      </c>
      <c r="I648" s="295"/>
      <c r="J648" s="136">
        <v>3.5</v>
      </c>
      <c r="K648" s="296">
        <v>3.53</v>
      </c>
      <c r="L648" s="297"/>
      <c r="M648" s="136">
        <v>7.03</v>
      </c>
    </row>
    <row r="649" spans="1:13">
      <c r="A649" s="291" t="s">
        <v>2469</v>
      </c>
      <c r="B649" s="292"/>
      <c r="C649" s="291" t="s">
        <v>835</v>
      </c>
      <c r="D649" s="293"/>
      <c r="E649" s="293"/>
      <c r="F649" s="293"/>
      <c r="G649" s="292"/>
      <c r="H649" s="294" t="s">
        <v>407</v>
      </c>
      <c r="I649" s="295"/>
      <c r="J649" s="136">
        <v>6.04</v>
      </c>
      <c r="K649" s="296">
        <v>7.07</v>
      </c>
      <c r="L649" s="297"/>
      <c r="M649" s="137">
        <v>13.11</v>
      </c>
    </row>
    <row r="650" spans="1:13">
      <c r="A650" s="291" t="s">
        <v>2470</v>
      </c>
      <c r="B650" s="292"/>
      <c r="C650" s="291" t="s">
        <v>836</v>
      </c>
      <c r="D650" s="293"/>
      <c r="E650" s="293"/>
      <c r="F650" s="293"/>
      <c r="G650" s="292"/>
      <c r="H650" s="294" t="s">
        <v>407</v>
      </c>
      <c r="I650" s="295"/>
      <c r="J650" s="136">
        <v>8.5299999999999994</v>
      </c>
      <c r="K650" s="298">
        <v>14.14</v>
      </c>
      <c r="L650" s="299"/>
      <c r="M650" s="137">
        <v>22.67</v>
      </c>
    </row>
    <row r="651" spans="1:13">
      <c r="A651" s="291" t="s">
        <v>2471</v>
      </c>
      <c r="B651" s="292"/>
      <c r="C651" s="291" t="s">
        <v>837</v>
      </c>
      <c r="D651" s="293"/>
      <c r="E651" s="293"/>
      <c r="F651" s="293"/>
      <c r="G651" s="292"/>
      <c r="H651" s="294" t="s">
        <v>113</v>
      </c>
      <c r="I651" s="295"/>
      <c r="J651" s="137">
        <v>37.96</v>
      </c>
      <c r="K651" s="298">
        <v>14.14</v>
      </c>
      <c r="L651" s="299"/>
      <c r="M651" s="137">
        <v>52.1</v>
      </c>
    </row>
    <row r="652" spans="1:13">
      <c r="A652" s="291" t="s">
        <v>2472</v>
      </c>
      <c r="B652" s="292"/>
      <c r="C652" s="291" t="s">
        <v>4014</v>
      </c>
      <c r="D652" s="293"/>
      <c r="E652" s="293"/>
      <c r="F652" s="293"/>
      <c r="G652" s="292"/>
      <c r="H652" s="294" t="s">
        <v>407</v>
      </c>
      <c r="I652" s="295"/>
      <c r="J652" s="136">
        <v>1.1000000000000001</v>
      </c>
      <c r="K652" s="296">
        <v>5.66</v>
      </c>
      <c r="L652" s="297"/>
      <c r="M652" s="136">
        <v>6.76</v>
      </c>
    </row>
    <row r="653" spans="1:13">
      <c r="A653" s="291" t="s">
        <v>2473</v>
      </c>
      <c r="B653" s="292"/>
      <c r="C653" s="291" t="s">
        <v>838</v>
      </c>
      <c r="D653" s="293"/>
      <c r="E653" s="293"/>
      <c r="F653" s="293"/>
      <c r="G653" s="292"/>
      <c r="H653" s="294" t="s">
        <v>407</v>
      </c>
      <c r="I653" s="295"/>
      <c r="J653" s="137">
        <v>70.819999999999993</v>
      </c>
      <c r="K653" s="298">
        <v>10.6</v>
      </c>
      <c r="L653" s="299"/>
      <c r="M653" s="137">
        <v>81.42</v>
      </c>
    </row>
    <row r="654" spans="1:13">
      <c r="A654" s="291" t="s">
        <v>2474</v>
      </c>
      <c r="B654" s="292"/>
      <c r="C654" s="291" t="s">
        <v>839</v>
      </c>
      <c r="D654" s="293"/>
      <c r="E654" s="293"/>
      <c r="F654" s="293"/>
      <c r="G654" s="292"/>
      <c r="H654" s="294" t="s">
        <v>407</v>
      </c>
      <c r="I654" s="295"/>
      <c r="J654" s="137">
        <v>86.52</v>
      </c>
      <c r="K654" s="298">
        <v>14.14</v>
      </c>
      <c r="L654" s="299"/>
      <c r="M654" s="138">
        <v>100.66</v>
      </c>
    </row>
    <row r="655" spans="1:13">
      <c r="A655" s="291" t="s">
        <v>2475</v>
      </c>
      <c r="B655" s="292"/>
      <c r="C655" s="291" t="s">
        <v>840</v>
      </c>
      <c r="D655" s="293"/>
      <c r="E655" s="293"/>
      <c r="F655" s="293"/>
      <c r="G655" s="292"/>
      <c r="H655" s="294" t="s">
        <v>407</v>
      </c>
      <c r="I655" s="295"/>
      <c r="J655" s="137">
        <v>70.3</v>
      </c>
      <c r="K655" s="298">
        <v>14.14</v>
      </c>
      <c r="L655" s="299"/>
      <c r="M655" s="137">
        <v>84.44</v>
      </c>
    </row>
    <row r="656" spans="1:13">
      <c r="A656" s="291" t="s">
        <v>2476</v>
      </c>
      <c r="B656" s="292"/>
      <c r="C656" s="291" t="s">
        <v>841</v>
      </c>
      <c r="D656" s="293"/>
      <c r="E656" s="293"/>
      <c r="F656" s="293"/>
      <c r="G656" s="292"/>
      <c r="H656" s="294" t="s">
        <v>407</v>
      </c>
      <c r="I656" s="295"/>
      <c r="J656" s="137">
        <v>71.010000000000005</v>
      </c>
      <c r="K656" s="298">
        <v>17.670000000000002</v>
      </c>
      <c r="L656" s="299"/>
      <c r="M656" s="137">
        <v>88.68</v>
      </c>
    </row>
    <row r="657" spans="1:13">
      <c r="A657" s="291" t="s">
        <v>2477</v>
      </c>
      <c r="B657" s="292"/>
      <c r="C657" s="291" t="s">
        <v>4015</v>
      </c>
      <c r="D657" s="293"/>
      <c r="E657" s="293"/>
      <c r="F657" s="293"/>
      <c r="G657" s="292"/>
      <c r="H657" s="294" t="s">
        <v>407</v>
      </c>
      <c r="I657" s="295"/>
      <c r="J657" s="137">
        <v>78.97</v>
      </c>
      <c r="K657" s="298">
        <v>14.14</v>
      </c>
      <c r="L657" s="299"/>
      <c r="M657" s="137">
        <v>93.11</v>
      </c>
    </row>
    <row r="658" spans="1:13">
      <c r="A658" s="291" t="s">
        <v>2478</v>
      </c>
      <c r="B658" s="292"/>
      <c r="C658" s="291" t="s">
        <v>4016</v>
      </c>
      <c r="D658" s="293"/>
      <c r="E658" s="293"/>
      <c r="F658" s="293"/>
      <c r="G658" s="292"/>
      <c r="H658" s="294" t="s">
        <v>407</v>
      </c>
      <c r="I658" s="295"/>
      <c r="J658" s="137">
        <v>76.569999999999993</v>
      </c>
      <c r="K658" s="298">
        <v>13.08</v>
      </c>
      <c r="L658" s="299"/>
      <c r="M658" s="137">
        <v>89.65</v>
      </c>
    </row>
    <row r="659" spans="1:13">
      <c r="A659" s="291" t="s">
        <v>2479</v>
      </c>
      <c r="B659" s="292"/>
      <c r="C659" s="291" t="s">
        <v>842</v>
      </c>
      <c r="D659" s="293"/>
      <c r="E659" s="293"/>
      <c r="F659" s="293"/>
      <c r="G659" s="292"/>
      <c r="H659" s="294" t="s">
        <v>407</v>
      </c>
      <c r="I659" s="295"/>
      <c r="J659" s="136">
        <v>7.13</v>
      </c>
      <c r="K659" s="296">
        <v>7.42</v>
      </c>
      <c r="L659" s="297"/>
      <c r="M659" s="137">
        <v>14.55</v>
      </c>
    </row>
    <row r="660" spans="1:13">
      <c r="A660" s="291" t="s">
        <v>2480</v>
      </c>
      <c r="B660" s="292"/>
      <c r="C660" s="291" t="s">
        <v>843</v>
      </c>
      <c r="D660" s="293"/>
      <c r="E660" s="293"/>
      <c r="F660" s="293"/>
      <c r="G660" s="292"/>
      <c r="H660" s="294" t="s">
        <v>407</v>
      </c>
      <c r="I660" s="295"/>
      <c r="J660" s="137">
        <v>11.19</v>
      </c>
      <c r="K660" s="298">
        <v>13.08</v>
      </c>
      <c r="L660" s="299"/>
      <c r="M660" s="137">
        <v>24.27</v>
      </c>
    </row>
    <row r="661" spans="1:13">
      <c r="A661" s="291" t="s">
        <v>2481</v>
      </c>
      <c r="B661" s="292"/>
      <c r="C661" s="291" t="s">
        <v>844</v>
      </c>
      <c r="D661" s="293"/>
      <c r="E661" s="293"/>
      <c r="F661" s="293"/>
      <c r="G661" s="292"/>
      <c r="H661" s="294" t="s">
        <v>407</v>
      </c>
      <c r="I661" s="295"/>
      <c r="J661" s="137">
        <v>21.5</v>
      </c>
      <c r="K661" s="298">
        <v>18.73</v>
      </c>
      <c r="L661" s="299"/>
      <c r="M661" s="137">
        <v>40.229999999999997</v>
      </c>
    </row>
    <row r="662" spans="1:13">
      <c r="A662" s="291" t="s">
        <v>2482</v>
      </c>
      <c r="B662" s="292"/>
      <c r="C662" s="291" t="s">
        <v>845</v>
      </c>
      <c r="D662" s="293"/>
      <c r="E662" s="293"/>
      <c r="F662" s="293"/>
      <c r="G662" s="292"/>
      <c r="H662" s="294" t="s">
        <v>407</v>
      </c>
      <c r="I662" s="295"/>
      <c r="J662" s="137">
        <v>10.11</v>
      </c>
      <c r="K662" s="298">
        <v>10.25</v>
      </c>
      <c r="L662" s="299"/>
      <c r="M662" s="137">
        <v>20.36</v>
      </c>
    </row>
    <row r="663" spans="1:13">
      <c r="A663" s="291" t="s">
        <v>2483</v>
      </c>
      <c r="B663" s="292"/>
      <c r="C663" s="291" t="s">
        <v>846</v>
      </c>
      <c r="D663" s="293"/>
      <c r="E663" s="293"/>
      <c r="F663" s="293"/>
      <c r="G663" s="292"/>
      <c r="H663" s="294" t="s">
        <v>407</v>
      </c>
      <c r="I663" s="295"/>
      <c r="J663" s="137">
        <v>16.12</v>
      </c>
      <c r="K663" s="298">
        <v>18.73</v>
      </c>
      <c r="L663" s="299"/>
      <c r="M663" s="137">
        <v>34.85</v>
      </c>
    </row>
    <row r="664" spans="1:13">
      <c r="A664" s="291" t="s">
        <v>2484</v>
      </c>
      <c r="B664" s="292"/>
      <c r="C664" s="291" t="s">
        <v>135</v>
      </c>
      <c r="D664" s="293"/>
      <c r="E664" s="293"/>
      <c r="F664" s="293"/>
      <c r="G664" s="292"/>
      <c r="H664" s="294" t="s">
        <v>407</v>
      </c>
      <c r="I664" s="295"/>
      <c r="J664" s="136">
        <v>7.57</v>
      </c>
      <c r="K664" s="296">
        <v>7.42</v>
      </c>
      <c r="L664" s="297"/>
      <c r="M664" s="137">
        <v>14.99</v>
      </c>
    </row>
    <row r="665" spans="1:13">
      <c r="A665" s="291" t="s">
        <v>2485</v>
      </c>
      <c r="B665" s="292"/>
      <c r="C665" s="291" t="s">
        <v>133</v>
      </c>
      <c r="D665" s="293"/>
      <c r="E665" s="293"/>
      <c r="F665" s="293"/>
      <c r="G665" s="292"/>
      <c r="H665" s="294" t="s">
        <v>407</v>
      </c>
      <c r="I665" s="295"/>
      <c r="J665" s="137">
        <v>10.57</v>
      </c>
      <c r="K665" s="298">
        <v>13.08</v>
      </c>
      <c r="L665" s="299"/>
      <c r="M665" s="137">
        <v>23.65</v>
      </c>
    </row>
    <row r="666" spans="1:13">
      <c r="A666" s="291" t="s">
        <v>2486</v>
      </c>
      <c r="B666" s="292"/>
      <c r="C666" s="291" t="s">
        <v>847</v>
      </c>
      <c r="D666" s="293"/>
      <c r="E666" s="293"/>
      <c r="F666" s="293"/>
      <c r="G666" s="292"/>
      <c r="H666" s="294" t="s">
        <v>407</v>
      </c>
      <c r="I666" s="295"/>
      <c r="J666" s="137">
        <v>15.86</v>
      </c>
      <c r="K666" s="298">
        <v>18.73</v>
      </c>
      <c r="L666" s="299"/>
      <c r="M666" s="137">
        <v>34.590000000000003</v>
      </c>
    </row>
    <row r="667" spans="1:13">
      <c r="A667" s="291" t="s">
        <v>2487</v>
      </c>
      <c r="B667" s="292"/>
      <c r="C667" s="291" t="s">
        <v>131</v>
      </c>
      <c r="D667" s="293"/>
      <c r="E667" s="293"/>
      <c r="F667" s="293"/>
      <c r="G667" s="292"/>
      <c r="H667" s="294" t="s">
        <v>407</v>
      </c>
      <c r="I667" s="295"/>
      <c r="J667" s="137">
        <v>13.07</v>
      </c>
      <c r="K667" s="298">
        <v>13.08</v>
      </c>
      <c r="L667" s="299"/>
      <c r="M667" s="137">
        <v>26.15</v>
      </c>
    </row>
    <row r="668" spans="1:13">
      <c r="A668" s="291" t="s">
        <v>2488</v>
      </c>
      <c r="B668" s="292"/>
      <c r="C668" s="291" t="s">
        <v>848</v>
      </c>
      <c r="D668" s="293"/>
      <c r="E668" s="293"/>
      <c r="F668" s="293"/>
      <c r="G668" s="292"/>
      <c r="H668" s="294" t="s">
        <v>407</v>
      </c>
      <c r="I668" s="295"/>
      <c r="J668" s="138">
        <v>140.08000000000001</v>
      </c>
      <c r="K668" s="298">
        <v>21.2</v>
      </c>
      <c r="L668" s="299"/>
      <c r="M668" s="138">
        <v>161.28</v>
      </c>
    </row>
    <row r="669" spans="1:13">
      <c r="A669" s="291" t="s">
        <v>2489</v>
      </c>
      <c r="B669" s="292"/>
      <c r="C669" s="291" t="s">
        <v>849</v>
      </c>
      <c r="D669" s="293"/>
      <c r="E669" s="293"/>
      <c r="F669" s="293"/>
      <c r="G669" s="292"/>
      <c r="H669" s="294" t="s">
        <v>407</v>
      </c>
      <c r="I669" s="295"/>
      <c r="J669" s="138">
        <v>163.26</v>
      </c>
      <c r="K669" s="298">
        <v>21.2</v>
      </c>
      <c r="L669" s="299"/>
      <c r="M669" s="138">
        <v>184.46</v>
      </c>
    </row>
    <row r="670" spans="1:13">
      <c r="A670" s="291" t="s">
        <v>2490</v>
      </c>
      <c r="B670" s="292"/>
      <c r="C670" s="291" t="s">
        <v>850</v>
      </c>
      <c r="D670" s="293"/>
      <c r="E670" s="293"/>
      <c r="F670" s="293"/>
      <c r="G670" s="292"/>
      <c r="H670" s="294" t="s">
        <v>407</v>
      </c>
      <c r="I670" s="295"/>
      <c r="J670" s="138">
        <v>179.27</v>
      </c>
      <c r="K670" s="298">
        <v>21.2</v>
      </c>
      <c r="L670" s="299"/>
      <c r="M670" s="138">
        <v>200.47</v>
      </c>
    </row>
    <row r="671" spans="1:13">
      <c r="A671" s="291" t="s">
        <v>2491</v>
      </c>
      <c r="B671" s="292"/>
      <c r="C671" s="291" t="s">
        <v>851</v>
      </c>
      <c r="D671" s="293"/>
      <c r="E671" s="293"/>
      <c r="F671" s="293"/>
      <c r="G671" s="292"/>
      <c r="H671" s="294" t="s">
        <v>407</v>
      </c>
      <c r="I671" s="295"/>
      <c r="J671" s="138">
        <v>166.77</v>
      </c>
      <c r="K671" s="298">
        <v>35.340000000000003</v>
      </c>
      <c r="L671" s="299"/>
      <c r="M671" s="138">
        <v>202.11</v>
      </c>
    </row>
    <row r="672" spans="1:13">
      <c r="A672" s="291" t="s">
        <v>2492</v>
      </c>
      <c r="B672" s="292"/>
      <c r="C672" s="291" t="s">
        <v>852</v>
      </c>
      <c r="D672" s="293"/>
      <c r="E672" s="293"/>
      <c r="F672" s="293"/>
      <c r="G672" s="292"/>
      <c r="H672" s="294" t="s">
        <v>407</v>
      </c>
      <c r="I672" s="295"/>
      <c r="J672" s="138">
        <v>186.56</v>
      </c>
      <c r="K672" s="298">
        <v>35.340000000000003</v>
      </c>
      <c r="L672" s="299"/>
      <c r="M672" s="138">
        <v>221.9</v>
      </c>
    </row>
    <row r="673" spans="1:13">
      <c r="A673" s="291" t="s">
        <v>2493</v>
      </c>
      <c r="B673" s="292"/>
      <c r="C673" s="291" t="s">
        <v>853</v>
      </c>
      <c r="D673" s="293"/>
      <c r="E673" s="293"/>
      <c r="F673" s="293"/>
      <c r="G673" s="292"/>
      <c r="H673" s="294" t="s">
        <v>407</v>
      </c>
      <c r="I673" s="295"/>
      <c r="J673" s="138">
        <v>189.97</v>
      </c>
      <c r="K673" s="298">
        <v>35.340000000000003</v>
      </c>
      <c r="L673" s="299"/>
      <c r="M673" s="138">
        <v>225.31</v>
      </c>
    </row>
    <row r="674" spans="1:13">
      <c r="A674" s="291" t="s">
        <v>2494</v>
      </c>
      <c r="B674" s="292"/>
      <c r="C674" s="291" t="s">
        <v>854</v>
      </c>
      <c r="D674" s="293"/>
      <c r="E674" s="293"/>
      <c r="F674" s="293"/>
      <c r="G674" s="292"/>
      <c r="H674" s="294" t="s">
        <v>407</v>
      </c>
      <c r="I674" s="295"/>
      <c r="J674" s="136">
        <v>8.31</v>
      </c>
      <c r="K674" s="298">
        <v>10.6</v>
      </c>
      <c r="L674" s="299"/>
      <c r="M674" s="137">
        <v>18.91</v>
      </c>
    </row>
    <row r="675" spans="1:13">
      <c r="A675" s="291" t="s">
        <v>2495</v>
      </c>
      <c r="B675" s="292"/>
      <c r="C675" s="291" t="s">
        <v>855</v>
      </c>
      <c r="D675" s="293"/>
      <c r="E675" s="293"/>
      <c r="F675" s="293"/>
      <c r="G675" s="292"/>
      <c r="H675" s="294" t="s">
        <v>407</v>
      </c>
      <c r="I675" s="295"/>
      <c r="J675" s="136">
        <v>9.5399999999999991</v>
      </c>
      <c r="K675" s="298">
        <v>10.6</v>
      </c>
      <c r="L675" s="299"/>
      <c r="M675" s="137">
        <v>20.14</v>
      </c>
    </row>
    <row r="676" spans="1:13">
      <c r="A676" s="291" t="s">
        <v>2496</v>
      </c>
      <c r="B676" s="292"/>
      <c r="C676" s="291" t="s">
        <v>856</v>
      </c>
      <c r="D676" s="293"/>
      <c r="E676" s="293"/>
      <c r="F676" s="293"/>
      <c r="G676" s="292"/>
      <c r="H676" s="294" t="s">
        <v>407</v>
      </c>
      <c r="I676" s="295"/>
      <c r="J676" s="137">
        <v>11.52</v>
      </c>
      <c r="K676" s="298">
        <v>10.6</v>
      </c>
      <c r="L676" s="299"/>
      <c r="M676" s="137">
        <v>22.12</v>
      </c>
    </row>
    <row r="677" spans="1:13">
      <c r="A677" s="291" t="s">
        <v>2497</v>
      </c>
      <c r="B677" s="292"/>
      <c r="C677" s="291" t="s">
        <v>857</v>
      </c>
      <c r="D677" s="293"/>
      <c r="E677" s="293"/>
      <c r="F677" s="293"/>
      <c r="G677" s="292"/>
      <c r="H677" s="294" t="s">
        <v>407</v>
      </c>
      <c r="I677" s="295"/>
      <c r="J677" s="137">
        <v>15.85</v>
      </c>
      <c r="K677" s="298">
        <v>10.6</v>
      </c>
      <c r="L677" s="299"/>
      <c r="M677" s="137">
        <v>26.45</v>
      </c>
    </row>
    <row r="678" spans="1:13">
      <c r="A678" s="291" t="s">
        <v>2498</v>
      </c>
      <c r="B678" s="292"/>
      <c r="C678" s="291" t="s">
        <v>858</v>
      </c>
      <c r="D678" s="293"/>
      <c r="E678" s="293"/>
      <c r="F678" s="293"/>
      <c r="G678" s="292"/>
      <c r="H678" s="294" t="s">
        <v>407</v>
      </c>
      <c r="I678" s="295"/>
      <c r="J678" s="137">
        <v>17.05</v>
      </c>
      <c r="K678" s="298">
        <v>10.6</v>
      </c>
      <c r="L678" s="299"/>
      <c r="M678" s="137">
        <v>27.65</v>
      </c>
    </row>
    <row r="679" spans="1:13">
      <c r="A679" s="291" t="s">
        <v>2499</v>
      </c>
      <c r="B679" s="292"/>
      <c r="C679" s="291" t="s">
        <v>859</v>
      </c>
      <c r="D679" s="293"/>
      <c r="E679" s="293"/>
      <c r="F679" s="293"/>
      <c r="G679" s="292"/>
      <c r="H679" s="294" t="s">
        <v>407</v>
      </c>
      <c r="I679" s="295"/>
      <c r="J679" s="137">
        <v>26.69</v>
      </c>
      <c r="K679" s="298">
        <v>10.6</v>
      </c>
      <c r="L679" s="299"/>
      <c r="M679" s="137">
        <v>37.29</v>
      </c>
    </row>
    <row r="680" spans="1:13">
      <c r="A680" s="291" t="s">
        <v>2500</v>
      </c>
      <c r="B680" s="292"/>
      <c r="C680" s="291" t="s">
        <v>860</v>
      </c>
      <c r="D680" s="293"/>
      <c r="E680" s="293"/>
      <c r="F680" s="293"/>
      <c r="G680" s="292"/>
      <c r="H680" s="294" t="s">
        <v>407</v>
      </c>
      <c r="I680" s="295"/>
      <c r="J680" s="136">
        <v>7.51</v>
      </c>
      <c r="K680" s="298">
        <v>12.92</v>
      </c>
      <c r="L680" s="299"/>
      <c r="M680" s="137">
        <v>20.43</v>
      </c>
    </row>
    <row r="681" spans="1:13">
      <c r="A681" s="291" t="s">
        <v>2501</v>
      </c>
      <c r="B681" s="292"/>
      <c r="C681" s="291" t="s">
        <v>4017</v>
      </c>
      <c r="D681" s="293"/>
      <c r="E681" s="293"/>
      <c r="F681" s="293"/>
      <c r="G681" s="292"/>
      <c r="H681" s="294" t="s">
        <v>407</v>
      </c>
      <c r="I681" s="295"/>
      <c r="J681" s="137">
        <v>16.170000000000002</v>
      </c>
      <c r="K681" s="298">
        <v>12.37</v>
      </c>
      <c r="L681" s="299"/>
      <c r="M681" s="137">
        <v>28.54</v>
      </c>
    </row>
    <row r="682" spans="1:13">
      <c r="A682" s="291" t="s">
        <v>2502</v>
      </c>
      <c r="B682" s="292"/>
      <c r="C682" s="291" t="s">
        <v>4018</v>
      </c>
      <c r="D682" s="293"/>
      <c r="E682" s="293"/>
      <c r="F682" s="293"/>
      <c r="G682" s="292"/>
      <c r="H682" s="294" t="s">
        <v>407</v>
      </c>
      <c r="I682" s="295"/>
      <c r="J682" s="136">
        <v>7.17</v>
      </c>
      <c r="K682" s="298">
        <v>12.92</v>
      </c>
      <c r="L682" s="299"/>
      <c r="M682" s="137">
        <v>20.09</v>
      </c>
    </row>
    <row r="683" spans="1:13">
      <c r="A683" s="291" t="s">
        <v>2503</v>
      </c>
      <c r="B683" s="292"/>
      <c r="C683" s="291" t="s">
        <v>4019</v>
      </c>
      <c r="D683" s="293"/>
      <c r="E683" s="293"/>
      <c r="F683" s="293"/>
      <c r="G683" s="292"/>
      <c r="H683" s="294" t="s">
        <v>407</v>
      </c>
      <c r="I683" s="295"/>
      <c r="J683" s="137">
        <v>18.11</v>
      </c>
      <c r="K683" s="298">
        <v>25.85</v>
      </c>
      <c r="L683" s="299"/>
      <c r="M683" s="137">
        <v>43.96</v>
      </c>
    </row>
    <row r="684" spans="1:13">
      <c r="A684" s="291" t="s">
        <v>2504</v>
      </c>
      <c r="B684" s="292"/>
      <c r="C684" s="291" t="s">
        <v>4020</v>
      </c>
      <c r="D684" s="293"/>
      <c r="E684" s="293"/>
      <c r="F684" s="293"/>
      <c r="G684" s="292"/>
      <c r="H684" s="294" t="s">
        <v>407</v>
      </c>
      <c r="I684" s="295"/>
      <c r="J684" s="137">
        <v>22.26</v>
      </c>
      <c r="K684" s="298">
        <v>12.92</v>
      </c>
      <c r="L684" s="299"/>
      <c r="M684" s="137">
        <v>35.18</v>
      </c>
    </row>
    <row r="685" spans="1:13">
      <c r="A685" s="291" t="s">
        <v>2505</v>
      </c>
      <c r="B685" s="292"/>
      <c r="C685" s="291" t="s">
        <v>861</v>
      </c>
      <c r="D685" s="293"/>
      <c r="E685" s="293"/>
      <c r="F685" s="293"/>
      <c r="G685" s="292"/>
      <c r="H685" s="294" t="s">
        <v>113</v>
      </c>
      <c r="I685" s="295"/>
      <c r="J685" s="137">
        <v>86.04</v>
      </c>
      <c r="K685" s="296">
        <v>7.07</v>
      </c>
      <c r="L685" s="297"/>
      <c r="M685" s="137">
        <v>93.11</v>
      </c>
    </row>
    <row r="686" spans="1:13">
      <c r="A686" s="291" t="s">
        <v>2506</v>
      </c>
      <c r="B686" s="292"/>
      <c r="C686" s="291" t="s">
        <v>4021</v>
      </c>
      <c r="D686" s="293"/>
      <c r="E686" s="293"/>
      <c r="F686" s="293"/>
      <c r="G686" s="292"/>
      <c r="H686" s="294" t="s">
        <v>407</v>
      </c>
      <c r="I686" s="295"/>
      <c r="J686" s="136">
        <v>6.8</v>
      </c>
      <c r="K686" s="296">
        <v>7.07</v>
      </c>
      <c r="L686" s="297"/>
      <c r="M686" s="137">
        <v>13.87</v>
      </c>
    </row>
    <row r="687" spans="1:13">
      <c r="A687" s="291" t="s">
        <v>2507</v>
      </c>
      <c r="B687" s="292"/>
      <c r="C687" s="291" t="s">
        <v>4022</v>
      </c>
      <c r="D687" s="293"/>
      <c r="E687" s="293"/>
      <c r="F687" s="293"/>
      <c r="G687" s="292"/>
      <c r="H687" s="294" t="s">
        <v>407</v>
      </c>
      <c r="I687" s="295"/>
      <c r="J687" s="136">
        <v>9.61</v>
      </c>
      <c r="K687" s="296">
        <v>7.07</v>
      </c>
      <c r="L687" s="297"/>
      <c r="M687" s="137">
        <v>16.68</v>
      </c>
    </row>
    <row r="688" spans="1:13">
      <c r="A688" s="291" t="s">
        <v>2508</v>
      </c>
      <c r="B688" s="292"/>
      <c r="C688" s="291" t="s">
        <v>862</v>
      </c>
      <c r="D688" s="293"/>
      <c r="E688" s="293"/>
      <c r="F688" s="293"/>
      <c r="G688" s="292"/>
      <c r="H688" s="294" t="s">
        <v>407</v>
      </c>
      <c r="I688" s="295"/>
      <c r="J688" s="136">
        <v>0.39</v>
      </c>
      <c r="K688" s="296">
        <v>5.3</v>
      </c>
      <c r="L688" s="297"/>
      <c r="M688" s="136">
        <v>5.69</v>
      </c>
    </row>
    <row r="689" spans="1:13">
      <c r="A689" s="291" t="s">
        <v>2509</v>
      </c>
      <c r="B689" s="292"/>
      <c r="C689" s="291" t="s">
        <v>863</v>
      </c>
      <c r="D689" s="293"/>
      <c r="E689" s="293"/>
      <c r="F689" s="293"/>
      <c r="G689" s="292"/>
      <c r="H689" s="294" t="s">
        <v>407</v>
      </c>
      <c r="I689" s="295"/>
      <c r="J689" s="136">
        <v>0.68</v>
      </c>
      <c r="K689" s="296">
        <v>5.3</v>
      </c>
      <c r="L689" s="297"/>
      <c r="M689" s="136">
        <v>5.98</v>
      </c>
    </row>
    <row r="690" spans="1:13">
      <c r="A690" s="291" t="s">
        <v>2510</v>
      </c>
      <c r="B690" s="292"/>
      <c r="C690" s="291" t="s">
        <v>864</v>
      </c>
      <c r="D690" s="293"/>
      <c r="E690" s="293"/>
      <c r="F690" s="293"/>
      <c r="G690" s="292"/>
      <c r="H690" s="294" t="s">
        <v>407</v>
      </c>
      <c r="I690" s="295"/>
      <c r="J690" s="136">
        <v>0.9</v>
      </c>
      <c r="K690" s="296">
        <v>7.07</v>
      </c>
      <c r="L690" s="297"/>
      <c r="M690" s="136">
        <v>7.97</v>
      </c>
    </row>
    <row r="691" spans="1:13">
      <c r="A691" s="291" t="s">
        <v>2511</v>
      </c>
      <c r="B691" s="292"/>
      <c r="C691" s="291" t="s">
        <v>865</v>
      </c>
      <c r="D691" s="293"/>
      <c r="E691" s="293"/>
      <c r="F691" s="293"/>
      <c r="G691" s="292"/>
      <c r="H691" s="294" t="s">
        <v>407</v>
      </c>
      <c r="I691" s="295"/>
      <c r="J691" s="137">
        <v>30.83</v>
      </c>
      <c r="K691" s="296">
        <v>7.07</v>
      </c>
      <c r="L691" s="297"/>
      <c r="M691" s="137">
        <v>37.9</v>
      </c>
    </row>
    <row r="692" spans="1:13">
      <c r="A692" s="291" t="s">
        <v>2512</v>
      </c>
      <c r="B692" s="292"/>
      <c r="C692" s="291" t="s">
        <v>4023</v>
      </c>
      <c r="D692" s="293"/>
      <c r="E692" s="293"/>
      <c r="F692" s="293"/>
      <c r="G692" s="292"/>
      <c r="H692" s="294" t="s">
        <v>407</v>
      </c>
      <c r="I692" s="295"/>
      <c r="J692" s="136">
        <v>6</v>
      </c>
      <c r="K692" s="296">
        <v>7.07</v>
      </c>
      <c r="L692" s="297"/>
      <c r="M692" s="137">
        <v>13.07</v>
      </c>
    </row>
    <row r="693" spans="1:13">
      <c r="A693" s="291" t="s">
        <v>2513</v>
      </c>
      <c r="B693" s="292"/>
      <c r="C693" s="291" t="s">
        <v>866</v>
      </c>
      <c r="D693" s="293"/>
      <c r="E693" s="293"/>
      <c r="F693" s="293"/>
      <c r="G693" s="292"/>
      <c r="H693" s="294" t="s">
        <v>407</v>
      </c>
      <c r="I693" s="295"/>
      <c r="J693" s="137">
        <v>24.92</v>
      </c>
      <c r="K693" s="296">
        <v>2.82</v>
      </c>
      <c r="L693" s="297"/>
      <c r="M693" s="137">
        <v>27.74</v>
      </c>
    </row>
    <row r="694" spans="1:13">
      <c r="A694" s="291" t="s">
        <v>2514</v>
      </c>
      <c r="B694" s="292"/>
      <c r="C694" s="291" t="s">
        <v>867</v>
      </c>
      <c r="D694" s="293"/>
      <c r="E694" s="293"/>
      <c r="F694" s="293"/>
      <c r="G694" s="292"/>
      <c r="H694" s="294" t="s">
        <v>407</v>
      </c>
      <c r="I694" s="295"/>
      <c r="J694" s="137">
        <v>40</v>
      </c>
      <c r="K694" s="296">
        <v>2.82</v>
      </c>
      <c r="L694" s="297"/>
      <c r="M694" s="137">
        <v>42.82</v>
      </c>
    </row>
    <row r="695" spans="1:13">
      <c r="A695" s="291" t="s">
        <v>2515</v>
      </c>
      <c r="B695" s="292"/>
      <c r="C695" s="291" t="s">
        <v>868</v>
      </c>
      <c r="D695" s="293"/>
      <c r="E695" s="293"/>
      <c r="F695" s="293"/>
      <c r="G695" s="292"/>
      <c r="H695" s="294" t="s">
        <v>407</v>
      </c>
      <c r="I695" s="295"/>
      <c r="J695" s="137">
        <v>49.43</v>
      </c>
      <c r="K695" s="296">
        <v>2.82</v>
      </c>
      <c r="L695" s="297"/>
      <c r="M695" s="137">
        <v>52.25</v>
      </c>
    </row>
    <row r="696" spans="1:13">
      <c r="A696" s="291" t="s">
        <v>2516</v>
      </c>
      <c r="B696" s="292"/>
      <c r="C696" s="291" t="s">
        <v>869</v>
      </c>
      <c r="D696" s="293"/>
      <c r="E696" s="293"/>
      <c r="F696" s="293"/>
      <c r="G696" s="292"/>
      <c r="H696" s="294" t="s">
        <v>407</v>
      </c>
      <c r="I696" s="295"/>
      <c r="J696" s="138">
        <v>704.94</v>
      </c>
      <c r="K696" s="296">
        <v>2.82</v>
      </c>
      <c r="L696" s="297"/>
      <c r="M696" s="138">
        <v>707.76</v>
      </c>
    </row>
    <row r="697" spans="1:13">
      <c r="A697" s="291" t="s">
        <v>2517</v>
      </c>
      <c r="B697" s="292"/>
      <c r="C697" s="291" t="s">
        <v>870</v>
      </c>
      <c r="D697" s="293"/>
      <c r="E697" s="293"/>
      <c r="F697" s="293"/>
      <c r="G697" s="292"/>
      <c r="H697" s="294" t="s">
        <v>407</v>
      </c>
      <c r="I697" s="295"/>
      <c r="J697" s="137">
        <v>50.88</v>
      </c>
      <c r="K697" s="296">
        <v>2.82</v>
      </c>
      <c r="L697" s="297"/>
      <c r="M697" s="137">
        <v>53.7</v>
      </c>
    </row>
    <row r="698" spans="1:13">
      <c r="A698" s="291" t="s">
        <v>2518</v>
      </c>
      <c r="B698" s="292"/>
      <c r="C698" s="291" t="s">
        <v>871</v>
      </c>
      <c r="D698" s="293"/>
      <c r="E698" s="293"/>
      <c r="F698" s="293"/>
      <c r="G698" s="292"/>
      <c r="H698" s="294" t="s">
        <v>407</v>
      </c>
      <c r="I698" s="295"/>
      <c r="J698" s="137">
        <v>56.74</v>
      </c>
      <c r="K698" s="296">
        <v>2.82</v>
      </c>
      <c r="L698" s="297"/>
      <c r="M698" s="137">
        <v>59.56</v>
      </c>
    </row>
    <row r="699" spans="1:13">
      <c r="A699" s="291" t="s">
        <v>2519</v>
      </c>
      <c r="B699" s="292"/>
      <c r="C699" s="291" t="s">
        <v>872</v>
      </c>
      <c r="D699" s="293"/>
      <c r="E699" s="293"/>
      <c r="F699" s="293"/>
      <c r="G699" s="292"/>
      <c r="H699" s="294" t="s">
        <v>407</v>
      </c>
      <c r="I699" s="295"/>
      <c r="J699" s="137">
        <v>67.27</v>
      </c>
      <c r="K699" s="296">
        <v>2.82</v>
      </c>
      <c r="L699" s="297"/>
      <c r="M699" s="137">
        <v>70.09</v>
      </c>
    </row>
    <row r="700" spans="1:13">
      <c r="A700" s="291" t="s">
        <v>2520</v>
      </c>
      <c r="B700" s="292"/>
      <c r="C700" s="291" t="s">
        <v>873</v>
      </c>
      <c r="D700" s="293"/>
      <c r="E700" s="293"/>
      <c r="F700" s="293"/>
      <c r="G700" s="292"/>
      <c r="H700" s="294" t="s">
        <v>407</v>
      </c>
      <c r="I700" s="295"/>
      <c r="J700" s="137">
        <v>91.65</v>
      </c>
      <c r="K700" s="296">
        <v>2.82</v>
      </c>
      <c r="L700" s="297"/>
      <c r="M700" s="137">
        <v>94.47</v>
      </c>
    </row>
    <row r="701" spans="1:13">
      <c r="A701" s="291" t="s">
        <v>2521</v>
      </c>
      <c r="B701" s="292"/>
      <c r="C701" s="291" t="s">
        <v>874</v>
      </c>
      <c r="D701" s="293"/>
      <c r="E701" s="293"/>
      <c r="F701" s="293"/>
      <c r="G701" s="292"/>
      <c r="H701" s="294" t="s">
        <v>407</v>
      </c>
      <c r="I701" s="295"/>
      <c r="J701" s="138">
        <v>422.7</v>
      </c>
      <c r="K701" s="296">
        <v>2.82</v>
      </c>
      <c r="L701" s="297"/>
      <c r="M701" s="138">
        <v>425.52</v>
      </c>
    </row>
    <row r="702" spans="1:13">
      <c r="A702" s="291" t="s">
        <v>2522</v>
      </c>
      <c r="B702" s="292"/>
      <c r="C702" s="291" t="s">
        <v>4024</v>
      </c>
      <c r="D702" s="293"/>
      <c r="E702" s="293"/>
      <c r="F702" s="293"/>
      <c r="G702" s="292"/>
      <c r="H702" s="294" t="s">
        <v>113</v>
      </c>
      <c r="I702" s="295"/>
      <c r="J702" s="136">
        <v>7.9</v>
      </c>
      <c r="K702" s="296">
        <v>2.82</v>
      </c>
      <c r="L702" s="297"/>
      <c r="M702" s="137">
        <v>10.72</v>
      </c>
    </row>
    <row r="703" spans="1:13">
      <c r="A703" s="291" t="s">
        <v>2523</v>
      </c>
      <c r="B703" s="292"/>
      <c r="C703" s="291" t="s">
        <v>4025</v>
      </c>
      <c r="D703" s="293"/>
      <c r="E703" s="293"/>
      <c r="F703" s="293"/>
      <c r="G703" s="292"/>
      <c r="H703" s="294" t="s">
        <v>113</v>
      </c>
      <c r="I703" s="295"/>
      <c r="J703" s="137">
        <v>11.9</v>
      </c>
      <c r="K703" s="296">
        <v>2.82</v>
      </c>
      <c r="L703" s="297"/>
      <c r="M703" s="137">
        <v>14.72</v>
      </c>
    </row>
    <row r="704" spans="1:13">
      <c r="A704" s="291" t="s">
        <v>2524</v>
      </c>
      <c r="B704" s="292"/>
      <c r="C704" s="291" t="s">
        <v>4026</v>
      </c>
      <c r="D704" s="293"/>
      <c r="E704" s="293"/>
      <c r="F704" s="293"/>
      <c r="G704" s="292"/>
      <c r="H704" s="294" t="s">
        <v>113</v>
      </c>
      <c r="I704" s="295"/>
      <c r="J704" s="137">
        <v>19.899999999999999</v>
      </c>
      <c r="K704" s="296">
        <v>2.82</v>
      </c>
      <c r="L704" s="297"/>
      <c r="M704" s="137">
        <v>22.72</v>
      </c>
    </row>
    <row r="705" spans="1:13">
      <c r="A705" s="291" t="s">
        <v>2525</v>
      </c>
      <c r="B705" s="292"/>
      <c r="C705" s="291" t="s">
        <v>4027</v>
      </c>
      <c r="D705" s="293"/>
      <c r="E705" s="293"/>
      <c r="F705" s="293"/>
      <c r="G705" s="292"/>
      <c r="H705" s="294" t="s">
        <v>113</v>
      </c>
      <c r="I705" s="295"/>
      <c r="J705" s="137">
        <v>33</v>
      </c>
      <c r="K705" s="296">
        <v>2.82</v>
      </c>
      <c r="L705" s="297"/>
      <c r="M705" s="137">
        <v>35.82</v>
      </c>
    </row>
    <row r="706" spans="1:13">
      <c r="A706" s="291" t="s">
        <v>2526</v>
      </c>
      <c r="B706" s="292"/>
      <c r="C706" s="291" t="s">
        <v>4028</v>
      </c>
      <c r="D706" s="293"/>
      <c r="E706" s="293"/>
      <c r="F706" s="293"/>
      <c r="G706" s="292"/>
      <c r="H706" s="294" t="s">
        <v>113</v>
      </c>
      <c r="I706" s="295"/>
      <c r="J706" s="137">
        <v>15.9</v>
      </c>
      <c r="K706" s="296">
        <v>2.82</v>
      </c>
      <c r="L706" s="297"/>
      <c r="M706" s="137">
        <v>18.72</v>
      </c>
    </row>
    <row r="707" spans="1:13">
      <c r="A707" s="291" t="s">
        <v>2527</v>
      </c>
      <c r="B707" s="292"/>
      <c r="C707" s="291" t="s">
        <v>4029</v>
      </c>
      <c r="D707" s="293"/>
      <c r="E707" s="293"/>
      <c r="F707" s="293"/>
      <c r="G707" s="292"/>
      <c r="H707" s="294" t="s">
        <v>113</v>
      </c>
      <c r="I707" s="295"/>
      <c r="J707" s="137">
        <v>22.68</v>
      </c>
      <c r="K707" s="296">
        <v>2.82</v>
      </c>
      <c r="L707" s="297"/>
      <c r="M707" s="137">
        <v>25.5</v>
      </c>
    </row>
    <row r="708" spans="1:13">
      <c r="A708" s="291" t="s">
        <v>2528</v>
      </c>
      <c r="B708" s="292"/>
      <c r="C708" s="291" t="s">
        <v>4030</v>
      </c>
      <c r="D708" s="293"/>
      <c r="E708" s="293"/>
      <c r="F708" s="293"/>
      <c r="G708" s="292"/>
      <c r="H708" s="294" t="s">
        <v>113</v>
      </c>
      <c r="I708" s="295"/>
      <c r="J708" s="138">
        <v>131.72999999999999</v>
      </c>
      <c r="K708" s="296">
        <v>2.82</v>
      </c>
      <c r="L708" s="297"/>
      <c r="M708" s="138">
        <v>134.55000000000001</v>
      </c>
    </row>
    <row r="709" spans="1:13">
      <c r="A709" s="291" t="s">
        <v>2529</v>
      </c>
      <c r="B709" s="292"/>
      <c r="C709" s="291" t="s">
        <v>875</v>
      </c>
      <c r="D709" s="293"/>
      <c r="E709" s="293"/>
      <c r="F709" s="293"/>
      <c r="G709" s="292"/>
      <c r="H709" s="294" t="s">
        <v>407</v>
      </c>
      <c r="I709" s="295"/>
      <c r="J709" s="137">
        <v>31.29</v>
      </c>
      <c r="K709" s="296">
        <v>2.82</v>
      </c>
      <c r="L709" s="297"/>
      <c r="M709" s="137">
        <v>34.11</v>
      </c>
    </row>
    <row r="710" spans="1:13">
      <c r="A710" s="291" t="s">
        <v>2530</v>
      </c>
      <c r="B710" s="292"/>
      <c r="C710" s="291" t="s">
        <v>876</v>
      </c>
      <c r="D710" s="293"/>
      <c r="E710" s="293"/>
      <c r="F710" s="293"/>
      <c r="G710" s="292"/>
      <c r="H710" s="294" t="s">
        <v>407</v>
      </c>
      <c r="I710" s="295"/>
      <c r="J710" s="137">
        <v>33.57</v>
      </c>
      <c r="K710" s="296">
        <v>2.82</v>
      </c>
      <c r="L710" s="297"/>
      <c r="M710" s="137">
        <v>36.39</v>
      </c>
    </row>
    <row r="711" spans="1:13">
      <c r="A711" s="291" t="s">
        <v>2531</v>
      </c>
      <c r="B711" s="292"/>
      <c r="C711" s="291" t="s">
        <v>877</v>
      </c>
      <c r="D711" s="293"/>
      <c r="E711" s="293"/>
      <c r="F711" s="293"/>
      <c r="G711" s="292"/>
      <c r="H711" s="294" t="s">
        <v>407</v>
      </c>
      <c r="I711" s="295"/>
      <c r="J711" s="137">
        <v>58.97</v>
      </c>
      <c r="K711" s="296">
        <v>2.82</v>
      </c>
      <c r="L711" s="297"/>
      <c r="M711" s="137">
        <v>61.79</v>
      </c>
    </row>
    <row r="712" spans="1:13">
      <c r="A712" s="291" t="s">
        <v>2532</v>
      </c>
      <c r="B712" s="292"/>
      <c r="C712" s="291" t="s">
        <v>878</v>
      </c>
      <c r="D712" s="293"/>
      <c r="E712" s="293"/>
      <c r="F712" s="293"/>
      <c r="G712" s="292"/>
      <c r="H712" s="294" t="s">
        <v>407</v>
      </c>
      <c r="I712" s="295"/>
      <c r="J712" s="137">
        <v>48.75</v>
      </c>
      <c r="K712" s="296">
        <v>2.82</v>
      </c>
      <c r="L712" s="297"/>
      <c r="M712" s="137">
        <v>51.57</v>
      </c>
    </row>
    <row r="713" spans="1:13">
      <c r="A713" s="291" t="s">
        <v>2533</v>
      </c>
      <c r="B713" s="292"/>
      <c r="C713" s="291" t="s">
        <v>879</v>
      </c>
      <c r="D713" s="293"/>
      <c r="E713" s="293"/>
      <c r="F713" s="293"/>
      <c r="G713" s="292"/>
      <c r="H713" s="294" t="s">
        <v>407</v>
      </c>
      <c r="I713" s="295"/>
      <c r="J713" s="137">
        <v>54.23</v>
      </c>
      <c r="K713" s="296">
        <v>2.82</v>
      </c>
      <c r="L713" s="297"/>
      <c r="M713" s="137">
        <v>57.05</v>
      </c>
    </row>
    <row r="714" spans="1:13">
      <c r="A714" s="291" t="s">
        <v>2534</v>
      </c>
      <c r="B714" s="292"/>
      <c r="C714" s="291" t="s">
        <v>880</v>
      </c>
      <c r="D714" s="293"/>
      <c r="E714" s="293"/>
      <c r="F714" s="293"/>
      <c r="G714" s="292"/>
      <c r="H714" s="294" t="s">
        <v>407</v>
      </c>
      <c r="I714" s="295"/>
      <c r="J714" s="137">
        <v>54.97</v>
      </c>
      <c r="K714" s="296">
        <v>2.82</v>
      </c>
      <c r="L714" s="297"/>
      <c r="M714" s="137">
        <v>57.79</v>
      </c>
    </row>
    <row r="715" spans="1:13">
      <c r="A715" s="291" t="s">
        <v>2535</v>
      </c>
      <c r="B715" s="292"/>
      <c r="C715" s="291" t="s">
        <v>881</v>
      </c>
      <c r="D715" s="293"/>
      <c r="E715" s="293"/>
      <c r="F715" s="293"/>
      <c r="G715" s="292"/>
      <c r="H715" s="294" t="s">
        <v>113</v>
      </c>
      <c r="I715" s="295"/>
      <c r="J715" s="137">
        <v>22.97</v>
      </c>
      <c r="K715" s="296">
        <v>5.89</v>
      </c>
      <c r="L715" s="297"/>
      <c r="M715" s="137">
        <v>28.86</v>
      </c>
    </row>
    <row r="716" spans="1:13">
      <c r="A716" s="291" t="s">
        <v>4384</v>
      </c>
      <c r="B716" s="292"/>
      <c r="C716" s="291" t="s">
        <v>4385</v>
      </c>
      <c r="D716" s="293"/>
      <c r="E716" s="293"/>
      <c r="F716" s="293"/>
      <c r="G716" s="292"/>
      <c r="H716" s="294" t="s">
        <v>113</v>
      </c>
      <c r="I716" s="295"/>
      <c r="J716" s="139">
        <v>1368.55</v>
      </c>
      <c r="K716" s="298">
        <v>17.670000000000002</v>
      </c>
      <c r="L716" s="299"/>
      <c r="M716" s="139">
        <v>1386.22</v>
      </c>
    </row>
    <row r="717" spans="1:13">
      <c r="A717" s="291" t="s">
        <v>2536</v>
      </c>
      <c r="B717" s="292"/>
      <c r="C717" s="291" t="s">
        <v>882</v>
      </c>
      <c r="D717" s="293"/>
      <c r="E717" s="293"/>
      <c r="F717" s="293"/>
      <c r="G717" s="292"/>
      <c r="H717" s="294" t="s">
        <v>407</v>
      </c>
      <c r="I717" s="295"/>
      <c r="J717" s="138">
        <v>141.91</v>
      </c>
      <c r="K717" s="298">
        <v>11.4</v>
      </c>
      <c r="L717" s="299"/>
      <c r="M717" s="138">
        <v>153.31</v>
      </c>
    </row>
    <row r="718" spans="1:13">
      <c r="A718" s="291" t="s">
        <v>2537</v>
      </c>
      <c r="B718" s="292"/>
      <c r="C718" s="291" t="s">
        <v>883</v>
      </c>
      <c r="D718" s="293"/>
      <c r="E718" s="293"/>
      <c r="F718" s="293"/>
      <c r="G718" s="292"/>
      <c r="H718" s="294" t="s">
        <v>113</v>
      </c>
      <c r="I718" s="295"/>
      <c r="J718" s="138">
        <v>125.91</v>
      </c>
      <c r="K718" s="298">
        <v>11.4</v>
      </c>
      <c r="L718" s="299"/>
      <c r="M718" s="138">
        <v>137.31</v>
      </c>
    </row>
    <row r="719" spans="1:13">
      <c r="A719" s="291" t="s">
        <v>2538</v>
      </c>
      <c r="B719" s="292"/>
      <c r="C719" s="291" t="s">
        <v>884</v>
      </c>
      <c r="D719" s="293"/>
      <c r="E719" s="293"/>
      <c r="F719" s="293"/>
      <c r="G719" s="292"/>
      <c r="H719" s="294" t="s">
        <v>113</v>
      </c>
      <c r="I719" s="295"/>
      <c r="J719" s="138">
        <v>131.55000000000001</v>
      </c>
      <c r="K719" s="298">
        <v>11.4</v>
      </c>
      <c r="L719" s="299"/>
      <c r="M719" s="138">
        <v>142.94999999999999</v>
      </c>
    </row>
    <row r="720" spans="1:13">
      <c r="A720" s="291" t="s">
        <v>2539</v>
      </c>
      <c r="B720" s="292"/>
      <c r="C720" s="291" t="s">
        <v>885</v>
      </c>
      <c r="D720" s="293"/>
      <c r="E720" s="293"/>
      <c r="F720" s="293"/>
      <c r="G720" s="292"/>
      <c r="H720" s="294" t="s">
        <v>113</v>
      </c>
      <c r="I720" s="295"/>
      <c r="J720" s="138">
        <v>180.1</v>
      </c>
      <c r="K720" s="298">
        <v>11.4</v>
      </c>
      <c r="L720" s="299"/>
      <c r="M720" s="138">
        <v>191.5</v>
      </c>
    </row>
    <row r="721" spans="1:13">
      <c r="A721" s="291" t="s">
        <v>2540</v>
      </c>
      <c r="B721" s="292"/>
      <c r="C721" s="291" t="s">
        <v>886</v>
      </c>
      <c r="D721" s="293"/>
      <c r="E721" s="293"/>
      <c r="F721" s="293"/>
      <c r="G721" s="292"/>
      <c r="H721" s="294" t="s">
        <v>113</v>
      </c>
      <c r="I721" s="295"/>
      <c r="J721" s="138">
        <v>121.29</v>
      </c>
      <c r="K721" s="298">
        <v>11.4</v>
      </c>
      <c r="L721" s="299"/>
      <c r="M721" s="138">
        <v>132.69</v>
      </c>
    </row>
    <row r="722" spans="1:13">
      <c r="A722" s="291" t="s">
        <v>2541</v>
      </c>
      <c r="B722" s="292"/>
      <c r="C722" s="291" t="s">
        <v>887</v>
      </c>
      <c r="D722" s="293"/>
      <c r="E722" s="293"/>
      <c r="F722" s="293"/>
      <c r="G722" s="292"/>
      <c r="H722" s="294" t="s">
        <v>113</v>
      </c>
      <c r="I722" s="295"/>
      <c r="J722" s="138">
        <v>140.9</v>
      </c>
      <c r="K722" s="298">
        <v>11.4</v>
      </c>
      <c r="L722" s="299"/>
      <c r="M722" s="138">
        <v>152.30000000000001</v>
      </c>
    </row>
    <row r="723" spans="1:13">
      <c r="A723" s="291" t="s">
        <v>2542</v>
      </c>
      <c r="B723" s="292"/>
      <c r="C723" s="291" t="s">
        <v>888</v>
      </c>
      <c r="D723" s="293"/>
      <c r="E723" s="293"/>
      <c r="F723" s="293"/>
      <c r="G723" s="292"/>
      <c r="H723" s="294" t="s">
        <v>113</v>
      </c>
      <c r="I723" s="295"/>
      <c r="J723" s="138">
        <v>423.68</v>
      </c>
      <c r="K723" s="298">
        <v>86.43</v>
      </c>
      <c r="L723" s="299"/>
      <c r="M723" s="138">
        <v>510.11</v>
      </c>
    </row>
    <row r="724" spans="1:13">
      <c r="A724" s="291" t="s">
        <v>2543</v>
      </c>
      <c r="B724" s="292"/>
      <c r="C724" s="291" t="s">
        <v>889</v>
      </c>
      <c r="D724" s="293"/>
      <c r="E724" s="293"/>
      <c r="F724" s="293"/>
      <c r="G724" s="292"/>
      <c r="H724" s="294" t="s">
        <v>113</v>
      </c>
      <c r="I724" s="295"/>
      <c r="J724" s="138">
        <v>561</v>
      </c>
      <c r="K724" s="298">
        <v>97.83</v>
      </c>
      <c r="L724" s="299"/>
      <c r="M724" s="138">
        <v>658.83</v>
      </c>
    </row>
    <row r="725" spans="1:13">
      <c r="A725" s="291" t="s">
        <v>2544</v>
      </c>
      <c r="B725" s="292"/>
      <c r="C725" s="291" t="s">
        <v>890</v>
      </c>
      <c r="D725" s="293"/>
      <c r="E725" s="293"/>
      <c r="F725" s="293"/>
      <c r="G725" s="292"/>
      <c r="H725" s="294" t="s">
        <v>407</v>
      </c>
      <c r="I725" s="295"/>
      <c r="J725" s="137">
        <v>69.900000000000006</v>
      </c>
      <c r="K725" s="298">
        <v>11.77</v>
      </c>
      <c r="L725" s="299"/>
      <c r="M725" s="137">
        <v>81.67</v>
      </c>
    </row>
    <row r="726" spans="1:13">
      <c r="A726" s="291" t="s">
        <v>2545</v>
      </c>
      <c r="B726" s="292"/>
      <c r="C726" s="291" t="s">
        <v>891</v>
      </c>
      <c r="D726" s="293"/>
      <c r="E726" s="293"/>
      <c r="F726" s="293"/>
      <c r="G726" s="292"/>
      <c r="H726" s="294" t="s">
        <v>407</v>
      </c>
      <c r="I726" s="295"/>
      <c r="J726" s="138">
        <v>107.86</v>
      </c>
      <c r="K726" s="298">
        <v>11.4</v>
      </c>
      <c r="L726" s="299"/>
      <c r="M726" s="138">
        <v>119.26</v>
      </c>
    </row>
    <row r="727" spans="1:13">
      <c r="A727" s="291" t="s">
        <v>2546</v>
      </c>
      <c r="B727" s="292"/>
      <c r="C727" s="291" t="s">
        <v>892</v>
      </c>
      <c r="D727" s="293"/>
      <c r="E727" s="293"/>
      <c r="F727" s="293"/>
      <c r="G727" s="292"/>
      <c r="H727" s="294" t="s">
        <v>407</v>
      </c>
      <c r="I727" s="295"/>
      <c r="J727" s="138">
        <v>249.15</v>
      </c>
      <c r="K727" s="298">
        <v>11.4</v>
      </c>
      <c r="L727" s="299"/>
      <c r="M727" s="138">
        <v>260.55</v>
      </c>
    </row>
    <row r="728" spans="1:13">
      <c r="A728" s="291" t="s">
        <v>2547</v>
      </c>
      <c r="B728" s="292"/>
      <c r="C728" s="291" t="s">
        <v>150</v>
      </c>
      <c r="D728" s="293"/>
      <c r="E728" s="293"/>
      <c r="F728" s="293"/>
      <c r="G728" s="292"/>
      <c r="H728" s="294" t="s">
        <v>113</v>
      </c>
      <c r="I728" s="295"/>
      <c r="J728" s="138">
        <v>189.9</v>
      </c>
      <c r="K728" s="298">
        <v>11.4</v>
      </c>
      <c r="L728" s="299"/>
      <c r="M728" s="138">
        <v>201.3</v>
      </c>
    </row>
    <row r="729" spans="1:13">
      <c r="A729" s="291" t="s">
        <v>2548</v>
      </c>
      <c r="B729" s="292"/>
      <c r="C729" s="291" t="s">
        <v>893</v>
      </c>
      <c r="D729" s="293"/>
      <c r="E729" s="293"/>
      <c r="F729" s="293"/>
      <c r="G729" s="292"/>
      <c r="H729" s="294" t="s">
        <v>407</v>
      </c>
      <c r="I729" s="295"/>
      <c r="J729" s="138">
        <v>180.39</v>
      </c>
      <c r="K729" s="298">
        <v>11.4</v>
      </c>
      <c r="L729" s="299"/>
      <c r="M729" s="138">
        <v>191.79</v>
      </c>
    </row>
    <row r="730" spans="1:13">
      <c r="A730" s="291" t="s">
        <v>2549</v>
      </c>
      <c r="B730" s="292"/>
      <c r="C730" s="291" t="s">
        <v>894</v>
      </c>
      <c r="D730" s="293"/>
      <c r="E730" s="293"/>
      <c r="F730" s="293"/>
      <c r="G730" s="292"/>
      <c r="H730" s="294" t="s">
        <v>407</v>
      </c>
      <c r="I730" s="295"/>
      <c r="J730" s="138">
        <v>262.39</v>
      </c>
      <c r="K730" s="298">
        <v>11.4</v>
      </c>
      <c r="L730" s="299"/>
      <c r="M730" s="138">
        <v>273.79000000000002</v>
      </c>
    </row>
    <row r="731" spans="1:13">
      <c r="A731" s="291" t="s">
        <v>4386</v>
      </c>
      <c r="B731" s="292"/>
      <c r="C731" s="291" t="s">
        <v>4387</v>
      </c>
      <c r="D731" s="293"/>
      <c r="E731" s="293"/>
      <c r="F731" s="293"/>
      <c r="G731" s="292"/>
      <c r="H731" s="294" t="s">
        <v>113</v>
      </c>
      <c r="I731" s="295"/>
      <c r="J731" s="138">
        <v>993.3</v>
      </c>
      <c r="K731" s="298">
        <v>11.4</v>
      </c>
      <c r="L731" s="299"/>
      <c r="M731" s="139">
        <v>1004.7</v>
      </c>
    </row>
    <row r="732" spans="1:13">
      <c r="A732" s="291" t="s">
        <v>2550</v>
      </c>
      <c r="B732" s="292"/>
      <c r="C732" s="291" t="s">
        <v>895</v>
      </c>
      <c r="D732" s="293"/>
      <c r="E732" s="293"/>
      <c r="F732" s="293"/>
      <c r="G732" s="292"/>
      <c r="H732" s="294" t="s">
        <v>407</v>
      </c>
      <c r="I732" s="295"/>
      <c r="J732" s="138">
        <v>123.63</v>
      </c>
      <c r="K732" s="298">
        <v>11.4</v>
      </c>
      <c r="L732" s="299"/>
      <c r="M732" s="138">
        <v>135.03</v>
      </c>
    </row>
    <row r="733" spans="1:13">
      <c r="A733" s="291" t="s">
        <v>2551</v>
      </c>
      <c r="B733" s="292"/>
      <c r="C733" s="291" t="s">
        <v>4031</v>
      </c>
      <c r="D733" s="293"/>
      <c r="E733" s="293"/>
      <c r="F733" s="293"/>
      <c r="G733" s="292"/>
      <c r="H733" s="294" t="s">
        <v>113</v>
      </c>
      <c r="I733" s="295"/>
      <c r="J733" s="137">
        <v>47.26</v>
      </c>
      <c r="K733" s="298">
        <v>27.41</v>
      </c>
      <c r="L733" s="299"/>
      <c r="M733" s="137">
        <v>74.67</v>
      </c>
    </row>
    <row r="734" spans="1:13">
      <c r="A734" s="291" t="s">
        <v>2552</v>
      </c>
      <c r="B734" s="292"/>
      <c r="C734" s="291" t="s">
        <v>896</v>
      </c>
      <c r="D734" s="293"/>
      <c r="E734" s="293"/>
      <c r="F734" s="293"/>
      <c r="G734" s="292"/>
      <c r="H734" s="294" t="s">
        <v>113</v>
      </c>
      <c r="I734" s="295"/>
      <c r="J734" s="137">
        <v>78.900000000000006</v>
      </c>
      <c r="K734" s="298">
        <v>11.4</v>
      </c>
      <c r="L734" s="299"/>
      <c r="M734" s="137">
        <v>90.3</v>
      </c>
    </row>
    <row r="735" spans="1:13">
      <c r="A735" s="291" t="s">
        <v>2553</v>
      </c>
      <c r="B735" s="292"/>
      <c r="C735" s="291" t="s">
        <v>897</v>
      </c>
      <c r="D735" s="293"/>
      <c r="E735" s="293"/>
      <c r="F735" s="293"/>
      <c r="G735" s="292"/>
      <c r="H735" s="294" t="s">
        <v>113</v>
      </c>
      <c r="I735" s="295"/>
      <c r="J735" s="138">
        <v>348.46</v>
      </c>
      <c r="K735" s="298">
        <v>11.4</v>
      </c>
      <c r="L735" s="299"/>
      <c r="M735" s="138">
        <v>359.86</v>
      </c>
    </row>
    <row r="736" spans="1:13">
      <c r="A736" s="291" t="s">
        <v>2554</v>
      </c>
      <c r="B736" s="292"/>
      <c r="C736" s="291" t="s">
        <v>898</v>
      </c>
      <c r="D736" s="293"/>
      <c r="E736" s="293"/>
      <c r="F736" s="293"/>
      <c r="G736" s="292"/>
      <c r="H736" s="294" t="s">
        <v>113</v>
      </c>
      <c r="I736" s="295"/>
      <c r="J736" s="138">
        <v>151.69</v>
      </c>
      <c r="K736" s="298">
        <v>11.4</v>
      </c>
      <c r="L736" s="299"/>
      <c r="M736" s="138">
        <v>163.09</v>
      </c>
    </row>
    <row r="737" spans="1:13">
      <c r="A737" s="291" t="s">
        <v>2555</v>
      </c>
      <c r="B737" s="292"/>
      <c r="C737" s="291" t="s">
        <v>899</v>
      </c>
      <c r="D737" s="293"/>
      <c r="E737" s="293"/>
      <c r="F737" s="293"/>
      <c r="G737" s="292"/>
      <c r="H737" s="294" t="s">
        <v>113</v>
      </c>
      <c r="I737" s="295"/>
      <c r="J737" s="138">
        <v>361.91</v>
      </c>
      <c r="K737" s="298">
        <v>11.4</v>
      </c>
      <c r="L737" s="299"/>
      <c r="M737" s="138">
        <v>373.31</v>
      </c>
    </row>
    <row r="738" spans="1:13">
      <c r="A738" s="291" t="s">
        <v>2556</v>
      </c>
      <c r="B738" s="292"/>
      <c r="C738" s="291" t="s">
        <v>900</v>
      </c>
      <c r="D738" s="293"/>
      <c r="E738" s="293"/>
      <c r="F738" s="293"/>
      <c r="G738" s="292"/>
      <c r="H738" s="294" t="s">
        <v>113</v>
      </c>
      <c r="I738" s="295"/>
      <c r="J738" s="138">
        <v>330</v>
      </c>
      <c r="K738" s="298">
        <v>11.4</v>
      </c>
      <c r="L738" s="299"/>
      <c r="M738" s="138">
        <v>341.4</v>
      </c>
    </row>
    <row r="739" spans="1:13">
      <c r="A739" s="291" t="s">
        <v>2557</v>
      </c>
      <c r="B739" s="292"/>
      <c r="C739" s="291" t="s">
        <v>901</v>
      </c>
      <c r="D739" s="293"/>
      <c r="E739" s="293"/>
      <c r="F739" s="293"/>
      <c r="G739" s="292"/>
      <c r="H739" s="294" t="s">
        <v>113</v>
      </c>
      <c r="I739" s="295"/>
      <c r="J739" s="138">
        <v>446.24</v>
      </c>
      <c r="K739" s="298">
        <v>11.4</v>
      </c>
      <c r="L739" s="299"/>
      <c r="M739" s="138">
        <v>457.64</v>
      </c>
    </row>
    <row r="740" spans="1:13">
      <c r="A740" s="291" t="s">
        <v>2558</v>
      </c>
      <c r="B740" s="292"/>
      <c r="C740" s="291" t="s">
        <v>902</v>
      </c>
      <c r="D740" s="293"/>
      <c r="E740" s="293"/>
      <c r="F740" s="293"/>
      <c r="G740" s="292"/>
      <c r="H740" s="294" t="s">
        <v>113</v>
      </c>
      <c r="I740" s="295"/>
      <c r="J740" s="137">
        <v>60.69</v>
      </c>
      <c r="K740" s="298">
        <v>11.4</v>
      </c>
      <c r="L740" s="299"/>
      <c r="M740" s="137">
        <v>72.09</v>
      </c>
    </row>
    <row r="741" spans="1:13">
      <c r="A741" s="291" t="s">
        <v>2559</v>
      </c>
      <c r="B741" s="292"/>
      <c r="C741" s="291" t="s">
        <v>903</v>
      </c>
      <c r="D741" s="293"/>
      <c r="E741" s="293"/>
      <c r="F741" s="293"/>
      <c r="G741" s="292"/>
      <c r="H741" s="294" t="s">
        <v>113</v>
      </c>
      <c r="I741" s="295"/>
      <c r="J741" s="137">
        <v>89.45</v>
      </c>
      <c r="K741" s="298">
        <v>11.4</v>
      </c>
      <c r="L741" s="299"/>
      <c r="M741" s="138">
        <v>100.85</v>
      </c>
    </row>
    <row r="742" spans="1:13">
      <c r="A742" s="291" t="s">
        <v>4388</v>
      </c>
      <c r="B742" s="292"/>
      <c r="C742" s="291" t="s">
        <v>4389</v>
      </c>
      <c r="D742" s="293"/>
      <c r="E742" s="293"/>
      <c r="F742" s="293"/>
      <c r="G742" s="292"/>
      <c r="H742" s="294" t="s">
        <v>113</v>
      </c>
      <c r="I742" s="295"/>
      <c r="J742" s="138">
        <v>350.65</v>
      </c>
      <c r="K742" s="298">
        <v>15.96</v>
      </c>
      <c r="L742" s="299"/>
      <c r="M742" s="138">
        <v>366.61</v>
      </c>
    </row>
    <row r="743" spans="1:13">
      <c r="A743" s="291" t="s">
        <v>4390</v>
      </c>
      <c r="B743" s="292"/>
      <c r="C743" s="291" t="s">
        <v>4391</v>
      </c>
      <c r="D743" s="293"/>
      <c r="E743" s="293"/>
      <c r="F743" s="293"/>
      <c r="G743" s="292"/>
      <c r="H743" s="294" t="s">
        <v>113</v>
      </c>
      <c r="I743" s="295"/>
      <c r="J743" s="138">
        <v>380.94</v>
      </c>
      <c r="K743" s="298">
        <v>17.05</v>
      </c>
      <c r="L743" s="299"/>
      <c r="M743" s="138">
        <v>397.99</v>
      </c>
    </row>
    <row r="744" spans="1:13">
      <c r="A744" s="291" t="s">
        <v>4392</v>
      </c>
      <c r="B744" s="292"/>
      <c r="C744" s="291" t="s">
        <v>4393</v>
      </c>
      <c r="D744" s="293"/>
      <c r="E744" s="293"/>
      <c r="F744" s="293"/>
      <c r="G744" s="292"/>
      <c r="H744" s="294" t="s">
        <v>113</v>
      </c>
      <c r="I744" s="295"/>
      <c r="J744" s="138">
        <v>381.93</v>
      </c>
      <c r="K744" s="298">
        <v>13.66</v>
      </c>
      <c r="L744" s="299"/>
      <c r="M744" s="138">
        <v>395.59</v>
      </c>
    </row>
    <row r="745" spans="1:13">
      <c r="A745" s="291" t="s">
        <v>4394</v>
      </c>
      <c r="B745" s="292"/>
      <c r="C745" s="291" t="s">
        <v>4395</v>
      </c>
      <c r="D745" s="293"/>
      <c r="E745" s="293"/>
      <c r="F745" s="293"/>
      <c r="G745" s="292"/>
      <c r="H745" s="294" t="s">
        <v>113</v>
      </c>
      <c r="I745" s="295"/>
      <c r="J745" s="138">
        <v>393.52</v>
      </c>
      <c r="K745" s="298">
        <v>13.66</v>
      </c>
      <c r="L745" s="299"/>
      <c r="M745" s="138">
        <v>407.18</v>
      </c>
    </row>
    <row r="746" spans="1:13">
      <c r="A746" s="291" t="s">
        <v>4396</v>
      </c>
      <c r="B746" s="292"/>
      <c r="C746" s="291" t="s">
        <v>4397</v>
      </c>
      <c r="D746" s="293"/>
      <c r="E746" s="293"/>
      <c r="F746" s="293"/>
      <c r="G746" s="292"/>
      <c r="H746" s="294" t="s">
        <v>113</v>
      </c>
      <c r="I746" s="295"/>
      <c r="J746" s="138">
        <v>388.11</v>
      </c>
      <c r="K746" s="298">
        <v>11.4</v>
      </c>
      <c r="L746" s="299"/>
      <c r="M746" s="138">
        <v>399.51</v>
      </c>
    </row>
    <row r="747" spans="1:13">
      <c r="A747" s="291" t="s">
        <v>4398</v>
      </c>
      <c r="B747" s="292"/>
      <c r="C747" s="291" t="s">
        <v>4399</v>
      </c>
      <c r="D747" s="293"/>
      <c r="E747" s="293"/>
      <c r="F747" s="293"/>
      <c r="G747" s="292"/>
      <c r="H747" s="294" t="s">
        <v>113</v>
      </c>
      <c r="I747" s="295"/>
      <c r="J747" s="138">
        <v>258.19</v>
      </c>
      <c r="K747" s="298">
        <v>14.23</v>
      </c>
      <c r="L747" s="299"/>
      <c r="M747" s="138">
        <v>272.42</v>
      </c>
    </row>
    <row r="748" spans="1:13">
      <c r="A748" s="291" t="s">
        <v>4400</v>
      </c>
      <c r="B748" s="292"/>
      <c r="C748" s="291" t="s">
        <v>4401</v>
      </c>
      <c r="D748" s="293"/>
      <c r="E748" s="293"/>
      <c r="F748" s="293"/>
      <c r="G748" s="292"/>
      <c r="H748" s="294" t="s">
        <v>113</v>
      </c>
      <c r="I748" s="295"/>
      <c r="J748" s="139">
        <v>1747.27</v>
      </c>
      <c r="K748" s="298">
        <v>95.26</v>
      </c>
      <c r="L748" s="299"/>
      <c r="M748" s="139">
        <v>1842.53</v>
      </c>
    </row>
    <row r="749" spans="1:13">
      <c r="A749" s="291" t="s">
        <v>4402</v>
      </c>
      <c r="B749" s="292"/>
      <c r="C749" s="291" t="s">
        <v>4403</v>
      </c>
      <c r="D749" s="293"/>
      <c r="E749" s="293"/>
      <c r="F749" s="293"/>
      <c r="G749" s="292"/>
      <c r="H749" s="294" t="s">
        <v>113</v>
      </c>
      <c r="I749" s="295"/>
      <c r="J749" s="139">
        <v>2941.23</v>
      </c>
      <c r="K749" s="300">
        <v>106.67</v>
      </c>
      <c r="L749" s="301"/>
      <c r="M749" s="139">
        <v>3047.9</v>
      </c>
    </row>
    <row r="750" spans="1:13">
      <c r="A750" s="291" t="s">
        <v>4404</v>
      </c>
      <c r="B750" s="292"/>
      <c r="C750" s="291" t="s">
        <v>4405</v>
      </c>
      <c r="D750" s="293"/>
      <c r="E750" s="293"/>
      <c r="F750" s="293"/>
      <c r="G750" s="292"/>
      <c r="H750" s="294" t="s">
        <v>113</v>
      </c>
      <c r="I750" s="295"/>
      <c r="J750" s="138">
        <v>660.38</v>
      </c>
      <c r="K750" s="298">
        <v>11.4</v>
      </c>
      <c r="L750" s="299"/>
      <c r="M750" s="138">
        <v>671.78</v>
      </c>
    </row>
    <row r="751" spans="1:13">
      <c r="A751" s="291" t="s">
        <v>4406</v>
      </c>
      <c r="B751" s="292"/>
      <c r="C751" s="291" t="s">
        <v>4407</v>
      </c>
      <c r="D751" s="293"/>
      <c r="E751" s="293"/>
      <c r="F751" s="293"/>
      <c r="G751" s="292"/>
      <c r="H751" s="294" t="s">
        <v>113</v>
      </c>
      <c r="I751" s="295"/>
      <c r="J751" s="139">
        <v>2944.41</v>
      </c>
      <c r="K751" s="298">
        <v>11.4</v>
      </c>
      <c r="L751" s="299"/>
      <c r="M751" s="139">
        <v>2955.81</v>
      </c>
    </row>
    <row r="752" spans="1:13">
      <c r="A752" s="291" t="s">
        <v>2560</v>
      </c>
      <c r="B752" s="292"/>
      <c r="C752" s="291" t="s">
        <v>904</v>
      </c>
      <c r="D752" s="293"/>
      <c r="E752" s="293"/>
      <c r="F752" s="293"/>
      <c r="G752" s="292"/>
      <c r="H752" s="294" t="s">
        <v>407</v>
      </c>
      <c r="I752" s="295"/>
      <c r="J752" s="136">
        <v>3.03</v>
      </c>
      <c r="K752" s="296">
        <v>1.06</v>
      </c>
      <c r="L752" s="297"/>
      <c r="M752" s="136">
        <v>4.09</v>
      </c>
    </row>
    <row r="753" spans="1:13">
      <c r="A753" s="291" t="s">
        <v>2561</v>
      </c>
      <c r="B753" s="292"/>
      <c r="C753" s="291" t="s">
        <v>905</v>
      </c>
      <c r="D753" s="293"/>
      <c r="E753" s="293"/>
      <c r="F753" s="293"/>
      <c r="G753" s="292"/>
      <c r="H753" s="294" t="s">
        <v>407</v>
      </c>
      <c r="I753" s="295"/>
      <c r="J753" s="136">
        <v>2.06</v>
      </c>
      <c r="K753" s="296">
        <v>1.41</v>
      </c>
      <c r="L753" s="297"/>
      <c r="M753" s="136">
        <v>3.47</v>
      </c>
    </row>
    <row r="754" spans="1:13">
      <c r="A754" s="291" t="s">
        <v>2562</v>
      </c>
      <c r="B754" s="292"/>
      <c r="C754" s="291" t="s">
        <v>906</v>
      </c>
      <c r="D754" s="293"/>
      <c r="E754" s="293"/>
      <c r="F754" s="293"/>
      <c r="G754" s="292"/>
      <c r="H754" s="294" t="s">
        <v>407</v>
      </c>
      <c r="I754" s="295"/>
      <c r="J754" s="136">
        <v>3.22</v>
      </c>
      <c r="K754" s="296">
        <v>2.12</v>
      </c>
      <c r="L754" s="297"/>
      <c r="M754" s="136">
        <v>5.34</v>
      </c>
    </row>
    <row r="755" spans="1:13">
      <c r="A755" s="291" t="s">
        <v>2563</v>
      </c>
      <c r="B755" s="292"/>
      <c r="C755" s="291" t="s">
        <v>907</v>
      </c>
      <c r="D755" s="293"/>
      <c r="E755" s="293"/>
      <c r="F755" s="293"/>
      <c r="G755" s="292"/>
      <c r="H755" s="294" t="s">
        <v>407</v>
      </c>
      <c r="I755" s="295"/>
      <c r="J755" s="136">
        <v>3.92</v>
      </c>
      <c r="K755" s="296">
        <v>2.82</v>
      </c>
      <c r="L755" s="297"/>
      <c r="M755" s="136">
        <v>6.74</v>
      </c>
    </row>
    <row r="756" spans="1:13">
      <c r="A756" s="291" t="s">
        <v>2564</v>
      </c>
      <c r="B756" s="292"/>
      <c r="C756" s="291" t="s">
        <v>908</v>
      </c>
      <c r="D756" s="293"/>
      <c r="E756" s="293"/>
      <c r="F756" s="293"/>
      <c r="G756" s="292"/>
      <c r="H756" s="294" t="s">
        <v>407</v>
      </c>
      <c r="I756" s="295"/>
      <c r="J756" s="136">
        <v>5.17</v>
      </c>
      <c r="K756" s="296">
        <v>3.89</v>
      </c>
      <c r="L756" s="297"/>
      <c r="M756" s="136">
        <v>9.06</v>
      </c>
    </row>
    <row r="757" spans="1:13">
      <c r="A757" s="291" t="s">
        <v>2565</v>
      </c>
      <c r="B757" s="292"/>
      <c r="C757" s="291" t="s">
        <v>909</v>
      </c>
      <c r="D757" s="293"/>
      <c r="E757" s="293"/>
      <c r="F757" s="293"/>
      <c r="G757" s="292"/>
      <c r="H757" s="294" t="s">
        <v>407</v>
      </c>
      <c r="I757" s="295"/>
      <c r="J757" s="137">
        <v>12.9</v>
      </c>
      <c r="K757" s="296">
        <v>4.59</v>
      </c>
      <c r="L757" s="297"/>
      <c r="M757" s="137">
        <v>17.489999999999998</v>
      </c>
    </row>
    <row r="758" spans="1:13">
      <c r="A758" s="291" t="s">
        <v>2566</v>
      </c>
      <c r="B758" s="292"/>
      <c r="C758" s="291" t="s">
        <v>910</v>
      </c>
      <c r="D758" s="293"/>
      <c r="E758" s="293"/>
      <c r="F758" s="293"/>
      <c r="G758" s="292"/>
      <c r="H758" s="294" t="s">
        <v>407</v>
      </c>
      <c r="I758" s="295"/>
      <c r="J758" s="137">
        <v>14.84</v>
      </c>
      <c r="K758" s="296">
        <v>8.84</v>
      </c>
      <c r="L758" s="297"/>
      <c r="M758" s="137">
        <v>23.68</v>
      </c>
    </row>
    <row r="759" spans="1:13">
      <c r="A759" s="291" t="s">
        <v>2567</v>
      </c>
      <c r="B759" s="292"/>
      <c r="C759" s="291" t="s">
        <v>911</v>
      </c>
      <c r="D759" s="293"/>
      <c r="E759" s="293"/>
      <c r="F759" s="293"/>
      <c r="G759" s="292"/>
      <c r="H759" s="294" t="s">
        <v>407</v>
      </c>
      <c r="I759" s="295"/>
      <c r="J759" s="137">
        <v>19.3</v>
      </c>
      <c r="K759" s="298">
        <v>15.19</v>
      </c>
      <c r="L759" s="299"/>
      <c r="M759" s="137">
        <v>34.49</v>
      </c>
    </row>
    <row r="760" spans="1:13">
      <c r="A760" s="291" t="s">
        <v>2568</v>
      </c>
      <c r="B760" s="292"/>
      <c r="C760" s="291" t="s">
        <v>912</v>
      </c>
      <c r="D760" s="293"/>
      <c r="E760" s="293"/>
      <c r="F760" s="293"/>
      <c r="G760" s="292"/>
      <c r="H760" s="294" t="s">
        <v>407</v>
      </c>
      <c r="I760" s="295"/>
      <c r="J760" s="137">
        <v>25.98</v>
      </c>
      <c r="K760" s="298">
        <v>19.440000000000001</v>
      </c>
      <c r="L760" s="299"/>
      <c r="M760" s="137">
        <v>45.42</v>
      </c>
    </row>
    <row r="761" spans="1:13">
      <c r="A761" s="291" t="s">
        <v>2569</v>
      </c>
      <c r="B761" s="292"/>
      <c r="C761" s="291" t="s">
        <v>913</v>
      </c>
      <c r="D761" s="293"/>
      <c r="E761" s="293"/>
      <c r="F761" s="293"/>
      <c r="G761" s="292"/>
      <c r="H761" s="294" t="s">
        <v>407</v>
      </c>
      <c r="I761" s="295"/>
      <c r="J761" s="137">
        <v>18.05</v>
      </c>
      <c r="K761" s="296">
        <v>9.89</v>
      </c>
      <c r="L761" s="297"/>
      <c r="M761" s="137">
        <v>27.94</v>
      </c>
    </row>
    <row r="762" spans="1:13">
      <c r="A762" s="291" t="s">
        <v>2570</v>
      </c>
      <c r="B762" s="292"/>
      <c r="C762" s="291" t="s">
        <v>914</v>
      </c>
      <c r="D762" s="293"/>
      <c r="E762" s="293"/>
      <c r="F762" s="293"/>
      <c r="G762" s="292"/>
      <c r="H762" s="294" t="s">
        <v>407</v>
      </c>
      <c r="I762" s="295"/>
      <c r="J762" s="136">
        <v>1.58</v>
      </c>
      <c r="K762" s="296">
        <v>1.06</v>
      </c>
      <c r="L762" s="297"/>
      <c r="M762" s="136">
        <v>2.64</v>
      </c>
    </row>
    <row r="763" spans="1:13">
      <c r="A763" s="291" t="s">
        <v>2571</v>
      </c>
      <c r="B763" s="292"/>
      <c r="C763" s="291" t="s">
        <v>915</v>
      </c>
      <c r="D763" s="293"/>
      <c r="E763" s="293"/>
      <c r="F763" s="293"/>
      <c r="G763" s="292"/>
      <c r="H763" s="294" t="s">
        <v>407</v>
      </c>
      <c r="I763" s="295"/>
      <c r="J763" s="136">
        <v>2.16</v>
      </c>
      <c r="K763" s="296">
        <v>2.12</v>
      </c>
      <c r="L763" s="297"/>
      <c r="M763" s="136">
        <v>4.28</v>
      </c>
    </row>
    <row r="764" spans="1:13">
      <c r="A764" s="291" t="s">
        <v>2572</v>
      </c>
      <c r="B764" s="292"/>
      <c r="C764" s="291" t="s">
        <v>916</v>
      </c>
      <c r="D764" s="293"/>
      <c r="E764" s="293"/>
      <c r="F764" s="293"/>
      <c r="G764" s="292"/>
      <c r="H764" s="294" t="s">
        <v>407</v>
      </c>
      <c r="I764" s="295"/>
      <c r="J764" s="136">
        <v>1.65</v>
      </c>
      <c r="K764" s="296">
        <v>1.41</v>
      </c>
      <c r="L764" s="297"/>
      <c r="M764" s="136">
        <v>3.06</v>
      </c>
    </row>
    <row r="765" spans="1:13">
      <c r="A765" s="291" t="s">
        <v>2573</v>
      </c>
      <c r="B765" s="292"/>
      <c r="C765" s="291" t="s">
        <v>917</v>
      </c>
      <c r="D765" s="293"/>
      <c r="E765" s="293"/>
      <c r="F765" s="293"/>
      <c r="G765" s="292"/>
      <c r="H765" s="294" t="s">
        <v>407</v>
      </c>
      <c r="I765" s="295"/>
      <c r="J765" s="136">
        <v>3.8</v>
      </c>
      <c r="K765" s="296">
        <v>2.82</v>
      </c>
      <c r="L765" s="297"/>
      <c r="M765" s="136">
        <v>6.62</v>
      </c>
    </row>
    <row r="766" spans="1:13">
      <c r="A766" s="291" t="s">
        <v>2574</v>
      </c>
      <c r="B766" s="292"/>
      <c r="C766" s="291" t="s">
        <v>918</v>
      </c>
      <c r="D766" s="293"/>
      <c r="E766" s="293"/>
      <c r="F766" s="293"/>
      <c r="G766" s="292"/>
      <c r="H766" s="294" t="s">
        <v>407</v>
      </c>
      <c r="I766" s="295"/>
      <c r="J766" s="136">
        <v>4.1900000000000004</v>
      </c>
      <c r="K766" s="296">
        <v>3.89</v>
      </c>
      <c r="L766" s="297"/>
      <c r="M766" s="136">
        <v>8.08</v>
      </c>
    </row>
    <row r="767" spans="1:13">
      <c r="A767" s="291" t="s">
        <v>2575</v>
      </c>
      <c r="B767" s="292"/>
      <c r="C767" s="291" t="s">
        <v>919</v>
      </c>
      <c r="D767" s="293"/>
      <c r="E767" s="293"/>
      <c r="F767" s="293"/>
      <c r="G767" s="292"/>
      <c r="H767" s="294" t="s">
        <v>407</v>
      </c>
      <c r="I767" s="295"/>
      <c r="J767" s="136">
        <v>7.88</v>
      </c>
      <c r="K767" s="296">
        <v>4.59</v>
      </c>
      <c r="L767" s="297"/>
      <c r="M767" s="137">
        <v>12.47</v>
      </c>
    </row>
    <row r="768" spans="1:13">
      <c r="A768" s="291" t="s">
        <v>2576</v>
      </c>
      <c r="B768" s="292"/>
      <c r="C768" s="291" t="s">
        <v>920</v>
      </c>
      <c r="D768" s="293"/>
      <c r="E768" s="293"/>
      <c r="F768" s="293"/>
      <c r="G768" s="292"/>
      <c r="H768" s="294" t="s">
        <v>407</v>
      </c>
      <c r="I768" s="295"/>
      <c r="J768" s="136">
        <v>9.84</v>
      </c>
      <c r="K768" s="296">
        <v>8.84</v>
      </c>
      <c r="L768" s="297"/>
      <c r="M768" s="137">
        <v>18.68</v>
      </c>
    </row>
    <row r="769" spans="1:13">
      <c r="A769" s="291" t="s">
        <v>2577</v>
      </c>
      <c r="B769" s="292"/>
      <c r="C769" s="291" t="s">
        <v>921</v>
      </c>
      <c r="D769" s="293"/>
      <c r="E769" s="293"/>
      <c r="F769" s="293"/>
      <c r="G769" s="292"/>
      <c r="H769" s="294" t="s">
        <v>407</v>
      </c>
      <c r="I769" s="295"/>
      <c r="J769" s="137">
        <v>13.32</v>
      </c>
      <c r="K769" s="298">
        <v>15.19</v>
      </c>
      <c r="L769" s="299"/>
      <c r="M769" s="137">
        <v>28.51</v>
      </c>
    </row>
    <row r="770" spans="1:13">
      <c r="A770" s="291" t="s">
        <v>2578</v>
      </c>
      <c r="B770" s="292"/>
      <c r="C770" s="291" t="s">
        <v>922</v>
      </c>
      <c r="D770" s="293"/>
      <c r="E770" s="293"/>
      <c r="F770" s="293"/>
      <c r="G770" s="292"/>
      <c r="H770" s="294" t="s">
        <v>407</v>
      </c>
      <c r="I770" s="295"/>
      <c r="J770" s="137">
        <v>19.600000000000001</v>
      </c>
      <c r="K770" s="298">
        <v>19.440000000000001</v>
      </c>
      <c r="L770" s="299"/>
      <c r="M770" s="137">
        <v>39.04</v>
      </c>
    </row>
    <row r="771" spans="1:13">
      <c r="A771" s="291" t="s">
        <v>2579</v>
      </c>
      <c r="B771" s="292"/>
      <c r="C771" s="291" t="s">
        <v>923</v>
      </c>
      <c r="D771" s="293"/>
      <c r="E771" s="293"/>
      <c r="F771" s="293"/>
      <c r="G771" s="292"/>
      <c r="H771" s="294" t="s">
        <v>407</v>
      </c>
      <c r="I771" s="295"/>
      <c r="J771" s="136">
        <v>0.73</v>
      </c>
      <c r="K771" s="296">
        <v>0.71</v>
      </c>
      <c r="L771" s="297"/>
      <c r="M771" s="136">
        <v>1.44</v>
      </c>
    </row>
    <row r="772" spans="1:13">
      <c r="A772" s="291" t="s">
        <v>2580</v>
      </c>
      <c r="B772" s="292"/>
      <c r="C772" s="291" t="s">
        <v>924</v>
      </c>
      <c r="D772" s="293"/>
      <c r="E772" s="293"/>
      <c r="F772" s="293"/>
      <c r="G772" s="292"/>
      <c r="H772" s="294" t="s">
        <v>407</v>
      </c>
      <c r="I772" s="295"/>
      <c r="J772" s="136">
        <v>1.08</v>
      </c>
      <c r="K772" s="296">
        <v>1.06</v>
      </c>
      <c r="L772" s="297"/>
      <c r="M772" s="136">
        <v>2.14</v>
      </c>
    </row>
    <row r="773" spans="1:13">
      <c r="A773" s="291" t="s">
        <v>2581</v>
      </c>
      <c r="B773" s="292"/>
      <c r="C773" s="291" t="s">
        <v>925</v>
      </c>
      <c r="D773" s="293"/>
      <c r="E773" s="293"/>
      <c r="F773" s="293"/>
      <c r="G773" s="292"/>
      <c r="H773" s="294" t="s">
        <v>407</v>
      </c>
      <c r="I773" s="295"/>
      <c r="J773" s="136">
        <v>1.61</v>
      </c>
      <c r="K773" s="296">
        <v>1.77</v>
      </c>
      <c r="L773" s="297"/>
      <c r="M773" s="136">
        <v>3.38</v>
      </c>
    </row>
    <row r="774" spans="1:13">
      <c r="A774" s="291" t="s">
        <v>2582</v>
      </c>
      <c r="B774" s="292"/>
      <c r="C774" s="291" t="s">
        <v>926</v>
      </c>
      <c r="D774" s="293"/>
      <c r="E774" s="293"/>
      <c r="F774" s="293"/>
      <c r="G774" s="292"/>
      <c r="H774" s="294" t="s">
        <v>407</v>
      </c>
      <c r="I774" s="295"/>
      <c r="J774" s="136">
        <v>2.33</v>
      </c>
      <c r="K774" s="296">
        <v>2.48</v>
      </c>
      <c r="L774" s="297"/>
      <c r="M774" s="136">
        <v>4.8099999999999996</v>
      </c>
    </row>
    <row r="775" spans="1:13">
      <c r="A775" s="291" t="s">
        <v>2583</v>
      </c>
      <c r="B775" s="292"/>
      <c r="C775" s="291" t="s">
        <v>927</v>
      </c>
      <c r="D775" s="293"/>
      <c r="E775" s="293"/>
      <c r="F775" s="293"/>
      <c r="G775" s="292"/>
      <c r="H775" s="294" t="s">
        <v>407</v>
      </c>
      <c r="I775" s="295"/>
      <c r="J775" s="136">
        <v>3.24</v>
      </c>
      <c r="K775" s="296">
        <v>3.18</v>
      </c>
      <c r="L775" s="297"/>
      <c r="M775" s="136">
        <v>6.42</v>
      </c>
    </row>
    <row r="776" spans="1:13">
      <c r="A776" s="291" t="s">
        <v>2584</v>
      </c>
      <c r="B776" s="292"/>
      <c r="C776" s="291" t="s">
        <v>928</v>
      </c>
      <c r="D776" s="293"/>
      <c r="E776" s="293"/>
      <c r="F776" s="293"/>
      <c r="G776" s="292"/>
      <c r="H776" s="294" t="s">
        <v>407</v>
      </c>
      <c r="I776" s="295"/>
      <c r="J776" s="136">
        <v>4.29</v>
      </c>
      <c r="K776" s="296">
        <v>3.53</v>
      </c>
      <c r="L776" s="297"/>
      <c r="M776" s="136">
        <v>7.82</v>
      </c>
    </row>
    <row r="777" spans="1:13">
      <c r="A777" s="291" t="s">
        <v>2585</v>
      </c>
      <c r="B777" s="292"/>
      <c r="C777" s="291" t="s">
        <v>929</v>
      </c>
      <c r="D777" s="293"/>
      <c r="E777" s="293"/>
      <c r="F777" s="293"/>
      <c r="G777" s="292"/>
      <c r="H777" s="294" t="s">
        <v>407</v>
      </c>
      <c r="I777" s="295"/>
      <c r="J777" s="136">
        <v>8.91</v>
      </c>
      <c r="K777" s="296">
        <v>7.07</v>
      </c>
      <c r="L777" s="297"/>
      <c r="M777" s="137">
        <v>15.98</v>
      </c>
    </row>
    <row r="778" spans="1:13">
      <c r="A778" s="291" t="s">
        <v>2586</v>
      </c>
      <c r="B778" s="292"/>
      <c r="C778" s="291" t="s">
        <v>930</v>
      </c>
      <c r="D778" s="293"/>
      <c r="E778" s="293"/>
      <c r="F778" s="293"/>
      <c r="G778" s="292"/>
      <c r="H778" s="294" t="s">
        <v>407</v>
      </c>
      <c r="I778" s="295"/>
      <c r="J778" s="137">
        <v>11.13</v>
      </c>
      <c r="K778" s="298">
        <v>13.43</v>
      </c>
      <c r="L778" s="299"/>
      <c r="M778" s="137">
        <v>24.56</v>
      </c>
    </row>
    <row r="779" spans="1:13">
      <c r="A779" s="291" t="s">
        <v>2587</v>
      </c>
      <c r="B779" s="292"/>
      <c r="C779" s="291" t="s">
        <v>931</v>
      </c>
      <c r="D779" s="293"/>
      <c r="E779" s="293"/>
      <c r="F779" s="293"/>
      <c r="G779" s="292"/>
      <c r="H779" s="294" t="s">
        <v>407</v>
      </c>
      <c r="I779" s="295"/>
      <c r="J779" s="137">
        <v>19.989999999999998</v>
      </c>
      <c r="K779" s="298">
        <v>16.96</v>
      </c>
      <c r="L779" s="299"/>
      <c r="M779" s="137">
        <v>36.950000000000003</v>
      </c>
    </row>
    <row r="780" spans="1:13">
      <c r="A780" s="291" t="s">
        <v>2588</v>
      </c>
      <c r="B780" s="292"/>
      <c r="C780" s="291" t="s">
        <v>932</v>
      </c>
      <c r="D780" s="293"/>
      <c r="E780" s="293"/>
      <c r="F780" s="293"/>
      <c r="G780" s="292"/>
      <c r="H780" s="294" t="s">
        <v>113</v>
      </c>
      <c r="I780" s="295"/>
      <c r="J780" s="137">
        <v>16.41</v>
      </c>
      <c r="K780" s="298">
        <v>14.14</v>
      </c>
      <c r="L780" s="299"/>
      <c r="M780" s="137">
        <v>30.55</v>
      </c>
    </row>
    <row r="781" spans="1:13">
      <c r="A781" s="291" t="s">
        <v>2589</v>
      </c>
      <c r="B781" s="292"/>
      <c r="C781" s="291" t="s">
        <v>4032</v>
      </c>
      <c r="D781" s="293"/>
      <c r="E781" s="293"/>
      <c r="F781" s="293"/>
      <c r="G781" s="292"/>
      <c r="H781" s="294" t="s">
        <v>54</v>
      </c>
      <c r="I781" s="295"/>
      <c r="J781" s="138">
        <v>255.24</v>
      </c>
      <c r="K781" s="300">
        <v>185.02</v>
      </c>
      <c r="L781" s="301"/>
      <c r="M781" s="138">
        <v>440.26</v>
      </c>
    </row>
    <row r="782" spans="1:13">
      <c r="A782" s="291" t="s">
        <v>2590</v>
      </c>
      <c r="B782" s="292"/>
      <c r="C782" s="291" t="s">
        <v>933</v>
      </c>
      <c r="D782" s="293"/>
      <c r="E782" s="293"/>
      <c r="F782" s="293"/>
      <c r="G782" s="292"/>
      <c r="H782" s="294" t="s">
        <v>407</v>
      </c>
      <c r="I782" s="295"/>
      <c r="J782" s="136">
        <v>5.54</v>
      </c>
      <c r="K782" s="296">
        <v>5.66</v>
      </c>
      <c r="L782" s="297"/>
      <c r="M782" s="137">
        <v>11.2</v>
      </c>
    </row>
    <row r="783" spans="1:13">
      <c r="A783" s="291" t="s">
        <v>2591</v>
      </c>
      <c r="B783" s="292"/>
      <c r="C783" s="291" t="s">
        <v>934</v>
      </c>
      <c r="D783" s="293"/>
      <c r="E783" s="293"/>
      <c r="F783" s="293"/>
      <c r="G783" s="292"/>
      <c r="H783" s="294" t="s">
        <v>407</v>
      </c>
      <c r="I783" s="295"/>
      <c r="J783" s="137">
        <v>23.75</v>
      </c>
      <c r="K783" s="296">
        <v>5.3</v>
      </c>
      <c r="L783" s="297"/>
      <c r="M783" s="137">
        <v>29.05</v>
      </c>
    </row>
    <row r="784" spans="1:13">
      <c r="A784" s="291" t="s">
        <v>2592</v>
      </c>
      <c r="B784" s="292"/>
      <c r="C784" s="291" t="s">
        <v>935</v>
      </c>
      <c r="D784" s="293"/>
      <c r="E784" s="293"/>
      <c r="F784" s="293"/>
      <c r="G784" s="292"/>
      <c r="H784" s="294" t="s">
        <v>407</v>
      </c>
      <c r="I784" s="295"/>
      <c r="J784" s="137">
        <v>27.64</v>
      </c>
      <c r="K784" s="298">
        <v>12.2</v>
      </c>
      <c r="L784" s="299"/>
      <c r="M784" s="137">
        <v>39.840000000000003</v>
      </c>
    </row>
    <row r="785" spans="1:13">
      <c r="A785" s="291" t="s">
        <v>2593</v>
      </c>
      <c r="B785" s="292"/>
      <c r="C785" s="291" t="s">
        <v>936</v>
      </c>
      <c r="D785" s="293"/>
      <c r="E785" s="293"/>
      <c r="F785" s="293"/>
      <c r="G785" s="292"/>
      <c r="H785" s="294" t="s">
        <v>407</v>
      </c>
      <c r="I785" s="295"/>
      <c r="J785" s="137">
        <v>10.75</v>
      </c>
      <c r="K785" s="296">
        <v>3.53</v>
      </c>
      <c r="L785" s="297"/>
      <c r="M785" s="137">
        <v>14.28</v>
      </c>
    </row>
    <row r="786" spans="1:13">
      <c r="A786" s="291" t="s">
        <v>2594</v>
      </c>
      <c r="B786" s="292"/>
      <c r="C786" s="291" t="s">
        <v>937</v>
      </c>
      <c r="D786" s="293"/>
      <c r="E786" s="293"/>
      <c r="F786" s="293"/>
      <c r="G786" s="292"/>
      <c r="H786" s="294" t="s">
        <v>113</v>
      </c>
      <c r="I786" s="295"/>
      <c r="J786" s="137">
        <v>13.34</v>
      </c>
      <c r="K786" s="296">
        <v>3.53</v>
      </c>
      <c r="L786" s="297"/>
      <c r="M786" s="137">
        <v>16.87</v>
      </c>
    </row>
    <row r="787" spans="1:13">
      <c r="A787" s="291" t="s">
        <v>2595</v>
      </c>
      <c r="B787" s="292"/>
      <c r="C787" s="291" t="s">
        <v>938</v>
      </c>
      <c r="D787" s="293"/>
      <c r="E787" s="293"/>
      <c r="F787" s="293"/>
      <c r="G787" s="292"/>
      <c r="H787" s="294" t="s">
        <v>407</v>
      </c>
      <c r="I787" s="295"/>
      <c r="J787" s="137">
        <v>43.45</v>
      </c>
      <c r="K787" s="296">
        <v>8.84</v>
      </c>
      <c r="L787" s="297"/>
      <c r="M787" s="137">
        <v>52.29</v>
      </c>
    </row>
    <row r="788" spans="1:13">
      <c r="A788" s="291" t="s">
        <v>2596</v>
      </c>
      <c r="B788" s="292"/>
      <c r="C788" s="291" t="s">
        <v>939</v>
      </c>
      <c r="D788" s="293"/>
      <c r="E788" s="293"/>
      <c r="F788" s="293"/>
      <c r="G788" s="292"/>
      <c r="H788" s="294" t="s">
        <v>407</v>
      </c>
      <c r="I788" s="295"/>
      <c r="J788" s="137">
        <v>72.290000000000006</v>
      </c>
      <c r="K788" s="298">
        <v>15.19</v>
      </c>
      <c r="L788" s="299"/>
      <c r="M788" s="137">
        <v>87.48</v>
      </c>
    </row>
    <row r="789" spans="1:13">
      <c r="A789" s="291" t="s">
        <v>2597</v>
      </c>
      <c r="B789" s="292"/>
      <c r="C789" s="291" t="s">
        <v>940</v>
      </c>
      <c r="D789" s="293"/>
      <c r="E789" s="293"/>
      <c r="F789" s="293"/>
      <c r="G789" s="292"/>
      <c r="H789" s="294" t="s">
        <v>407</v>
      </c>
      <c r="I789" s="295"/>
      <c r="J789" s="137">
        <v>91.26</v>
      </c>
      <c r="K789" s="298">
        <v>19.440000000000001</v>
      </c>
      <c r="L789" s="299"/>
      <c r="M789" s="138">
        <v>110.7</v>
      </c>
    </row>
    <row r="790" spans="1:13">
      <c r="A790" s="291" t="s">
        <v>2598</v>
      </c>
      <c r="B790" s="292"/>
      <c r="C790" s="291" t="s">
        <v>941</v>
      </c>
      <c r="D790" s="293"/>
      <c r="E790" s="293"/>
      <c r="F790" s="293"/>
      <c r="G790" s="292"/>
      <c r="H790" s="294" t="s">
        <v>407</v>
      </c>
      <c r="I790" s="295"/>
      <c r="J790" s="137">
        <v>24.34</v>
      </c>
      <c r="K790" s="296">
        <v>9.89</v>
      </c>
      <c r="L790" s="297"/>
      <c r="M790" s="137">
        <v>34.229999999999997</v>
      </c>
    </row>
    <row r="791" spans="1:13">
      <c r="A791" s="291" t="s">
        <v>2599</v>
      </c>
      <c r="B791" s="292"/>
      <c r="C791" s="291" t="s">
        <v>942</v>
      </c>
      <c r="D791" s="293"/>
      <c r="E791" s="293"/>
      <c r="F791" s="293"/>
      <c r="G791" s="292"/>
      <c r="H791" s="294" t="s">
        <v>113</v>
      </c>
      <c r="I791" s="295"/>
      <c r="J791" s="137">
        <v>11.82</v>
      </c>
      <c r="K791" s="298">
        <v>10.6</v>
      </c>
      <c r="L791" s="299"/>
      <c r="M791" s="137">
        <v>22.42</v>
      </c>
    </row>
    <row r="792" spans="1:13">
      <c r="A792" s="291" t="s">
        <v>2600</v>
      </c>
      <c r="B792" s="292"/>
      <c r="C792" s="291" t="s">
        <v>4033</v>
      </c>
      <c r="D792" s="293"/>
      <c r="E792" s="293"/>
      <c r="F792" s="293"/>
      <c r="G792" s="292"/>
      <c r="H792" s="294" t="s">
        <v>407</v>
      </c>
      <c r="I792" s="295"/>
      <c r="J792" s="137">
        <v>29.11</v>
      </c>
      <c r="K792" s="296">
        <v>5.3</v>
      </c>
      <c r="L792" s="297"/>
      <c r="M792" s="137">
        <v>34.409999999999997</v>
      </c>
    </row>
    <row r="793" spans="1:13">
      <c r="A793" s="291" t="s">
        <v>2601</v>
      </c>
      <c r="B793" s="292"/>
      <c r="C793" s="291" t="s">
        <v>943</v>
      </c>
      <c r="D793" s="293"/>
      <c r="E793" s="293"/>
      <c r="F793" s="293"/>
      <c r="G793" s="292"/>
      <c r="H793" s="294" t="s">
        <v>407</v>
      </c>
      <c r="I793" s="295"/>
      <c r="J793" s="138">
        <v>701.02</v>
      </c>
      <c r="K793" s="298">
        <v>80.31</v>
      </c>
      <c r="L793" s="299"/>
      <c r="M793" s="138">
        <v>781.33</v>
      </c>
    </row>
    <row r="794" spans="1:13">
      <c r="A794" s="291" t="s">
        <v>2602</v>
      </c>
      <c r="B794" s="292"/>
      <c r="C794" s="291" t="s">
        <v>944</v>
      </c>
      <c r="D794" s="293"/>
      <c r="E794" s="293"/>
      <c r="F794" s="293"/>
      <c r="G794" s="292"/>
      <c r="H794" s="294" t="s">
        <v>407</v>
      </c>
      <c r="I794" s="295"/>
      <c r="J794" s="139">
        <v>1122.3900000000001</v>
      </c>
      <c r="K794" s="298">
        <v>80.739999999999995</v>
      </c>
      <c r="L794" s="299"/>
      <c r="M794" s="139">
        <v>1203.1300000000001</v>
      </c>
    </row>
    <row r="795" spans="1:13">
      <c r="A795" s="291" t="s">
        <v>2603</v>
      </c>
      <c r="B795" s="292"/>
      <c r="C795" s="291" t="s">
        <v>945</v>
      </c>
      <c r="D795" s="293"/>
      <c r="E795" s="293"/>
      <c r="F795" s="293"/>
      <c r="G795" s="292"/>
      <c r="H795" s="294" t="s">
        <v>407</v>
      </c>
      <c r="I795" s="295"/>
      <c r="J795" s="139">
        <v>2247.48</v>
      </c>
      <c r="K795" s="298">
        <v>80.739999999999995</v>
      </c>
      <c r="L795" s="299"/>
      <c r="M795" s="139">
        <v>2328.2199999999998</v>
      </c>
    </row>
    <row r="796" spans="1:13">
      <c r="A796" s="291" t="s">
        <v>2604</v>
      </c>
      <c r="B796" s="292"/>
      <c r="C796" s="291" t="s">
        <v>946</v>
      </c>
      <c r="D796" s="293"/>
      <c r="E796" s="293"/>
      <c r="F796" s="293"/>
      <c r="G796" s="292"/>
      <c r="H796" s="294" t="s">
        <v>407</v>
      </c>
      <c r="I796" s="295"/>
      <c r="J796" s="139">
        <v>1158.52</v>
      </c>
      <c r="K796" s="298">
        <v>80.31</v>
      </c>
      <c r="L796" s="299"/>
      <c r="M796" s="139">
        <v>1238.83</v>
      </c>
    </row>
    <row r="797" spans="1:13">
      <c r="A797" s="291" t="s">
        <v>2605</v>
      </c>
      <c r="B797" s="292"/>
      <c r="C797" s="291" t="s">
        <v>947</v>
      </c>
      <c r="D797" s="293"/>
      <c r="E797" s="293"/>
      <c r="F797" s="293"/>
      <c r="G797" s="292"/>
      <c r="H797" s="294" t="s">
        <v>407</v>
      </c>
      <c r="I797" s="295"/>
      <c r="J797" s="139">
        <v>1662.39</v>
      </c>
      <c r="K797" s="298">
        <v>80.739999999999995</v>
      </c>
      <c r="L797" s="299"/>
      <c r="M797" s="139">
        <v>1743.13</v>
      </c>
    </row>
    <row r="798" spans="1:13">
      <c r="A798" s="291" t="s">
        <v>2606</v>
      </c>
      <c r="B798" s="292"/>
      <c r="C798" s="291" t="s">
        <v>948</v>
      </c>
      <c r="D798" s="293"/>
      <c r="E798" s="293"/>
      <c r="F798" s="293"/>
      <c r="G798" s="292"/>
      <c r="H798" s="294" t="s">
        <v>407</v>
      </c>
      <c r="I798" s="295"/>
      <c r="J798" s="139">
        <v>1566.02</v>
      </c>
      <c r="K798" s="298">
        <v>80.31</v>
      </c>
      <c r="L798" s="299"/>
      <c r="M798" s="139">
        <v>1646.33</v>
      </c>
    </row>
    <row r="799" spans="1:13">
      <c r="A799" s="291" t="s">
        <v>2607</v>
      </c>
      <c r="B799" s="292"/>
      <c r="C799" s="291" t="s">
        <v>949</v>
      </c>
      <c r="D799" s="293"/>
      <c r="E799" s="293"/>
      <c r="F799" s="293"/>
      <c r="G799" s="292"/>
      <c r="H799" s="294" t="s">
        <v>407</v>
      </c>
      <c r="I799" s="295"/>
      <c r="J799" s="139">
        <v>3442.39</v>
      </c>
      <c r="K799" s="298">
        <v>80.739999999999995</v>
      </c>
      <c r="L799" s="299"/>
      <c r="M799" s="139">
        <v>3523.13</v>
      </c>
    </row>
    <row r="800" spans="1:13">
      <c r="A800" s="291" t="s">
        <v>2608</v>
      </c>
      <c r="B800" s="292"/>
      <c r="C800" s="291" t="s">
        <v>950</v>
      </c>
      <c r="D800" s="293"/>
      <c r="E800" s="293"/>
      <c r="F800" s="293"/>
      <c r="G800" s="292"/>
      <c r="H800" s="294" t="s">
        <v>407</v>
      </c>
      <c r="I800" s="295"/>
      <c r="J800" s="139">
        <v>2556.02</v>
      </c>
      <c r="K800" s="298">
        <v>80.31</v>
      </c>
      <c r="L800" s="299"/>
      <c r="M800" s="139">
        <v>2636.33</v>
      </c>
    </row>
    <row r="801" spans="1:13">
      <c r="A801" s="291" t="s">
        <v>2609</v>
      </c>
      <c r="B801" s="292"/>
      <c r="C801" s="291" t="s">
        <v>951</v>
      </c>
      <c r="D801" s="293"/>
      <c r="E801" s="293"/>
      <c r="F801" s="293"/>
      <c r="G801" s="292"/>
      <c r="H801" s="294" t="s">
        <v>407</v>
      </c>
      <c r="I801" s="295"/>
      <c r="J801" s="139">
        <v>2907.39</v>
      </c>
      <c r="K801" s="298">
        <v>80.739999999999995</v>
      </c>
      <c r="L801" s="299"/>
      <c r="M801" s="139">
        <v>2988.13</v>
      </c>
    </row>
    <row r="802" spans="1:13">
      <c r="A802" s="291" t="s">
        <v>2610</v>
      </c>
      <c r="B802" s="292"/>
      <c r="C802" s="291" t="s">
        <v>952</v>
      </c>
      <c r="D802" s="293"/>
      <c r="E802" s="293"/>
      <c r="F802" s="293"/>
      <c r="G802" s="292"/>
      <c r="H802" s="294" t="s">
        <v>407</v>
      </c>
      <c r="I802" s="295"/>
      <c r="J802" s="139">
        <v>1931.02</v>
      </c>
      <c r="K802" s="298">
        <v>80.31</v>
      </c>
      <c r="L802" s="299"/>
      <c r="M802" s="139">
        <v>2011.33</v>
      </c>
    </row>
    <row r="803" spans="1:13">
      <c r="A803" s="291" t="s">
        <v>2611</v>
      </c>
      <c r="B803" s="292"/>
      <c r="C803" s="291" t="s">
        <v>953</v>
      </c>
      <c r="D803" s="293"/>
      <c r="E803" s="293"/>
      <c r="F803" s="293"/>
      <c r="G803" s="292"/>
      <c r="H803" s="294" t="s">
        <v>407</v>
      </c>
      <c r="I803" s="295"/>
      <c r="J803" s="138">
        <v>131.88999999999999</v>
      </c>
      <c r="K803" s="298">
        <v>53.01</v>
      </c>
      <c r="L803" s="299"/>
      <c r="M803" s="138">
        <v>184.9</v>
      </c>
    </row>
    <row r="804" spans="1:13">
      <c r="A804" s="291" t="s">
        <v>2612</v>
      </c>
      <c r="B804" s="292"/>
      <c r="C804" s="291" t="s">
        <v>954</v>
      </c>
      <c r="D804" s="293"/>
      <c r="E804" s="293"/>
      <c r="F804" s="293"/>
      <c r="G804" s="292"/>
      <c r="H804" s="294" t="s">
        <v>407</v>
      </c>
      <c r="I804" s="295"/>
      <c r="J804" s="138">
        <v>192.37</v>
      </c>
      <c r="K804" s="298">
        <v>53.01</v>
      </c>
      <c r="L804" s="299"/>
      <c r="M804" s="138">
        <v>245.38</v>
      </c>
    </row>
    <row r="805" spans="1:13">
      <c r="A805" s="291" t="s">
        <v>2613</v>
      </c>
      <c r="B805" s="292"/>
      <c r="C805" s="291" t="s">
        <v>955</v>
      </c>
      <c r="D805" s="293"/>
      <c r="E805" s="293"/>
      <c r="F805" s="293"/>
      <c r="G805" s="292"/>
      <c r="H805" s="294" t="s">
        <v>407</v>
      </c>
      <c r="I805" s="295"/>
      <c r="J805" s="136">
        <v>4.3899999999999997</v>
      </c>
      <c r="K805" s="296">
        <v>0.24</v>
      </c>
      <c r="L805" s="297"/>
      <c r="M805" s="136">
        <v>4.63</v>
      </c>
    </row>
    <row r="806" spans="1:13">
      <c r="A806" s="291" t="s">
        <v>2614</v>
      </c>
      <c r="B806" s="292"/>
      <c r="C806" s="291" t="s">
        <v>956</v>
      </c>
      <c r="D806" s="293"/>
      <c r="E806" s="293"/>
      <c r="F806" s="293"/>
      <c r="G806" s="292"/>
      <c r="H806" s="294" t="s">
        <v>113</v>
      </c>
      <c r="I806" s="295"/>
      <c r="J806" s="136">
        <v>4.57</v>
      </c>
      <c r="K806" s="296">
        <v>0.24</v>
      </c>
      <c r="L806" s="297"/>
      <c r="M806" s="136">
        <v>4.8099999999999996</v>
      </c>
    </row>
    <row r="807" spans="1:13">
      <c r="A807" s="291" t="s">
        <v>2615</v>
      </c>
      <c r="B807" s="292"/>
      <c r="C807" s="291" t="s">
        <v>957</v>
      </c>
      <c r="D807" s="293"/>
      <c r="E807" s="293"/>
      <c r="F807" s="293"/>
      <c r="G807" s="292"/>
      <c r="H807" s="294" t="s">
        <v>113</v>
      </c>
      <c r="I807" s="295"/>
      <c r="J807" s="136">
        <v>0.73</v>
      </c>
      <c r="K807" s="296">
        <v>0.24</v>
      </c>
      <c r="L807" s="297"/>
      <c r="M807" s="136">
        <v>0.97</v>
      </c>
    </row>
    <row r="808" spans="1:13">
      <c r="A808" s="291" t="s">
        <v>2616</v>
      </c>
      <c r="B808" s="292"/>
      <c r="C808" s="291" t="s">
        <v>958</v>
      </c>
      <c r="D808" s="293"/>
      <c r="E808" s="293"/>
      <c r="F808" s="293"/>
      <c r="G808" s="292"/>
      <c r="H808" s="294" t="s">
        <v>407</v>
      </c>
      <c r="I808" s="295"/>
      <c r="J808" s="136">
        <v>8</v>
      </c>
      <c r="K808" s="296">
        <v>0.24</v>
      </c>
      <c r="L808" s="297"/>
      <c r="M808" s="136">
        <v>8.24</v>
      </c>
    </row>
    <row r="809" spans="1:13">
      <c r="A809" s="291" t="s">
        <v>2617</v>
      </c>
      <c r="B809" s="292"/>
      <c r="C809" s="291" t="s">
        <v>959</v>
      </c>
      <c r="D809" s="293"/>
      <c r="E809" s="293"/>
      <c r="F809" s="293"/>
      <c r="G809" s="292"/>
      <c r="H809" s="294" t="s">
        <v>407</v>
      </c>
      <c r="I809" s="295"/>
      <c r="J809" s="137">
        <v>10.4</v>
      </c>
      <c r="K809" s="296">
        <v>0.24</v>
      </c>
      <c r="L809" s="297"/>
      <c r="M809" s="137">
        <v>10.64</v>
      </c>
    </row>
    <row r="810" spans="1:13">
      <c r="A810" s="291" t="s">
        <v>2618</v>
      </c>
      <c r="B810" s="292"/>
      <c r="C810" s="291" t="s">
        <v>960</v>
      </c>
      <c r="D810" s="293"/>
      <c r="E810" s="293"/>
      <c r="F810" s="293"/>
      <c r="G810" s="292"/>
      <c r="H810" s="294" t="s">
        <v>407</v>
      </c>
      <c r="I810" s="295"/>
      <c r="J810" s="136">
        <v>6.86</v>
      </c>
      <c r="K810" s="296">
        <v>1.77</v>
      </c>
      <c r="L810" s="297"/>
      <c r="M810" s="136">
        <v>8.6300000000000008</v>
      </c>
    </row>
    <row r="811" spans="1:13">
      <c r="A811" s="291" t="s">
        <v>2619</v>
      </c>
      <c r="B811" s="292"/>
      <c r="C811" s="291" t="s">
        <v>961</v>
      </c>
      <c r="D811" s="293"/>
      <c r="E811" s="293"/>
      <c r="F811" s="293"/>
      <c r="G811" s="292"/>
      <c r="H811" s="294" t="s">
        <v>407</v>
      </c>
      <c r="I811" s="295"/>
      <c r="J811" s="136">
        <v>9.57</v>
      </c>
      <c r="K811" s="296">
        <v>1.77</v>
      </c>
      <c r="L811" s="297"/>
      <c r="M811" s="137">
        <v>11.34</v>
      </c>
    </row>
    <row r="812" spans="1:13">
      <c r="A812" s="291" t="s">
        <v>2620</v>
      </c>
      <c r="B812" s="292"/>
      <c r="C812" s="291" t="s">
        <v>962</v>
      </c>
      <c r="D812" s="293"/>
      <c r="E812" s="293"/>
      <c r="F812" s="293"/>
      <c r="G812" s="292"/>
      <c r="H812" s="294" t="s">
        <v>407</v>
      </c>
      <c r="I812" s="295"/>
      <c r="J812" s="136">
        <v>0.11</v>
      </c>
      <c r="K812" s="296">
        <v>0.36</v>
      </c>
      <c r="L812" s="297"/>
      <c r="M812" s="136">
        <v>0.47</v>
      </c>
    </row>
    <row r="813" spans="1:13">
      <c r="A813" s="291" t="s">
        <v>2621</v>
      </c>
      <c r="B813" s="292"/>
      <c r="C813" s="291" t="s">
        <v>963</v>
      </c>
      <c r="D813" s="293"/>
      <c r="E813" s="293"/>
      <c r="F813" s="293"/>
      <c r="G813" s="292"/>
      <c r="H813" s="294" t="s">
        <v>407</v>
      </c>
      <c r="I813" s="295"/>
      <c r="J813" s="136">
        <v>0.12</v>
      </c>
      <c r="K813" s="296">
        <v>0.36</v>
      </c>
      <c r="L813" s="297"/>
      <c r="M813" s="136">
        <v>0.48</v>
      </c>
    </row>
    <row r="814" spans="1:13">
      <c r="A814" s="291" t="s">
        <v>2622</v>
      </c>
      <c r="B814" s="292"/>
      <c r="C814" s="291" t="s">
        <v>964</v>
      </c>
      <c r="D814" s="293"/>
      <c r="E814" s="293"/>
      <c r="F814" s="293"/>
      <c r="G814" s="292"/>
      <c r="H814" s="294" t="s">
        <v>407</v>
      </c>
      <c r="I814" s="295"/>
      <c r="J814" s="136">
        <v>0.25</v>
      </c>
      <c r="K814" s="296">
        <v>0.64</v>
      </c>
      <c r="L814" s="297"/>
      <c r="M814" s="136">
        <v>0.89</v>
      </c>
    </row>
    <row r="815" spans="1:13">
      <c r="A815" s="291" t="s">
        <v>2623</v>
      </c>
      <c r="B815" s="292"/>
      <c r="C815" s="291" t="s">
        <v>965</v>
      </c>
      <c r="D815" s="293"/>
      <c r="E815" s="293"/>
      <c r="F815" s="293"/>
      <c r="G815" s="292"/>
      <c r="H815" s="294" t="s">
        <v>407</v>
      </c>
      <c r="I815" s="295"/>
      <c r="J815" s="136">
        <v>0.56999999999999995</v>
      </c>
      <c r="K815" s="296">
        <v>1</v>
      </c>
      <c r="L815" s="297"/>
      <c r="M815" s="136">
        <v>1.57</v>
      </c>
    </row>
    <row r="816" spans="1:13">
      <c r="A816" s="291" t="s">
        <v>2624</v>
      </c>
      <c r="B816" s="292"/>
      <c r="C816" s="291" t="s">
        <v>966</v>
      </c>
      <c r="D816" s="293"/>
      <c r="E816" s="293"/>
      <c r="F816" s="293"/>
      <c r="G816" s="292"/>
      <c r="H816" s="294" t="s">
        <v>407</v>
      </c>
      <c r="I816" s="295"/>
      <c r="J816" s="136">
        <v>0.69</v>
      </c>
      <c r="K816" s="296">
        <v>1.65</v>
      </c>
      <c r="L816" s="297"/>
      <c r="M816" s="136">
        <v>2.34</v>
      </c>
    </row>
    <row r="817" spans="1:13">
      <c r="A817" s="291" t="s">
        <v>2625</v>
      </c>
      <c r="B817" s="292"/>
      <c r="C817" s="291" t="s">
        <v>967</v>
      </c>
      <c r="D817" s="293"/>
      <c r="E817" s="293"/>
      <c r="F817" s="293"/>
      <c r="G817" s="292"/>
      <c r="H817" s="294" t="s">
        <v>407</v>
      </c>
      <c r="I817" s="295"/>
      <c r="J817" s="136">
        <v>0.28999999999999998</v>
      </c>
      <c r="K817" s="296">
        <v>0.24</v>
      </c>
      <c r="L817" s="297"/>
      <c r="M817" s="136">
        <v>0.53</v>
      </c>
    </row>
    <row r="818" spans="1:13">
      <c r="A818" s="291" t="s">
        <v>2626</v>
      </c>
      <c r="B818" s="292"/>
      <c r="C818" s="291" t="s">
        <v>968</v>
      </c>
      <c r="D818" s="293"/>
      <c r="E818" s="293"/>
      <c r="F818" s="293"/>
      <c r="G818" s="292"/>
      <c r="H818" s="294" t="s">
        <v>407</v>
      </c>
      <c r="I818" s="295"/>
      <c r="J818" s="136">
        <v>0.64</v>
      </c>
      <c r="K818" s="296">
        <v>0.24</v>
      </c>
      <c r="L818" s="297"/>
      <c r="M818" s="136">
        <v>0.88</v>
      </c>
    </row>
    <row r="819" spans="1:13">
      <c r="A819" s="291" t="s">
        <v>2627</v>
      </c>
      <c r="B819" s="292"/>
      <c r="C819" s="291" t="s">
        <v>969</v>
      </c>
      <c r="D819" s="293"/>
      <c r="E819" s="293"/>
      <c r="F819" s="293"/>
      <c r="G819" s="292"/>
      <c r="H819" s="294" t="s">
        <v>407</v>
      </c>
      <c r="I819" s="295"/>
      <c r="J819" s="136">
        <v>0.25</v>
      </c>
      <c r="K819" s="296">
        <v>0.24</v>
      </c>
      <c r="L819" s="297"/>
      <c r="M819" s="136">
        <v>0.49</v>
      </c>
    </row>
    <row r="820" spans="1:13">
      <c r="A820" s="291" t="s">
        <v>2628</v>
      </c>
      <c r="B820" s="292"/>
      <c r="C820" s="291" t="s">
        <v>4034</v>
      </c>
      <c r="D820" s="293"/>
      <c r="E820" s="293"/>
      <c r="F820" s="293"/>
      <c r="G820" s="292"/>
      <c r="H820" s="294" t="s">
        <v>407</v>
      </c>
      <c r="I820" s="295"/>
      <c r="J820" s="137">
        <v>17.2</v>
      </c>
      <c r="K820" s="296">
        <v>0.24</v>
      </c>
      <c r="L820" s="297"/>
      <c r="M820" s="137">
        <v>17.440000000000001</v>
      </c>
    </row>
    <row r="821" spans="1:13">
      <c r="A821" s="291" t="s">
        <v>2629</v>
      </c>
      <c r="B821" s="292"/>
      <c r="C821" s="291" t="s">
        <v>970</v>
      </c>
      <c r="D821" s="293"/>
      <c r="E821" s="293"/>
      <c r="F821" s="293"/>
      <c r="G821" s="292"/>
      <c r="H821" s="294" t="s">
        <v>113</v>
      </c>
      <c r="I821" s="295"/>
      <c r="J821" s="137">
        <v>26.14</v>
      </c>
      <c r="K821" s="296">
        <v>4.59</v>
      </c>
      <c r="L821" s="297"/>
      <c r="M821" s="137">
        <v>30.73</v>
      </c>
    </row>
    <row r="822" spans="1:13">
      <c r="A822" s="291" t="s">
        <v>2630</v>
      </c>
      <c r="B822" s="292"/>
      <c r="C822" s="291" t="s">
        <v>971</v>
      </c>
      <c r="D822" s="293"/>
      <c r="E822" s="293"/>
      <c r="F822" s="293"/>
      <c r="G822" s="292"/>
      <c r="H822" s="294" t="s">
        <v>407</v>
      </c>
      <c r="I822" s="295"/>
      <c r="J822" s="137">
        <v>43.08</v>
      </c>
      <c r="K822" s="296">
        <v>4.59</v>
      </c>
      <c r="L822" s="297"/>
      <c r="M822" s="137">
        <v>47.67</v>
      </c>
    </row>
    <row r="823" spans="1:13">
      <c r="A823" s="291" t="s">
        <v>2631</v>
      </c>
      <c r="B823" s="292"/>
      <c r="C823" s="291" t="s">
        <v>972</v>
      </c>
      <c r="D823" s="293"/>
      <c r="E823" s="293"/>
      <c r="F823" s="293"/>
      <c r="G823" s="292"/>
      <c r="H823" s="294" t="s">
        <v>407</v>
      </c>
      <c r="I823" s="295"/>
      <c r="J823" s="138">
        <v>707.76</v>
      </c>
      <c r="K823" s="298">
        <v>61.85</v>
      </c>
      <c r="L823" s="299"/>
      <c r="M823" s="138">
        <v>769.61</v>
      </c>
    </row>
    <row r="824" spans="1:13">
      <c r="A824" s="291" t="s">
        <v>2632</v>
      </c>
      <c r="B824" s="292"/>
      <c r="C824" s="291" t="s">
        <v>973</v>
      </c>
      <c r="D824" s="293"/>
      <c r="E824" s="293"/>
      <c r="F824" s="293"/>
      <c r="G824" s="292"/>
      <c r="H824" s="294" t="s">
        <v>407</v>
      </c>
      <c r="I824" s="295"/>
      <c r="J824" s="137">
        <v>24.86</v>
      </c>
      <c r="K824" s="296">
        <v>9.5500000000000007</v>
      </c>
      <c r="L824" s="297"/>
      <c r="M824" s="137">
        <v>34.409999999999997</v>
      </c>
    </row>
    <row r="825" spans="1:13">
      <c r="A825" s="291" t="s">
        <v>2633</v>
      </c>
      <c r="B825" s="292"/>
      <c r="C825" s="291" t="s">
        <v>974</v>
      </c>
      <c r="D825" s="293"/>
      <c r="E825" s="293"/>
      <c r="F825" s="293"/>
      <c r="G825" s="292"/>
      <c r="H825" s="294" t="s">
        <v>407</v>
      </c>
      <c r="I825" s="295"/>
      <c r="J825" s="136">
        <v>1.44</v>
      </c>
      <c r="K825" s="296">
        <v>0.24</v>
      </c>
      <c r="L825" s="297"/>
      <c r="M825" s="136">
        <v>1.68</v>
      </c>
    </row>
    <row r="826" spans="1:13">
      <c r="A826" s="291" t="s">
        <v>2634</v>
      </c>
      <c r="B826" s="292"/>
      <c r="C826" s="291" t="s">
        <v>975</v>
      </c>
      <c r="D826" s="293"/>
      <c r="E826" s="293"/>
      <c r="F826" s="293"/>
      <c r="G826" s="292"/>
      <c r="H826" s="294" t="s">
        <v>407</v>
      </c>
      <c r="I826" s="295"/>
      <c r="J826" s="136">
        <v>0.15</v>
      </c>
      <c r="K826" s="296">
        <v>0.24</v>
      </c>
      <c r="L826" s="297"/>
      <c r="M826" s="136">
        <v>0.39</v>
      </c>
    </row>
    <row r="827" spans="1:13">
      <c r="A827" s="291" t="s">
        <v>2635</v>
      </c>
      <c r="B827" s="292"/>
      <c r="C827" s="291" t="s">
        <v>976</v>
      </c>
      <c r="D827" s="293"/>
      <c r="E827" s="293"/>
      <c r="F827" s="293"/>
      <c r="G827" s="292"/>
      <c r="H827" s="294" t="s">
        <v>407</v>
      </c>
      <c r="I827" s="295"/>
      <c r="J827" s="136">
        <v>0.17</v>
      </c>
      <c r="K827" s="296">
        <v>0.24</v>
      </c>
      <c r="L827" s="297"/>
      <c r="M827" s="136">
        <v>0.41</v>
      </c>
    </row>
    <row r="828" spans="1:13">
      <c r="A828" s="291" t="s">
        <v>2636</v>
      </c>
      <c r="B828" s="292"/>
      <c r="C828" s="291" t="s">
        <v>977</v>
      </c>
      <c r="D828" s="293"/>
      <c r="E828" s="293"/>
      <c r="F828" s="293"/>
      <c r="G828" s="292"/>
      <c r="H828" s="294" t="s">
        <v>407</v>
      </c>
      <c r="I828" s="295"/>
      <c r="J828" s="136">
        <v>1.03</v>
      </c>
      <c r="K828" s="296">
        <v>0.24</v>
      </c>
      <c r="L828" s="297"/>
      <c r="M828" s="136">
        <v>1.27</v>
      </c>
    </row>
    <row r="829" spans="1:13">
      <c r="A829" s="291" t="s">
        <v>2637</v>
      </c>
      <c r="B829" s="292"/>
      <c r="C829" s="291" t="s">
        <v>978</v>
      </c>
      <c r="D829" s="293"/>
      <c r="E829" s="293"/>
      <c r="F829" s="293"/>
      <c r="G829" s="292"/>
      <c r="H829" s="294" t="s">
        <v>407</v>
      </c>
      <c r="I829" s="295"/>
      <c r="J829" s="139">
        <v>1332.38</v>
      </c>
      <c r="K829" s="298">
        <v>19.71</v>
      </c>
      <c r="L829" s="299"/>
      <c r="M829" s="139">
        <v>1352.09</v>
      </c>
    </row>
    <row r="830" spans="1:13">
      <c r="A830" s="291" t="s">
        <v>2638</v>
      </c>
      <c r="B830" s="292"/>
      <c r="C830" s="291" t="s">
        <v>979</v>
      </c>
      <c r="D830" s="293"/>
      <c r="E830" s="293"/>
      <c r="F830" s="293"/>
      <c r="G830" s="292"/>
      <c r="H830" s="294" t="s">
        <v>407</v>
      </c>
      <c r="I830" s="295"/>
      <c r="J830" s="139">
        <v>2052.7399999999998</v>
      </c>
      <c r="K830" s="298">
        <v>19.71</v>
      </c>
      <c r="L830" s="299"/>
      <c r="M830" s="139">
        <v>2072.4499999999998</v>
      </c>
    </row>
    <row r="831" spans="1:13">
      <c r="A831" s="291" t="s">
        <v>2639</v>
      </c>
      <c r="B831" s="292"/>
      <c r="C831" s="291" t="s">
        <v>980</v>
      </c>
      <c r="D831" s="293"/>
      <c r="E831" s="293"/>
      <c r="F831" s="293"/>
      <c r="G831" s="292"/>
      <c r="H831" s="294" t="s">
        <v>407</v>
      </c>
      <c r="I831" s="295"/>
      <c r="J831" s="139">
        <v>2814.15</v>
      </c>
      <c r="K831" s="298">
        <v>28.55</v>
      </c>
      <c r="L831" s="299"/>
      <c r="M831" s="139">
        <v>2842.7</v>
      </c>
    </row>
    <row r="832" spans="1:13">
      <c r="A832" s="291" t="s">
        <v>2640</v>
      </c>
      <c r="B832" s="292"/>
      <c r="C832" s="291" t="s">
        <v>981</v>
      </c>
      <c r="D832" s="293"/>
      <c r="E832" s="293"/>
      <c r="F832" s="293"/>
      <c r="G832" s="292"/>
      <c r="H832" s="294" t="s">
        <v>59</v>
      </c>
      <c r="I832" s="295"/>
      <c r="J832" s="136">
        <v>0</v>
      </c>
      <c r="K832" s="298">
        <v>50.75</v>
      </c>
      <c r="L832" s="299"/>
      <c r="M832" s="137">
        <v>50.75</v>
      </c>
    </row>
    <row r="833" spans="1:13">
      <c r="A833" s="291" t="s">
        <v>2641</v>
      </c>
      <c r="B833" s="292"/>
      <c r="C833" s="291" t="s">
        <v>982</v>
      </c>
      <c r="D833" s="293"/>
      <c r="E833" s="293"/>
      <c r="F833" s="293"/>
      <c r="G833" s="292"/>
      <c r="H833" s="294" t="s">
        <v>327</v>
      </c>
      <c r="I833" s="295"/>
      <c r="J833" s="138">
        <v>343.72</v>
      </c>
      <c r="K833" s="300">
        <v>291.91000000000003</v>
      </c>
      <c r="L833" s="301"/>
      <c r="M833" s="138">
        <v>635.63</v>
      </c>
    </row>
    <row r="834" spans="1:13">
      <c r="A834" s="291" t="s">
        <v>2642</v>
      </c>
      <c r="B834" s="292"/>
      <c r="C834" s="291" t="s">
        <v>983</v>
      </c>
      <c r="D834" s="293"/>
      <c r="E834" s="293"/>
      <c r="F834" s="293"/>
      <c r="G834" s="292"/>
      <c r="H834" s="294" t="s">
        <v>327</v>
      </c>
      <c r="I834" s="295"/>
      <c r="J834" s="138">
        <v>360.75</v>
      </c>
      <c r="K834" s="300">
        <v>330.91</v>
      </c>
      <c r="L834" s="301"/>
      <c r="M834" s="138">
        <v>691.66</v>
      </c>
    </row>
    <row r="835" spans="1:13">
      <c r="A835" s="291" t="s">
        <v>2643</v>
      </c>
      <c r="B835" s="292"/>
      <c r="C835" s="291" t="s">
        <v>984</v>
      </c>
      <c r="D835" s="293"/>
      <c r="E835" s="293"/>
      <c r="F835" s="293"/>
      <c r="G835" s="292"/>
      <c r="H835" s="294" t="s">
        <v>327</v>
      </c>
      <c r="I835" s="295"/>
      <c r="J835" s="138">
        <v>359.29</v>
      </c>
      <c r="K835" s="300">
        <v>371.05</v>
      </c>
      <c r="L835" s="301"/>
      <c r="M835" s="138">
        <v>730.34</v>
      </c>
    </row>
    <row r="836" spans="1:13">
      <c r="A836" s="291" t="s">
        <v>2644</v>
      </c>
      <c r="B836" s="292"/>
      <c r="C836" s="291" t="s">
        <v>985</v>
      </c>
      <c r="D836" s="293"/>
      <c r="E836" s="293"/>
      <c r="F836" s="293"/>
      <c r="G836" s="292"/>
      <c r="H836" s="294" t="s">
        <v>327</v>
      </c>
      <c r="I836" s="295"/>
      <c r="J836" s="138">
        <v>657.47</v>
      </c>
      <c r="K836" s="300">
        <v>585.27</v>
      </c>
      <c r="L836" s="301"/>
      <c r="M836" s="139">
        <v>1242.74</v>
      </c>
    </row>
    <row r="837" spans="1:13">
      <c r="A837" s="291" t="s">
        <v>2645</v>
      </c>
      <c r="B837" s="292"/>
      <c r="C837" s="291" t="s">
        <v>986</v>
      </c>
      <c r="D837" s="293"/>
      <c r="E837" s="293"/>
      <c r="F837" s="293"/>
      <c r="G837" s="292"/>
      <c r="H837" s="294" t="s">
        <v>59</v>
      </c>
      <c r="I837" s="295"/>
      <c r="J837" s="136">
        <v>0</v>
      </c>
      <c r="K837" s="298">
        <v>46.64</v>
      </c>
      <c r="L837" s="299"/>
      <c r="M837" s="137">
        <v>46.64</v>
      </c>
    </row>
    <row r="838" spans="1:13">
      <c r="A838" s="291" t="s">
        <v>2646</v>
      </c>
      <c r="B838" s="292"/>
      <c r="C838" s="291" t="s">
        <v>987</v>
      </c>
      <c r="D838" s="293"/>
      <c r="E838" s="293"/>
      <c r="F838" s="293"/>
      <c r="G838" s="292"/>
      <c r="H838" s="294" t="s">
        <v>407</v>
      </c>
      <c r="I838" s="295"/>
      <c r="J838" s="139">
        <v>1350.47</v>
      </c>
      <c r="K838" s="296">
        <v>0</v>
      </c>
      <c r="L838" s="297"/>
      <c r="M838" s="139">
        <v>1350.47</v>
      </c>
    </row>
    <row r="839" spans="1:13">
      <c r="A839" s="291" t="s">
        <v>2647</v>
      </c>
      <c r="B839" s="292"/>
      <c r="C839" s="291" t="s">
        <v>988</v>
      </c>
      <c r="D839" s="293"/>
      <c r="E839" s="293"/>
      <c r="F839" s="293"/>
      <c r="G839" s="292"/>
      <c r="H839" s="294" t="s">
        <v>407</v>
      </c>
      <c r="I839" s="295"/>
      <c r="J839" s="139">
        <v>9630</v>
      </c>
      <c r="K839" s="296">
        <v>0</v>
      </c>
      <c r="L839" s="297"/>
      <c r="M839" s="139">
        <v>9630</v>
      </c>
    </row>
    <row r="840" spans="1:13">
      <c r="A840" s="291" t="s">
        <v>2648</v>
      </c>
      <c r="B840" s="292"/>
      <c r="C840" s="291" t="s">
        <v>989</v>
      </c>
      <c r="D840" s="293"/>
      <c r="E840" s="293"/>
      <c r="F840" s="293"/>
      <c r="G840" s="292"/>
      <c r="H840" s="294" t="s">
        <v>407</v>
      </c>
      <c r="I840" s="295"/>
      <c r="J840" s="140">
        <v>14150</v>
      </c>
      <c r="K840" s="296">
        <v>0</v>
      </c>
      <c r="L840" s="297"/>
      <c r="M840" s="140">
        <v>14150</v>
      </c>
    </row>
    <row r="841" spans="1:13">
      <c r="A841" s="291" t="s">
        <v>2649</v>
      </c>
      <c r="B841" s="292"/>
      <c r="C841" s="291" t="s">
        <v>990</v>
      </c>
      <c r="D841" s="293"/>
      <c r="E841" s="293"/>
      <c r="F841" s="293"/>
      <c r="G841" s="292"/>
      <c r="H841" s="294" t="s">
        <v>407</v>
      </c>
      <c r="I841" s="295"/>
      <c r="J841" s="140">
        <v>12250</v>
      </c>
      <c r="K841" s="296">
        <v>0</v>
      </c>
      <c r="L841" s="297"/>
      <c r="M841" s="140">
        <v>12250</v>
      </c>
    </row>
    <row r="842" spans="1:13">
      <c r="A842" s="291" t="s">
        <v>2650</v>
      </c>
      <c r="B842" s="292"/>
      <c r="C842" s="291" t="s">
        <v>991</v>
      </c>
      <c r="D842" s="293"/>
      <c r="E842" s="293"/>
      <c r="F842" s="293"/>
      <c r="G842" s="292"/>
      <c r="H842" s="294" t="s">
        <v>407</v>
      </c>
      <c r="I842" s="295"/>
      <c r="J842" s="140">
        <v>13290</v>
      </c>
      <c r="K842" s="296">
        <v>0</v>
      </c>
      <c r="L842" s="297"/>
      <c r="M842" s="140">
        <v>13290</v>
      </c>
    </row>
    <row r="843" spans="1:13">
      <c r="A843" s="291" t="s">
        <v>2651</v>
      </c>
      <c r="B843" s="292"/>
      <c r="C843" s="291" t="s">
        <v>992</v>
      </c>
      <c r="D843" s="293"/>
      <c r="E843" s="293"/>
      <c r="F843" s="293"/>
      <c r="G843" s="292"/>
      <c r="H843" s="294" t="s">
        <v>407</v>
      </c>
      <c r="I843" s="295"/>
      <c r="J843" s="140">
        <v>12900</v>
      </c>
      <c r="K843" s="296">
        <v>0</v>
      </c>
      <c r="L843" s="297"/>
      <c r="M843" s="140">
        <v>12900</v>
      </c>
    </row>
    <row r="844" spans="1:13">
      <c r="A844" s="291" t="s">
        <v>2652</v>
      </c>
      <c r="B844" s="292"/>
      <c r="C844" s="291" t="s">
        <v>993</v>
      </c>
      <c r="D844" s="293"/>
      <c r="E844" s="293"/>
      <c r="F844" s="293"/>
      <c r="G844" s="292"/>
      <c r="H844" s="294" t="s">
        <v>407</v>
      </c>
      <c r="I844" s="295"/>
      <c r="J844" s="140">
        <v>14500</v>
      </c>
      <c r="K844" s="296">
        <v>0</v>
      </c>
      <c r="L844" s="297"/>
      <c r="M844" s="140">
        <v>14500</v>
      </c>
    </row>
    <row r="845" spans="1:13">
      <c r="A845" s="291" t="s">
        <v>2653</v>
      </c>
      <c r="B845" s="292"/>
      <c r="C845" s="291" t="s">
        <v>994</v>
      </c>
      <c r="D845" s="293"/>
      <c r="E845" s="293"/>
      <c r="F845" s="293"/>
      <c r="G845" s="292"/>
      <c r="H845" s="294" t="s">
        <v>407</v>
      </c>
      <c r="I845" s="295"/>
      <c r="J845" s="140">
        <v>15700</v>
      </c>
      <c r="K845" s="296">
        <v>0</v>
      </c>
      <c r="L845" s="297"/>
      <c r="M845" s="140">
        <v>15700</v>
      </c>
    </row>
    <row r="846" spans="1:13">
      <c r="A846" s="291" t="s">
        <v>2654</v>
      </c>
      <c r="B846" s="292"/>
      <c r="C846" s="291" t="s">
        <v>995</v>
      </c>
      <c r="D846" s="293"/>
      <c r="E846" s="293"/>
      <c r="F846" s="293"/>
      <c r="G846" s="292"/>
      <c r="H846" s="294" t="s">
        <v>407</v>
      </c>
      <c r="I846" s="295"/>
      <c r="J846" s="140">
        <v>16900</v>
      </c>
      <c r="K846" s="296">
        <v>0</v>
      </c>
      <c r="L846" s="297"/>
      <c r="M846" s="140">
        <v>16900</v>
      </c>
    </row>
    <row r="847" spans="1:13">
      <c r="A847" s="291" t="s">
        <v>2655</v>
      </c>
      <c r="B847" s="292"/>
      <c r="C847" s="291" t="s">
        <v>996</v>
      </c>
      <c r="D847" s="293"/>
      <c r="E847" s="293"/>
      <c r="F847" s="293"/>
      <c r="G847" s="292"/>
      <c r="H847" s="294" t="s">
        <v>113</v>
      </c>
      <c r="I847" s="295"/>
      <c r="J847" s="139">
        <v>3010.83</v>
      </c>
      <c r="K847" s="296">
        <v>0</v>
      </c>
      <c r="L847" s="297"/>
      <c r="M847" s="139">
        <v>3010.83</v>
      </c>
    </row>
    <row r="848" spans="1:13">
      <c r="A848" s="291" t="s">
        <v>2656</v>
      </c>
      <c r="B848" s="292"/>
      <c r="C848" s="291" t="s">
        <v>997</v>
      </c>
      <c r="D848" s="293"/>
      <c r="E848" s="293"/>
      <c r="F848" s="293"/>
      <c r="G848" s="292"/>
      <c r="H848" s="294" t="s">
        <v>407</v>
      </c>
      <c r="I848" s="295"/>
      <c r="J848" s="139">
        <v>2608.4899999999998</v>
      </c>
      <c r="K848" s="296">
        <v>0</v>
      </c>
      <c r="L848" s="297"/>
      <c r="M848" s="139">
        <v>2608.4899999999998</v>
      </c>
    </row>
    <row r="849" spans="1:13">
      <c r="A849" s="291" t="s">
        <v>2657</v>
      </c>
      <c r="B849" s="292"/>
      <c r="C849" s="291" t="s">
        <v>998</v>
      </c>
      <c r="D849" s="293"/>
      <c r="E849" s="293"/>
      <c r="F849" s="293"/>
      <c r="G849" s="292"/>
      <c r="H849" s="294" t="s">
        <v>407</v>
      </c>
      <c r="I849" s="295"/>
      <c r="J849" s="139">
        <v>3361.89</v>
      </c>
      <c r="K849" s="296">
        <v>0</v>
      </c>
      <c r="L849" s="297"/>
      <c r="M849" s="139">
        <v>3361.89</v>
      </c>
    </row>
    <row r="850" spans="1:13">
      <c r="A850" s="291" t="s">
        <v>2658</v>
      </c>
      <c r="B850" s="292"/>
      <c r="C850" s="291" t="s">
        <v>999</v>
      </c>
      <c r="D850" s="293"/>
      <c r="E850" s="293"/>
      <c r="F850" s="293"/>
      <c r="G850" s="292"/>
      <c r="H850" s="294" t="s">
        <v>113</v>
      </c>
      <c r="I850" s="295"/>
      <c r="J850" s="139">
        <v>3649</v>
      </c>
      <c r="K850" s="296">
        <v>0</v>
      </c>
      <c r="L850" s="297"/>
      <c r="M850" s="139">
        <v>3649</v>
      </c>
    </row>
    <row r="851" spans="1:13">
      <c r="A851" s="291" t="s">
        <v>2659</v>
      </c>
      <c r="B851" s="292"/>
      <c r="C851" s="291" t="s">
        <v>1000</v>
      </c>
      <c r="D851" s="293"/>
      <c r="E851" s="293"/>
      <c r="F851" s="293"/>
      <c r="G851" s="292"/>
      <c r="H851" s="294" t="s">
        <v>342</v>
      </c>
      <c r="I851" s="295"/>
      <c r="J851" s="138">
        <v>190</v>
      </c>
      <c r="K851" s="296">
        <v>0</v>
      </c>
      <c r="L851" s="297"/>
      <c r="M851" s="138">
        <v>190</v>
      </c>
    </row>
    <row r="852" spans="1:13">
      <c r="A852" s="291" t="s">
        <v>2660</v>
      </c>
      <c r="B852" s="292"/>
      <c r="C852" s="291" t="s">
        <v>1001</v>
      </c>
      <c r="D852" s="293"/>
      <c r="E852" s="293"/>
      <c r="F852" s="293"/>
      <c r="G852" s="292"/>
      <c r="H852" s="294" t="s">
        <v>342</v>
      </c>
      <c r="I852" s="295"/>
      <c r="J852" s="138">
        <v>230</v>
      </c>
      <c r="K852" s="296">
        <v>0</v>
      </c>
      <c r="L852" s="297"/>
      <c r="M852" s="138">
        <v>230</v>
      </c>
    </row>
    <row r="853" spans="1:13">
      <c r="A853" s="291" t="s">
        <v>2661</v>
      </c>
      <c r="B853" s="292"/>
      <c r="C853" s="291" t="s">
        <v>1002</v>
      </c>
      <c r="D853" s="293"/>
      <c r="E853" s="293"/>
      <c r="F853" s="293"/>
      <c r="G853" s="292"/>
      <c r="H853" s="294" t="s">
        <v>113</v>
      </c>
      <c r="I853" s="295"/>
      <c r="J853" s="137">
        <v>23.85</v>
      </c>
      <c r="K853" s="296">
        <v>0.53</v>
      </c>
      <c r="L853" s="297"/>
      <c r="M853" s="137">
        <v>24.38</v>
      </c>
    </row>
    <row r="854" spans="1:13">
      <c r="A854" s="291" t="s">
        <v>2662</v>
      </c>
      <c r="B854" s="292"/>
      <c r="C854" s="291" t="s">
        <v>1003</v>
      </c>
      <c r="D854" s="293"/>
      <c r="E854" s="293"/>
      <c r="F854" s="293"/>
      <c r="G854" s="292"/>
      <c r="H854" s="294" t="s">
        <v>407</v>
      </c>
      <c r="I854" s="295"/>
      <c r="J854" s="136">
        <v>9.17</v>
      </c>
      <c r="K854" s="296">
        <v>7.42</v>
      </c>
      <c r="L854" s="297"/>
      <c r="M854" s="137">
        <v>16.59</v>
      </c>
    </row>
    <row r="855" spans="1:13">
      <c r="A855" s="291" t="s">
        <v>2663</v>
      </c>
      <c r="B855" s="292"/>
      <c r="C855" s="291" t="s">
        <v>1004</v>
      </c>
      <c r="D855" s="293"/>
      <c r="E855" s="293"/>
      <c r="F855" s="293"/>
      <c r="G855" s="292"/>
      <c r="H855" s="294" t="s">
        <v>407</v>
      </c>
      <c r="I855" s="295"/>
      <c r="J855" s="137">
        <v>94.78</v>
      </c>
      <c r="K855" s="298">
        <v>53.01</v>
      </c>
      <c r="L855" s="299"/>
      <c r="M855" s="138">
        <v>147.79</v>
      </c>
    </row>
    <row r="856" spans="1:13">
      <c r="A856" s="291" t="s">
        <v>2664</v>
      </c>
      <c r="B856" s="292"/>
      <c r="C856" s="291" t="s">
        <v>1005</v>
      </c>
      <c r="D856" s="293"/>
      <c r="E856" s="293"/>
      <c r="F856" s="293"/>
      <c r="G856" s="292"/>
      <c r="H856" s="294" t="s">
        <v>113</v>
      </c>
      <c r="I856" s="295"/>
      <c r="J856" s="138">
        <v>191.19</v>
      </c>
      <c r="K856" s="300">
        <v>106.02</v>
      </c>
      <c r="L856" s="301"/>
      <c r="M856" s="138">
        <v>297.20999999999998</v>
      </c>
    </row>
    <row r="857" spans="1:13">
      <c r="A857" s="291" t="s">
        <v>2665</v>
      </c>
      <c r="B857" s="292"/>
      <c r="C857" s="291" t="s">
        <v>1006</v>
      </c>
      <c r="D857" s="293"/>
      <c r="E857" s="293"/>
      <c r="F857" s="293"/>
      <c r="G857" s="292"/>
      <c r="H857" s="294" t="s">
        <v>113</v>
      </c>
      <c r="I857" s="295"/>
      <c r="J857" s="138">
        <v>263.58</v>
      </c>
      <c r="K857" s="300">
        <v>141.36000000000001</v>
      </c>
      <c r="L857" s="301"/>
      <c r="M857" s="138">
        <v>404.94</v>
      </c>
    </row>
    <row r="858" spans="1:13">
      <c r="A858" s="291" t="s">
        <v>2666</v>
      </c>
      <c r="B858" s="292"/>
      <c r="C858" s="291" t="s">
        <v>1007</v>
      </c>
      <c r="D858" s="293"/>
      <c r="E858" s="293"/>
      <c r="F858" s="293"/>
      <c r="G858" s="292"/>
      <c r="H858" s="294" t="s">
        <v>113</v>
      </c>
      <c r="I858" s="295"/>
      <c r="J858" s="138">
        <v>361.6</v>
      </c>
      <c r="K858" s="300">
        <v>212.04</v>
      </c>
      <c r="L858" s="301"/>
      <c r="M858" s="138">
        <v>573.64</v>
      </c>
    </row>
    <row r="859" spans="1:13">
      <c r="A859" s="291" t="s">
        <v>2667</v>
      </c>
      <c r="B859" s="292"/>
      <c r="C859" s="291" t="s">
        <v>1008</v>
      </c>
      <c r="D859" s="293"/>
      <c r="E859" s="293"/>
      <c r="F859" s="293"/>
      <c r="G859" s="292"/>
      <c r="H859" s="294" t="s">
        <v>407</v>
      </c>
      <c r="I859" s="295"/>
      <c r="J859" s="139">
        <v>1432.32</v>
      </c>
      <c r="K859" s="300">
        <v>106.02</v>
      </c>
      <c r="L859" s="301"/>
      <c r="M859" s="139">
        <v>1538.34</v>
      </c>
    </row>
    <row r="860" spans="1:13">
      <c r="A860" s="291" t="s">
        <v>2668</v>
      </c>
      <c r="B860" s="292"/>
      <c r="C860" s="291" t="s">
        <v>1009</v>
      </c>
      <c r="D860" s="293"/>
      <c r="E860" s="293"/>
      <c r="F860" s="293"/>
      <c r="G860" s="292"/>
      <c r="H860" s="294" t="s">
        <v>407</v>
      </c>
      <c r="I860" s="295"/>
      <c r="J860" s="139">
        <v>1519</v>
      </c>
      <c r="K860" s="300">
        <v>141.36000000000001</v>
      </c>
      <c r="L860" s="301"/>
      <c r="M860" s="139">
        <v>1660.36</v>
      </c>
    </row>
    <row r="861" spans="1:13">
      <c r="A861" s="291" t="s">
        <v>2669</v>
      </c>
      <c r="B861" s="292"/>
      <c r="C861" s="291" t="s">
        <v>1010</v>
      </c>
      <c r="D861" s="293"/>
      <c r="E861" s="293"/>
      <c r="F861" s="293"/>
      <c r="G861" s="292"/>
      <c r="H861" s="294" t="s">
        <v>407</v>
      </c>
      <c r="I861" s="295"/>
      <c r="J861" s="139">
        <v>1839.74</v>
      </c>
      <c r="K861" s="300">
        <v>212.04</v>
      </c>
      <c r="L861" s="301"/>
      <c r="M861" s="139">
        <v>2051.7800000000002</v>
      </c>
    </row>
    <row r="862" spans="1:13">
      <c r="A862" s="291" t="s">
        <v>2670</v>
      </c>
      <c r="B862" s="292"/>
      <c r="C862" s="291" t="s">
        <v>1011</v>
      </c>
      <c r="D862" s="293"/>
      <c r="E862" s="293"/>
      <c r="F862" s="293"/>
      <c r="G862" s="292"/>
      <c r="H862" s="294" t="s">
        <v>407</v>
      </c>
      <c r="I862" s="295"/>
      <c r="J862" s="139">
        <v>2231</v>
      </c>
      <c r="K862" s="300">
        <v>212.04</v>
      </c>
      <c r="L862" s="301"/>
      <c r="M862" s="139">
        <v>2443.04</v>
      </c>
    </row>
    <row r="863" spans="1:13">
      <c r="A863" s="291" t="s">
        <v>2671</v>
      </c>
      <c r="B863" s="292"/>
      <c r="C863" s="291" t="s">
        <v>1012</v>
      </c>
      <c r="D863" s="293"/>
      <c r="E863" s="293"/>
      <c r="F863" s="293"/>
      <c r="G863" s="292"/>
      <c r="H863" s="294" t="s">
        <v>113</v>
      </c>
      <c r="I863" s="295"/>
      <c r="J863" s="139">
        <v>2769.04</v>
      </c>
      <c r="K863" s="300">
        <v>212.04</v>
      </c>
      <c r="L863" s="301"/>
      <c r="M863" s="139">
        <v>2981.08</v>
      </c>
    </row>
    <row r="864" spans="1:13">
      <c r="A864" s="291" t="s">
        <v>2672</v>
      </c>
      <c r="B864" s="292"/>
      <c r="C864" s="291" t="s">
        <v>1013</v>
      </c>
      <c r="D864" s="293"/>
      <c r="E864" s="293"/>
      <c r="F864" s="293"/>
      <c r="G864" s="292"/>
      <c r="H864" s="294" t="s">
        <v>113</v>
      </c>
      <c r="I864" s="295"/>
      <c r="J864" s="138">
        <v>704.96</v>
      </c>
      <c r="K864" s="296">
        <v>5.89</v>
      </c>
      <c r="L864" s="297"/>
      <c r="M864" s="138">
        <v>710.85</v>
      </c>
    </row>
    <row r="865" spans="1:13">
      <c r="A865" s="291" t="s">
        <v>2673</v>
      </c>
      <c r="B865" s="292"/>
      <c r="C865" s="291" t="s">
        <v>1014</v>
      </c>
      <c r="D865" s="293"/>
      <c r="E865" s="293"/>
      <c r="F865" s="293"/>
      <c r="G865" s="292"/>
      <c r="H865" s="294" t="s">
        <v>113</v>
      </c>
      <c r="I865" s="295"/>
      <c r="J865" s="139">
        <v>1638.8</v>
      </c>
      <c r="K865" s="296">
        <v>2.94</v>
      </c>
      <c r="L865" s="297"/>
      <c r="M865" s="139">
        <v>1641.74</v>
      </c>
    </row>
    <row r="866" spans="1:13">
      <c r="A866" s="291" t="s">
        <v>2674</v>
      </c>
      <c r="B866" s="292"/>
      <c r="C866" s="291" t="s">
        <v>1015</v>
      </c>
      <c r="D866" s="293"/>
      <c r="E866" s="293"/>
      <c r="F866" s="293"/>
      <c r="G866" s="292"/>
      <c r="H866" s="294" t="s">
        <v>113</v>
      </c>
      <c r="I866" s="295"/>
      <c r="J866" s="139">
        <v>2269.29</v>
      </c>
      <c r="K866" s="296">
        <v>2.94</v>
      </c>
      <c r="L866" s="297"/>
      <c r="M866" s="139">
        <v>2272.23</v>
      </c>
    </row>
    <row r="867" spans="1:13">
      <c r="A867" s="291" t="s">
        <v>2675</v>
      </c>
      <c r="B867" s="292"/>
      <c r="C867" s="291" t="s">
        <v>1016</v>
      </c>
      <c r="D867" s="293"/>
      <c r="E867" s="293"/>
      <c r="F867" s="293"/>
      <c r="G867" s="292"/>
      <c r="H867" s="294" t="s">
        <v>407</v>
      </c>
      <c r="I867" s="295"/>
      <c r="J867" s="137">
        <v>95.32</v>
      </c>
      <c r="K867" s="296">
        <v>6.22</v>
      </c>
      <c r="L867" s="297"/>
      <c r="M867" s="138">
        <v>101.54</v>
      </c>
    </row>
    <row r="868" spans="1:13">
      <c r="A868" s="291" t="s">
        <v>2676</v>
      </c>
      <c r="B868" s="292"/>
      <c r="C868" s="291" t="s">
        <v>1017</v>
      </c>
      <c r="D868" s="293"/>
      <c r="E868" s="293"/>
      <c r="F868" s="293"/>
      <c r="G868" s="292"/>
      <c r="H868" s="294" t="s">
        <v>407</v>
      </c>
      <c r="I868" s="295"/>
      <c r="J868" s="138">
        <v>117.2</v>
      </c>
      <c r="K868" s="296">
        <v>6.22</v>
      </c>
      <c r="L868" s="297"/>
      <c r="M868" s="138">
        <v>123.42</v>
      </c>
    </row>
    <row r="869" spans="1:13">
      <c r="A869" s="291" t="s">
        <v>2677</v>
      </c>
      <c r="B869" s="292"/>
      <c r="C869" s="291" t="s">
        <v>1018</v>
      </c>
      <c r="D869" s="293"/>
      <c r="E869" s="293"/>
      <c r="F869" s="293"/>
      <c r="G869" s="292"/>
      <c r="H869" s="294" t="s">
        <v>407</v>
      </c>
      <c r="I869" s="295"/>
      <c r="J869" s="138">
        <v>131.85</v>
      </c>
      <c r="K869" s="296">
        <v>6.22</v>
      </c>
      <c r="L869" s="297"/>
      <c r="M869" s="138">
        <v>138.07</v>
      </c>
    </row>
    <row r="870" spans="1:13">
      <c r="A870" s="291" t="s">
        <v>2678</v>
      </c>
      <c r="B870" s="292"/>
      <c r="C870" s="291" t="s">
        <v>1019</v>
      </c>
      <c r="D870" s="293"/>
      <c r="E870" s="293"/>
      <c r="F870" s="293"/>
      <c r="G870" s="292"/>
      <c r="H870" s="294" t="s">
        <v>407</v>
      </c>
      <c r="I870" s="295"/>
      <c r="J870" s="138">
        <v>158.5</v>
      </c>
      <c r="K870" s="296">
        <v>6.22</v>
      </c>
      <c r="L870" s="297"/>
      <c r="M870" s="138">
        <v>164.72</v>
      </c>
    </row>
    <row r="871" spans="1:13">
      <c r="A871" s="291" t="s">
        <v>2679</v>
      </c>
      <c r="B871" s="292"/>
      <c r="C871" s="291" t="s">
        <v>1020</v>
      </c>
      <c r="D871" s="293"/>
      <c r="E871" s="293"/>
      <c r="F871" s="293"/>
      <c r="G871" s="292"/>
      <c r="H871" s="294" t="s">
        <v>407</v>
      </c>
      <c r="I871" s="295"/>
      <c r="J871" s="138">
        <v>498.06</v>
      </c>
      <c r="K871" s="296">
        <v>6.22</v>
      </c>
      <c r="L871" s="297"/>
      <c r="M871" s="138">
        <v>504.28</v>
      </c>
    </row>
    <row r="872" spans="1:13">
      <c r="A872" s="291" t="s">
        <v>2680</v>
      </c>
      <c r="B872" s="292"/>
      <c r="C872" s="291" t="s">
        <v>1021</v>
      </c>
      <c r="D872" s="293"/>
      <c r="E872" s="293"/>
      <c r="F872" s="293"/>
      <c r="G872" s="292"/>
      <c r="H872" s="294" t="s">
        <v>407</v>
      </c>
      <c r="I872" s="295"/>
      <c r="J872" s="138">
        <v>921.27</v>
      </c>
      <c r="K872" s="296">
        <v>6.22</v>
      </c>
      <c r="L872" s="297"/>
      <c r="M872" s="138">
        <v>927.49</v>
      </c>
    </row>
    <row r="873" spans="1:13">
      <c r="A873" s="291" t="s">
        <v>2681</v>
      </c>
      <c r="B873" s="292"/>
      <c r="C873" s="291" t="s">
        <v>1022</v>
      </c>
      <c r="D873" s="293"/>
      <c r="E873" s="293"/>
      <c r="F873" s="293"/>
      <c r="G873" s="292"/>
      <c r="H873" s="294" t="s">
        <v>407</v>
      </c>
      <c r="I873" s="295"/>
      <c r="J873" s="137">
        <v>45.96</v>
      </c>
      <c r="K873" s="296">
        <v>6.22</v>
      </c>
      <c r="L873" s="297"/>
      <c r="M873" s="137">
        <v>52.18</v>
      </c>
    </row>
    <row r="874" spans="1:13">
      <c r="A874" s="291" t="s">
        <v>2682</v>
      </c>
      <c r="B874" s="292"/>
      <c r="C874" s="291" t="s">
        <v>1023</v>
      </c>
      <c r="D874" s="293"/>
      <c r="E874" s="293"/>
      <c r="F874" s="293"/>
      <c r="G874" s="292"/>
      <c r="H874" s="294" t="s">
        <v>407</v>
      </c>
      <c r="I874" s="295"/>
      <c r="J874" s="137">
        <v>98.84</v>
      </c>
      <c r="K874" s="296">
        <v>6.22</v>
      </c>
      <c r="L874" s="297"/>
      <c r="M874" s="138">
        <v>105.06</v>
      </c>
    </row>
    <row r="875" spans="1:13">
      <c r="A875" s="291" t="s">
        <v>2683</v>
      </c>
      <c r="B875" s="292"/>
      <c r="C875" s="291" t="s">
        <v>1024</v>
      </c>
      <c r="D875" s="293"/>
      <c r="E875" s="293"/>
      <c r="F875" s="293"/>
      <c r="G875" s="292"/>
      <c r="H875" s="294" t="s">
        <v>407</v>
      </c>
      <c r="I875" s="295"/>
      <c r="J875" s="138">
        <v>104.39</v>
      </c>
      <c r="K875" s="296">
        <v>6.22</v>
      </c>
      <c r="L875" s="297"/>
      <c r="M875" s="138">
        <v>110.61</v>
      </c>
    </row>
    <row r="876" spans="1:13">
      <c r="A876" s="291" t="s">
        <v>2684</v>
      </c>
      <c r="B876" s="292"/>
      <c r="C876" s="291" t="s">
        <v>1025</v>
      </c>
      <c r="D876" s="293"/>
      <c r="E876" s="293"/>
      <c r="F876" s="293"/>
      <c r="G876" s="292"/>
      <c r="H876" s="294" t="s">
        <v>407</v>
      </c>
      <c r="I876" s="295"/>
      <c r="J876" s="137">
        <v>65.16</v>
      </c>
      <c r="K876" s="296">
        <v>6.22</v>
      </c>
      <c r="L876" s="297"/>
      <c r="M876" s="137">
        <v>71.38</v>
      </c>
    </row>
    <row r="877" spans="1:13">
      <c r="A877" s="291" t="s">
        <v>2685</v>
      </c>
      <c r="B877" s="292"/>
      <c r="C877" s="291" t="s">
        <v>1026</v>
      </c>
      <c r="D877" s="293"/>
      <c r="E877" s="293"/>
      <c r="F877" s="293"/>
      <c r="G877" s="292"/>
      <c r="H877" s="294" t="s">
        <v>407</v>
      </c>
      <c r="I877" s="295"/>
      <c r="J877" s="137">
        <v>82.75</v>
      </c>
      <c r="K877" s="296">
        <v>6.22</v>
      </c>
      <c r="L877" s="297"/>
      <c r="M877" s="137">
        <v>88.97</v>
      </c>
    </row>
    <row r="878" spans="1:13">
      <c r="A878" s="291" t="s">
        <v>2686</v>
      </c>
      <c r="B878" s="292"/>
      <c r="C878" s="291" t="s">
        <v>1027</v>
      </c>
      <c r="D878" s="293"/>
      <c r="E878" s="293"/>
      <c r="F878" s="293"/>
      <c r="G878" s="292"/>
      <c r="H878" s="294" t="s">
        <v>407</v>
      </c>
      <c r="I878" s="295"/>
      <c r="J878" s="137">
        <v>92.46</v>
      </c>
      <c r="K878" s="296">
        <v>6.22</v>
      </c>
      <c r="L878" s="297"/>
      <c r="M878" s="137">
        <v>98.68</v>
      </c>
    </row>
    <row r="879" spans="1:13">
      <c r="A879" s="291" t="s">
        <v>2687</v>
      </c>
      <c r="B879" s="292"/>
      <c r="C879" s="291" t="s">
        <v>1028</v>
      </c>
      <c r="D879" s="293"/>
      <c r="E879" s="293"/>
      <c r="F879" s="293"/>
      <c r="G879" s="292"/>
      <c r="H879" s="294" t="s">
        <v>407</v>
      </c>
      <c r="I879" s="295"/>
      <c r="J879" s="137">
        <v>22.56</v>
      </c>
      <c r="K879" s="296">
        <v>5.66</v>
      </c>
      <c r="L879" s="297"/>
      <c r="M879" s="137">
        <v>28.22</v>
      </c>
    </row>
    <row r="880" spans="1:13">
      <c r="A880" s="291" t="s">
        <v>2688</v>
      </c>
      <c r="B880" s="292"/>
      <c r="C880" s="291" t="s">
        <v>1029</v>
      </c>
      <c r="D880" s="293"/>
      <c r="E880" s="293"/>
      <c r="F880" s="293"/>
      <c r="G880" s="292"/>
      <c r="H880" s="294" t="s">
        <v>407</v>
      </c>
      <c r="I880" s="295"/>
      <c r="J880" s="137">
        <v>22.76</v>
      </c>
      <c r="K880" s="296">
        <v>5.66</v>
      </c>
      <c r="L880" s="297"/>
      <c r="M880" s="137">
        <v>28.42</v>
      </c>
    </row>
    <row r="881" spans="1:13">
      <c r="A881" s="291" t="s">
        <v>2689</v>
      </c>
      <c r="B881" s="292"/>
      <c r="C881" s="291" t="s">
        <v>1030</v>
      </c>
      <c r="D881" s="293"/>
      <c r="E881" s="293"/>
      <c r="F881" s="293"/>
      <c r="G881" s="292"/>
      <c r="H881" s="294" t="s">
        <v>407</v>
      </c>
      <c r="I881" s="295"/>
      <c r="J881" s="137">
        <v>20.39</v>
      </c>
      <c r="K881" s="296">
        <v>5.66</v>
      </c>
      <c r="L881" s="297"/>
      <c r="M881" s="137">
        <v>26.05</v>
      </c>
    </row>
    <row r="882" spans="1:13">
      <c r="A882" s="291" t="s">
        <v>2690</v>
      </c>
      <c r="B882" s="292"/>
      <c r="C882" s="291" t="s">
        <v>1031</v>
      </c>
      <c r="D882" s="293"/>
      <c r="E882" s="293"/>
      <c r="F882" s="293"/>
      <c r="G882" s="292"/>
      <c r="H882" s="294" t="s">
        <v>407</v>
      </c>
      <c r="I882" s="295"/>
      <c r="J882" s="137">
        <v>64.2</v>
      </c>
      <c r="K882" s="296">
        <v>3.53</v>
      </c>
      <c r="L882" s="297"/>
      <c r="M882" s="137">
        <v>67.73</v>
      </c>
    </row>
    <row r="883" spans="1:13">
      <c r="A883" s="291" t="s">
        <v>2691</v>
      </c>
      <c r="B883" s="292"/>
      <c r="C883" s="291" t="s">
        <v>1032</v>
      </c>
      <c r="D883" s="293"/>
      <c r="E883" s="293"/>
      <c r="F883" s="293"/>
      <c r="G883" s="292"/>
      <c r="H883" s="294" t="s">
        <v>407</v>
      </c>
      <c r="I883" s="295"/>
      <c r="J883" s="137">
        <v>64.98</v>
      </c>
      <c r="K883" s="298">
        <v>10.6</v>
      </c>
      <c r="L883" s="299"/>
      <c r="M883" s="137">
        <v>75.58</v>
      </c>
    </row>
    <row r="884" spans="1:13">
      <c r="A884" s="291" t="s">
        <v>2692</v>
      </c>
      <c r="B884" s="292"/>
      <c r="C884" s="291" t="s">
        <v>1033</v>
      </c>
      <c r="D884" s="293"/>
      <c r="E884" s="293"/>
      <c r="F884" s="293"/>
      <c r="G884" s="292"/>
      <c r="H884" s="294" t="s">
        <v>407</v>
      </c>
      <c r="I884" s="295"/>
      <c r="J884" s="137">
        <v>94.71</v>
      </c>
      <c r="K884" s="298">
        <v>10.6</v>
      </c>
      <c r="L884" s="299"/>
      <c r="M884" s="138">
        <v>105.31</v>
      </c>
    </row>
    <row r="885" spans="1:13">
      <c r="A885" s="291" t="s">
        <v>2693</v>
      </c>
      <c r="B885" s="292"/>
      <c r="C885" s="291" t="s">
        <v>1034</v>
      </c>
      <c r="D885" s="293"/>
      <c r="E885" s="293"/>
      <c r="F885" s="293"/>
      <c r="G885" s="292"/>
      <c r="H885" s="294" t="s">
        <v>407</v>
      </c>
      <c r="I885" s="295"/>
      <c r="J885" s="137">
        <v>99.11</v>
      </c>
      <c r="K885" s="298">
        <v>10.6</v>
      </c>
      <c r="L885" s="299"/>
      <c r="M885" s="138">
        <v>109.71</v>
      </c>
    </row>
    <row r="886" spans="1:13">
      <c r="A886" s="291" t="s">
        <v>2694</v>
      </c>
      <c r="B886" s="292"/>
      <c r="C886" s="291" t="s">
        <v>1035</v>
      </c>
      <c r="D886" s="293"/>
      <c r="E886" s="293"/>
      <c r="F886" s="293"/>
      <c r="G886" s="292"/>
      <c r="H886" s="294" t="s">
        <v>407</v>
      </c>
      <c r="I886" s="295"/>
      <c r="J886" s="138">
        <v>133.94999999999999</v>
      </c>
      <c r="K886" s="298">
        <v>12.37</v>
      </c>
      <c r="L886" s="299"/>
      <c r="M886" s="138">
        <v>146.32</v>
      </c>
    </row>
    <row r="887" spans="1:13">
      <c r="A887" s="291" t="s">
        <v>2695</v>
      </c>
      <c r="B887" s="292"/>
      <c r="C887" s="291" t="s">
        <v>1036</v>
      </c>
      <c r="D887" s="293"/>
      <c r="E887" s="293"/>
      <c r="F887" s="293"/>
      <c r="G887" s="292"/>
      <c r="H887" s="294" t="s">
        <v>407</v>
      </c>
      <c r="I887" s="295"/>
      <c r="J887" s="138">
        <v>172.68</v>
      </c>
      <c r="K887" s="298">
        <v>12.37</v>
      </c>
      <c r="L887" s="299"/>
      <c r="M887" s="138">
        <v>185.05</v>
      </c>
    </row>
    <row r="888" spans="1:13">
      <c r="A888" s="291" t="s">
        <v>2696</v>
      </c>
      <c r="B888" s="292"/>
      <c r="C888" s="291" t="s">
        <v>1037</v>
      </c>
      <c r="D888" s="293"/>
      <c r="E888" s="293"/>
      <c r="F888" s="293"/>
      <c r="G888" s="292"/>
      <c r="H888" s="294" t="s">
        <v>407</v>
      </c>
      <c r="I888" s="295"/>
      <c r="J888" s="138">
        <v>107.73</v>
      </c>
      <c r="K888" s="298">
        <v>10.6</v>
      </c>
      <c r="L888" s="299"/>
      <c r="M888" s="138">
        <v>118.33</v>
      </c>
    </row>
    <row r="889" spans="1:13">
      <c r="A889" s="291" t="s">
        <v>2697</v>
      </c>
      <c r="B889" s="292"/>
      <c r="C889" s="291" t="s">
        <v>1038</v>
      </c>
      <c r="D889" s="293"/>
      <c r="E889" s="293"/>
      <c r="F889" s="293"/>
      <c r="G889" s="292"/>
      <c r="H889" s="294" t="s">
        <v>407</v>
      </c>
      <c r="I889" s="295"/>
      <c r="J889" s="138">
        <v>200</v>
      </c>
      <c r="K889" s="298">
        <v>12.37</v>
      </c>
      <c r="L889" s="299"/>
      <c r="M889" s="138">
        <v>212.37</v>
      </c>
    </row>
    <row r="890" spans="1:13">
      <c r="A890" s="291" t="s">
        <v>2698</v>
      </c>
      <c r="B890" s="292"/>
      <c r="C890" s="291" t="s">
        <v>1039</v>
      </c>
      <c r="D890" s="293"/>
      <c r="E890" s="293"/>
      <c r="F890" s="293"/>
      <c r="G890" s="292"/>
      <c r="H890" s="294" t="s">
        <v>407</v>
      </c>
      <c r="I890" s="295"/>
      <c r="J890" s="138">
        <v>195.98</v>
      </c>
      <c r="K890" s="298">
        <v>12.37</v>
      </c>
      <c r="L890" s="299"/>
      <c r="M890" s="138">
        <v>208.35</v>
      </c>
    </row>
    <row r="891" spans="1:13">
      <c r="A891" s="291" t="s">
        <v>2699</v>
      </c>
      <c r="B891" s="292"/>
      <c r="C891" s="291" t="s">
        <v>1040</v>
      </c>
      <c r="D891" s="293"/>
      <c r="E891" s="293"/>
      <c r="F891" s="293"/>
      <c r="G891" s="292"/>
      <c r="H891" s="294" t="s">
        <v>407</v>
      </c>
      <c r="I891" s="295"/>
      <c r="J891" s="138">
        <v>218.13</v>
      </c>
      <c r="K891" s="298">
        <v>12.37</v>
      </c>
      <c r="L891" s="299"/>
      <c r="M891" s="138">
        <v>230.5</v>
      </c>
    </row>
    <row r="892" spans="1:13">
      <c r="A892" s="291" t="s">
        <v>2700</v>
      </c>
      <c r="B892" s="292"/>
      <c r="C892" s="291" t="s">
        <v>1041</v>
      </c>
      <c r="D892" s="293"/>
      <c r="E892" s="293"/>
      <c r="F892" s="293"/>
      <c r="G892" s="292"/>
      <c r="H892" s="294" t="s">
        <v>407</v>
      </c>
      <c r="I892" s="295"/>
      <c r="J892" s="138">
        <v>118.25</v>
      </c>
      <c r="K892" s="298">
        <v>10.6</v>
      </c>
      <c r="L892" s="299"/>
      <c r="M892" s="138">
        <v>128.85</v>
      </c>
    </row>
    <row r="893" spans="1:13">
      <c r="A893" s="291" t="s">
        <v>2701</v>
      </c>
      <c r="B893" s="292"/>
      <c r="C893" s="291" t="s">
        <v>1042</v>
      </c>
      <c r="D893" s="293"/>
      <c r="E893" s="293"/>
      <c r="F893" s="293"/>
      <c r="G893" s="292"/>
      <c r="H893" s="294" t="s">
        <v>407</v>
      </c>
      <c r="I893" s="295"/>
      <c r="J893" s="138">
        <v>295.58</v>
      </c>
      <c r="K893" s="298">
        <v>14.14</v>
      </c>
      <c r="L893" s="299"/>
      <c r="M893" s="138">
        <v>309.72000000000003</v>
      </c>
    </row>
    <row r="894" spans="1:13">
      <c r="A894" s="291" t="s">
        <v>2702</v>
      </c>
      <c r="B894" s="292"/>
      <c r="C894" s="291" t="s">
        <v>1043</v>
      </c>
      <c r="D894" s="293"/>
      <c r="E894" s="293"/>
      <c r="F894" s="293"/>
      <c r="G894" s="292"/>
      <c r="H894" s="294" t="s">
        <v>407</v>
      </c>
      <c r="I894" s="295"/>
      <c r="J894" s="138">
        <v>125.97</v>
      </c>
      <c r="K894" s="298">
        <v>10.6</v>
      </c>
      <c r="L894" s="299"/>
      <c r="M894" s="138">
        <v>136.57</v>
      </c>
    </row>
    <row r="895" spans="1:13">
      <c r="A895" s="291" t="s">
        <v>2703</v>
      </c>
      <c r="B895" s="292"/>
      <c r="C895" s="291" t="s">
        <v>1044</v>
      </c>
      <c r="D895" s="293"/>
      <c r="E895" s="293"/>
      <c r="F895" s="293"/>
      <c r="G895" s="292"/>
      <c r="H895" s="294" t="s">
        <v>407</v>
      </c>
      <c r="I895" s="295"/>
      <c r="J895" s="138">
        <v>133.88999999999999</v>
      </c>
      <c r="K895" s="298">
        <v>12.37</v>
      </c>
      <c r="L895" s="299"/>
      <c r="M895" s="138">
        <v>146.26</v>
      </c>
    </row>
    <row r="896" spans="1:13">
      <c r="A896" s="291" t="s">
        <v>2704</v>
      </c>
      <c r="B896" s="292"/>
      <c r="C896" s="291" t="s">
        <v>1045</v>
      </c>
      <c r="D896" s="293"/>
      <c r="E896" s="293"/>
      <c r="F896" s="293"/>
      <c r="G896" s="292"/>
      <c r="H896" s="294" t="s">
        <v>407</v>
      </c>
      <c r="I896" s="295"/>
      <c r="J896" s="137">
        <v>33.96</v>
      </c>
      <c r="K896" s="298">
        <v>35.340000000000003</v>
      </c>
      <c r="L896" s="299"/>
      <c r="M896" s="137">
        <v>69.3</v>
      </c>
    </row>
    <row r="897" spans="1:13">
      <c r="A897" s="291" t="s">
        <v>2705</v>
      </c>
      <c r="B897" s="292"/>
      <c r="C897" s="291" t="s">
        <v>1046</v>
      </c>
      <c r="D897" s="293"/>
      <c r="E897" s="293"/>
      <c r="F897" s="293"/>
      <c r="G897" s="292"/>
      <c r="H897" s="294" t="s">
        <v>407</v>
      </c>
      <c r="I897" s="295"/>
      <c r="J897" s="136">
        <v>2.29</v>
      </c>
      <c r="K897" s="296">
        <v>4.24</v>
      </c>
      <c r="L897" s="297"/>
      <c r="M897" s="136">
        <v>6.53</v>
      </c>
    </row>
    <row r="898" spans="1:13">
      <c r="A898" s="291" t="s">
        <v>2706</v>
      </c>
      <c r="B898" s="292"/>
      <c r="C898" s="291" t="s">
        <v>1047</v>
      </c>
      <c r="D898" s="293"/>
      <c r="E898" s="293"/>
      <c r="F898" s="293"/>
      <c r="G898" s="292"/>
      <c r="H898" s="294" t="s">
        <v>407</v>
      </c>
      <c r="I898" s="295"/>
      <c r="J898" s="136">
        <v>2.58</v>
      </c>
      <c r="K898" s="296">
        <v>4.24</v>
      </c>
      <c r="L898" s="297"/>
      <c r="M898" s="136">
        <v>6.82</v>
      </c>
    </row>
    <row r="899" spans="1:13">
      <c r="A899" s="291" t="s">
        <v>2707</v>
      </c>
      <c r="B899" s="292"/>
      <c r="C899" s="291" t="s">
        <v>1048</v>
      </c>
      <c r="D899" s="293"/>
      <c r="E899" s="293"/>
      <c r="F899" s="293"/>
      <c r="G899" s="292"/>
      <c r="H899" s="294" t="s">
        <v>407</v>
      </c>
      <c r="I899" s="295"/>
      <c r="J899" s="136">
        <v>3.41</v>
      </c>
      <c r="K899" s="296">
        <v>4.24</v>
      </c>
      <c r="L899" s="297"/>
      <c r="M899" s="136">
        <v>7.65</v>
      </c>
    </row>
    <row r="900" spans="1:13">
      <c r="A900" s="291" t="s">
        <v>2708</v>
      </c>
      <c r="B900" s="292"/>
      <c r="C900" s="291" t="s">
        <v>1049</v>
      </c>
      <c r="D900" s="293"/>
      <c r="E900" s="293"/>
      <c r="F900" s="293"/>
      <c r="G900" s="292"/>
      <c r="H900" s="294" t="s">
        <v>407</v>
      </c>
      <c r="I900" s="295"/>
      <c r="J900" s="136">
        <v>3.55</v>
      </c>
      <c r="K900" s="296">
        <v>4.24</v>
      </c>
      <c r="L900" s="297"/>
      <c r="M900" s="136">
        <v>7.79</v>
      </c>
    </row>
    <row r="901" spans="1:13">
      <c r="A901" s="291" t="s">
        <v>2709</v>
      </c>
      <c r="B901" s="292"/>
      <c r="C901" s="291" t="s">
        <v>1050</v>
      </c>
      <c r="D901" s="293"/>
      <c r="E901" s="293"/>
      <c r="F901" s="293"/>
      <c r="G901" s="292"/>
      <c r="H901" s="294" t="s">
        <v>113</v>
      </c>
      <c r="I901" s="295"/>
      <c r="J901" s="136">
        <v>3.67</v>
      </c>
      <c r="K901" s="298">
        <v>14.14</v>
      </c>
      <c r="L901" s="299"/>
      <c r="M901" s="137">
        <v>17.809999999999999</v>
      </c>
    </row>
    <row r="902" spans="1:13">
      <c r="A902" s="291" t="s">
        <v>2710</v>
      </c>
      <c r="B902" s="292"/>
      <c r="C902" s="291" t="s">
        <v>1051</v>
      </c>
      <c r="D902" s="293"/>
      <c r="E902" s="293"/>
      <c r="F902" s="293"/>
      <c r="G902" s="292"/>
      <c r="H902" s="294" t="s">
        <v>407</v>
      </c>
      <c r="I902" s="295"/>
      <c r="J902" s="137">
        <v>25.73</v>
      </c>
      <c r="K902" s="298">
        <v>17.670000000000002</v>
      </c>
      <c r="L902" s="299"/>
      <c r="M902" s="137">
        <v>43.4</v>
      </c>
    </row>
    <row r="903" spans="1:13">
      <c r="A903" s="291" t="s">
        <v>2711</v>
      </c>
      <c r="B903" s="292"/>
      <c r="C903" s="291" t="s">
        <v>1052</v>
      </c>
      <c r="D903" s="293"/>
      <c r="E903" s="293"/>
      <c r="F903" s="293"/>
      <c r="G903" s="292"/>
      <c r="H903" s="294" t="s">
        <v>407</v>
      </c>
      <c r="I903" s="295"/>
      <c r="J903" s="137">
        <v>26.19</v>
      </c>
      <c r="K903" s="298">
        <v>17.670000000000002</v>
      </c>
      <c r="L903" s="299"/>
      <c r="M903" s="137">
        <v>43.86</v>
      </c>
    </row>
    <row r="904" spans="1:13">
      <c r="A904" s="291" t="s">
        <v>2712</v>
      </c>
      <c r="B904" s="292"/>
      <c r="C904" s="291" t="s">
        <v>1053</v>
      </c>
      <c r="D904" s="293"/>
      <c r="E904" s="293"/>
      <c r="F904" s="293"/>
      <c r="G904" s="292"/>
      <c r="H904" s="294" t="s">
        <v>407</v>
      </c>
      <c r="I904" s="295"/>
      <c r="J904" s="139">
        <v>1430.91</v>
      </c>
      <c r="K904" s="298">
        <v>21.2</v>
      </c>
      <c r="L904" s="299"/>
      <c r="M904" s="139">
        <v>1452.11</v>
      </c>
    </row>
    <row r="905" spans="1:13">
      <c r="A905" s="291" t="s">
        <v>2713</v>
      </c>
      <c r="B905" s="292"/>
      <c r="C905" s="291" t="s">
        <v>4035</v>
      </c>
      <c r="D905" s="293"/>
      <c r="E905" s="293"/>
      <c r="F905" s="293"/>
      <c r="G905" s="292"/>
      <c r="H905" s="294" t="s">
        <v>407</v>
      </c>
      <c r="I905" s="295"/>
      <c r="J905" s="136">
        <v>2.61</v>
      </c>
      <c r="K905" s="296">
        <v>2.33</v>
      </c>
      <c r="L905" s="297"/>
      <c r="M905" s="136">
        <v>4.9400000000000004</v>
      </c>
    </row>
    <row r="906" spans="1:13">
      <c r="A906" s="291" t="s">
        <v>2714</v>
      </c>
      <c r="B906" s="292"/>
      <c r="C906" s="291" t="s">
        <v>1054</v>
      </c>
      <c r="D906" s="293"/>
      <c r="E906" s="293"/>
      <c r="F906" s="293"/>
      <c r="G906" s="292"/>
      <c r="H906" s="294" t="s">
        <v>407</v>
      </c>
      <c r="I906" s="295"/>
      <c r="J906" s="138">
        <v>115</v>
      </c>
      <c r="K906" s="296">
        <v>8.84</v>
      </c>
      <c r="L906" s="297"/>
      <c r="M906" s="138">
        <v>123.84</v>
      </c>
    </row>
    <row r="907" spans="1:13">
      <c r="A907" s="291" t="s">
        <v>2715</v>
      </c>
      <c r="B907" s="292"/>
      <c r="C907" s="291" t="s">
        <v>1055</v>
      </c>
      <c r="D907" s="293"/>
      <c r="E907" s="293"/>
      <c r="F907" s="293"/>
      <c r="G907" s="292"/>
      <c r="H907" s="294" t="s">
        <v>407</v>
      </c>
      <c r="I907" s="295"/>
      <c r="J907" s="138">
        <v>142</v>
      </c>
      <c r="K907" s="296">
        <v>8.84</v>
      </c>
      <c r="L907" s="297"/>
      <c r="M907" s="138">
        <v>150.84</v>
      </c>
    </row>
    <row r="908" spans="1:13">
      <c r="A908" s="291" t="s">
        <v>2716</v>
      </c>
      <c r="B908" s="292"/>
      <c r="C908" s="291" t="s">
        <v>1056</v>
      </c>
      <c r="D908" s="293"/>
      <c r="E908" s="293"/>
      <c r="F908" s="293"/>
      <c r="G908" s="292"/>
      <c r="H908" s="294" t="s">
        <v>407</v>
      </c>
      <c r="I908" s="295"/>
      <c r="J908" s="138">
        <v>170</v>
      </c>
      <c r="K908" s="296">
        <v>8.84</v>
      </c>
      <c r="L908" s="297"/>
      <c r="M908" s="138">
        <v>178.84</v>
      </c>
    </row>
    <row r="909" spans="1:13">
      <c r="A909" s="291" t="s">
        <v>2717</v>
      </c>
      <c r="B909" s="292"/>
      <c r="C909" s="291" t="s">
        <v>1057</v>
      </c>
      <c r="D909" s="293"/>
      <c r="E909" s="293"/>
      <c r="F909" s="293"/>
      <c r="G909" s="292"/>
      <c r="H909" s="294" t="s">
        <v>407</v>
      </c>
      <c r="I909" s="295"/>
      <c r="J909" s="138">
        <v>198.5</v>
      </c>
      <c r="K909" s="296">
        <v>8.84</v>
      </c>
      <c r="L909" s="297"/>
      <c r="M909" s="138">
        <v>207.34</v>
      </c>
    </row>
    <row r="910" spans="1:13">
      <c r="A910" s="291" t="s">
        <v>2718</v>
      </c>
      <c r="B910" s="292"/>
      <c r="C910" s="291" t="s">
        <v>4036</v>
      </c>
      <c r="D910" s="293"/>
      <c r="E910" s="293"/>
      <c r="F910" s="293"/>
      <c r="G910" s="292"/>
      <c r="H910" s="294" t="s">
        <v>407</v>
      </c>
      <c r="I910" s="295"/>
      <c r="J910" s="138">
        <v>240.43</v>
      </c>
      <c r="K910" s="298">
        <v>53.01</v>
      </c>
      <c r="L910" s="299"/>
      <c r="M910" s="138">
        <v>293.44</v>
      </c>
    </row>
    <row r="911" spans="1:13">
      <c r="A911" s="291" t="s">
        <v>2719</v>
      </c>
      <c r="B911" s="292"/>
      <c r="C911" s="291" t="s">
        <v>4037</v>
      </c>
      <c r="D911" s="293"/>
      <c r="E911" s="293"/>
      <c r="F911" s="293"/>
      <c r="G911" s="292"/>
      <c r="H911" s="294" t="s">
        <v>407</v>
      </c>
      <c r="I911" s="295"/>
      <c r="J911" s="136">
        <v>3.29</v>
      </c>
      <c r="K911" s="296">
        <v>4.24</v>
      </c>
      <c r="L911" s="297"/>
      <c r="M911" s="136">
        <v>7.53</v>
      </c>
    </row>
    <row r="912" spans="1:13">
      <c r="A912" s="291" t="s">
        <v>2720</v>
      </c>
      <c r="B912" s="292"/>
      <c r="C912" s="291" t="s">
        <v>1058</v>
      </c>
      <c r="D912" s="293"/>
      <c r="E912" s="293"/>
      <c r="F912" s="293"/>
      <c r="G912" s="292"/>
      <c r="H912" s="294" t="s">
        <v>113</v>
      </c>
      <c r="I912" s="295"/>
      <c r="J912" s="137">
        <v>45.5</v>
      </c>
      <c r="K912" s="298">
        <v>14.14</v>
      </c>
      <c r="L912" s="299"/>
      <c r="M912" s="137">
        <v>59.64</v>
      </c>
    </row>
    <row r="913" spans="1:13">
      <c r="A913" s="291" t="s">
        <v>2721</v>
      </c>
      <c r="B913" s="292"/>
      <c r="C913" s="291" t="s">
        <v>1059</v>
      </c>
      <c r="D913" s="293"/>
      <c r="E913" s="293"/>
      <c r="F913" s="293"/>
      <c r="G913" s="292"/>
      <c r="H913" s="294" t="s">
        <v>113</v>
      </c>
      <c r="I913" s="295"/>
      <c r="J913" s="137">
        <v>47.71</v>
      </c>
      <c r="K913" s="298">
        <v>14.14</v>
      </c>
      <c r="L913" s="299"/>
      <c r="M913" s="137">
        <v>61.85</v>
      </c>
    </row>
    <row r="914" spans="1:13">
      <c r="A914" s="291" t="s">
        <v>2722</v>
      </c>
      <c r="B914" s="292"/>
      <c r="C914" s="291" t="s">
        <v>4038</v>
      </c>
      <c r="D914" s="293"/>
      <c r="E914" s="293"/>
      <c r="F914" s="293"/>
      <c r="G914" s="292"/>
      <c r="H914" s="294" t="s">
        <v>407</v>
      </c>
      <c r="I914" s="295"/>
      <c r="J914" s="137">
        <v>23.06</v>
      </c>
      <c r="K914" s="296">
        <v>5.66</v>
      </c>
      <c r="L914" s="297"/>
      <c r="M914" s="137">
        <v>28.72</v>
      </c>
    </row>
    <row r="915" spans="1:13">
      <c r="A915" s="291" t="s">
        <v>2723</v>
      </c>
      <c r="B915" s="292"/>
      <c r="C915" s="291" t="s">
        <v>4039</v>
      </c>
      <c r="D915" s="293"/>
      <c r="E915" s="293"/>
      <c r="F915" s="293"/>
      <c r="G915" s="292"/>
      <c r="H915" s="294" t="s">
        <v>407</v>
      </c>
      <c r="I915" s="295"/>
      <c r="J915" s="137">
        <v>23.96</v>
      </c>
      <c r="K915" s="296">
        <v>5.66</v>
      </c>
      <c r="L915" s="297"/>
      <c r="M915" s="137">
        <v>29.62</v>
      </c>
    </row>
    <row r="916" spans="1:13">
      <c r="A916" s="291" t="s">
        <v>2724</v>
      </c>
      <c r="B916" s="292"/>
      <c r="C916" s="291" t="s">
        <v>1060</v>
      </c>
      <c r="D916" s="293"/>
      <c r="E916" s="293"/>
      <c r="F916" s="293"/>
      <c r="G916" s="292"/>
      <c r="H916" s="294" t="s">
        <v>462</v>
      </c>
      <c r="I916" s="295"/>
      <c r="J916" s="136">
        <v>6.56</v>
      </c>
      <c r="K916" s="296">
        <v>7.07</v>
      </c>
      <c r="L916" s="297"/>
      <c r="M916" s="137">
        <v>13.63</v>
      </c>
    </row>
    <row r="917" spans="1:13">
      <c r="A917" s="291" t="s">
        <v>2725</v>
      </c>
      <c r="B917" s="292"/>
      <c r="C917" s="291" t="s">
        <v>1061</v>
      </c>
      <c r="D917" s="293"/>
      <c r="E917" s="293"/>
      <c r="F917" s="293"/>
      <c r="G917" s="292"/>
      <c r="H917" s="294" t="s">
        <v>407</v>
      </c>
      <c r="I917" s="295"/>
      <c r="J917" s="136">
        <v>3.24</v>
      </c>
      <c r="K917" s="296">
        <v>1.06</v>
      </c>
      <c r="L917" s="297"/>
      <c r="M917" s="136">
        <v>4.3</v>
      </c>
    </row>
    <row r="918" spans="1:13">
      <c r="A918" s="291" t="s">
        <v>2726</v>
      </c>
      <c r="B918" s="292"/>
      <c r="C918" s="291" t="s">
        <v>1062</v>
      </c>
      <c r="D918" s="293"/>
      <c r="E918" s="293"/>
      <c r="F918" s="293"/>
      <c r="G918" s="292"/>
      <c r="H918" s="294" t="s">
        <v>407</v>
      </c>
      <c r="I918" s="295"/>
      <c r="J918" s="136">
        <v>3.76</v>
      </c>
      <c r="K918" s="296">
        <v>1.06</v>
      </c>
      <c r="L918" s="297"/>
      <c r="M918" s="136">
        <v>4.82</v>
      </c>
    </row>
    <row r="919" spans="1:13">
      <c r="A919" s="291" t="s">
        <v>2727</v>
      </c>
      <c r="B919" s="292"/>
      <c r="C919" s="291" t="s">
        <v>1063</v>
      </c>
      <c r="D919" s="293"/>
      <c r="E919" s="293"/>
      <c r="F919" s="293"/>
      <c r="G919" s="292"/>
      <c r="H919" s="294" t="s">
        <v>113</v>
      </c>
      <c r="I919" s="295"/>
      <c r="J919" s="136">
        <v>3.42</v>
      </c>
      <c r="K919" s="296">
        <v>1.06</v>
      </c>
      <c r="L919" s="297"/>
      <c r="M919" s="136">
        <v>4.4800000000000004</v>
      </c>
    </row>
    <row r="920" spans="1:13">
      <c r="A920" s="291" t="s">
        <v>2728</v>
      </c>
      <c r="B920" s="292"/>
      <c r="C920" s="291" t="s">
        <v>1064</v>
      </c>
      <c r="D920" s="293"/>
      <c r="E920" s="293"/>
      <c r="F920" s="293"/>
      <c r="G920" s="292"/>
      <c r="H920" s="294" t="s">
        <v>407</v>
      </c>
      <c r="I920" s="295"/>
      <c r="J920" s="136">
        <v>6.59</v>
      </c>
      <c r="K920" s="296">
        <v>1.06</v>
      </c>
      <c r="L920" s="297"/>
      <c r="M920" s="136">
        <v>7.65</v>
      </c>
    </row>
    <row r="921" spans="1:13">
      <c r="A921" s="291" t="s">
        <v>2729</v>
      </c>
      <c r="B921" s="292"/>
      <c r="C921" s="291" t="s">
        <v>1065</v>
      </c>
      <c r="D921" s="293"/>
      <c r="E921" s="293"/>
      <c r="F921" s="293"/>
      <c r="G921" s="292"/>
      <c r="H921" s="294" t="s">
        <v>407</v>
      </c>
      <c r="I921" s="295"/>
      <c r="J921" s="136">
        <v>5.0999999999999996</v>
      </c>
      <c r="K921" s="296">
        <v>1.06</v>
      </c>
      <c r="L921" s="297"/>
      <c r="M921" s="136">
        <v>6.16</v>
      </c>
    </row>
    <row r="922" spans="1:13">
      <c r="A922" s="291" t="s">
        <v>2730</v>
      </c>
      <c r="B922" s="292"/>
      <c r="C922" s="291" t="s">
        <v>1066</v>
      </c>
      <c r="D922" s="293"/>
      <c r="E922" s="293"/>
      <c r="F922" s="293"/>
      <c r="G922" s="292"/>
      <c r="H922" s="294" t="s">
        <v>407</v>
      </c>
      <c r="I922" s="295"/>
      <c r="J922" s="136">
        <v>4.3099999999999996</v>
      </c>
      <c r="K922" s="296">
        <v>1.06</v>
      </c>
      <c r="L922" s="297"/>
      <c r="M922" s="136">
        <v>5.37</v>
      </c>
    </row>
    <row r="923" spans="1:13">
      <c r="A923" s="291" t="s">
        <v>2731</v>
      </c>
      <c r="B923" s="292"/>
      <c r="C923" s="291" t="s">
        <v>1067</v>
      </c>
      <c r="D923" s="293"/>
      <c r="E923" s="293"/>
      <c r="F923" s="293"/>
      <c r="G923" s="292"/>
      <c r="H923" s="294" t="s">
        <v>407</v>
      </c>
      <c r="I923" s="295"/>
      <c r="J923" s="136">
        <v>4.3600000000000003</v>
      </c>
      <c r="K923" s="296">
        <v>1.06</v>
      </c>
      <c r="L923" s="297"/>
      <c r="M923" s="136">
        <v>5.42</v>
      </c>
    </row>
    <row r="924" spans="1:13">
      <c r="A924" s="291" t="s">
        <v>2732</v>
      </c>
      <c r="B924" s="292"/>
      <c r="C924" s="291" t="s">
        <v>1068</v>
      </c>
      <c r="D924" s="293"/>
      <c r="E924" s="293"/>
      <c r="F924" s="293"/>
      <c r="G924" s="292"/>
      <c r="H924" s="294" t="s">
        <v>407</v>
      </c>
      <c r="I924" s="295"/>
      <c r="J924" s="136">
        <v>4.28</v>
      </c>
      <c r="K924" s="296">
        <v>1.06</v>
      </c>
      <c r="L924" s="297"/>
      <c r="M924" s="136">
        <v>5.34</v>
      </c>
    </row>
    <row r="925" spans="1:13">
      <c r="A925" s="291" t="s">
        <v>2733</v>
      </c>
      <c r="B925" s="292"/>
      <c r="C925" s="291" t="s">
        <v>1069</v>
      </c>
      <c r="D925" s="293"/>
      <c r="E925" s="293"/>
      <c r="F925" s="293"/>
      <c r="G925" s="292"/>
      <c r="H925" s="294" t="s">
        <v>113</v>
      </c>
      <c r="I925" s="295"/>
      <c r="J925" s="136">
        <v>3.98</v>
      </c>
      <c r="K925" s="296">
        <v>1.06</v>
      </c>
      <c r="L925" s="297"/>
      <c r="M925" s="136">
        <v>5.04</v>
      </c>
    </row>
    <row r="926" spans="1:13">
      <c r="A926" s="291" t="s">
        <v>2734</v>
      </c>
      <c r="B926" s="292"/>
      <c r="C926" s="291" t="s">
        <v>1070</v>
      </c>
      <c r="D926" s="293"/>
      <c r="E926" s="293"/>
      <c r="F926" s="293"/>
      <c r="G926" s="292"/>
      <c r="H926" s="294" t="s">
        <v>113</v>
      </c>
      <c r="I926" s="295"/>
      <c r="J926" s="136">
        <v>4.16</v>
      </c>
      <c r="K926" s="296">
        <v>1.06</v>
      </c>
      <c r="L926" s="297"/>
      <c r="M926" s="136">
        <v>5.22</v>
      </c>
    </row>
    <row r="927" spans="1:13">
      <c r="A927" s="291" t="s">
        <v>2735</v>
      </c>
      <c r="B927" s="292"/>
      <c r="C927" s="291" t="s">
        <v>1071</v>
      </c>
      <c r="D927" s="293"/>
      <c r="E927" s="293"/>
      <c r="F927" s="293"/>
      <c r="G927" s="292"/>
      <c r="H927" s="294" t="s">
        <v>407</v>
      </c>
      <c r="I927" s="295"/>
      <c r="J927" s="138">
        <v>464.06</v>
      </c>
      <c r="K927" s="296">
        <v>3.53</v>
      </c>
      <c r="L927" s="297"/>
      <c r="M927" s="138">
        <v>467.59</v>
      </c>
    </row>
    <row r="928" spans="1:13">
      <c r="A928" s="291" t="s">
        <v>2736</v>
      </c>
      <c r="B928" s="292"/>
      <c r="C928" s="291" t="s">
        <v>1072</v>
      </c>
      <c r="D928" s="293"/>
      <c r="E928" s="293"/>
      <c r="F928" s="293"/>
      <c r="G928" s="292"/>
      <c r="H928" s="294" t="s">
        <v>407</v>
      </c>
      <c r="I928" s="295"/>
      <c r="J928" s="138">
        <v>831.63</v>
      </c>
      <c r="K928" s="296">
        <v>8.84</v>
      </c>
      <c r="L928" s="297"/>
      <c r="M928" s="138">
        <v>840.47</v>
      </c>
    </row>
    <row r="929" spans="1:13">
      <c r="A929" s="291" t="s">
        <v>2737</v>
      </c>
      <c r="B929" s="292"/>
      <c r="C929" s="291" t="s">
        <v>1073</v>
      </c>
      <c r="D929" s="293"/>
      <c r="E929" s="293"/>
      <c r="F929" s="293"/>
      <c r="G929" s="292"/>
      <c r="H929" s="294" t="s">
        <v>407</v>
      </c>
      <c r="I929" s="295"/>
      <c r="J929" s="136">
        <v>6.04</v>
      </c>
      <c r="K929" s="296">
        <v>1.06</v>
      </c>
      <c r="L929" s="297"/>
      <c r="M929" s="136">
        <v>7.1</v>
      </c>
    </row>
    <row r="930" spans="1:13">
      <c r="A930" s="291" t="s">
        <v>2738</v>
      </c>
      <c r="B930" s="292"/>
      <c r="C930" s="291" t="s">
        <v>1074</v>
      </c>
      <c r="D930" s="293"/>
      <c r="E930" s="293"/>
      <c r="F930" s="293"/>
      <c r="G930" s="292"/>
      <c r="H930" s="294" t="s">
        <v>407</v>
      </c>
      <c r="I930" s="295"/>
      <c r="J930" s="136">
        <v>6.04</v>
      </c>
      <c r="K930" s="296">
        <v>1.06</v>
      </c>
      <c r="L930" s="297"/>
      <c r="M930" s="136">
        <v>7.1</v>
      </c>
    </row>
    <row r="931" spans="1:13">
      <c r="A931" s="291" t="s">
        <v>2739</v>
      </c>
      <c r="B931" s="292"/>
      <c r="C931" s="291" t="s">
        <v>1075</v>
      </c>
      <c r="D931" s="293"/>
      <c r="E931" s="293"/>
      <c r="F931" s="293"/>
      <c r="G931" s="292"/>
      <c r="H931" s="294" t="s">
        <v>407</v>
      </c>
      <c r="I931" s="295"/>
      <c r="J931" s="136">
        <v>5.88</v>
      </c>
      <c r="K931" s="296">
        <v>1.06</v>
      </c>
      <c r="L931" s="297"/>
      <c r="M931" s="136">
        <v>6.94</v>
      </c>
    </row>
    <row r="932" spans="1:13">
      <c r="A932" s="291" t="s">
        <v>2740</v>
      </c>
      <c r="B932" s="292"/>
      <c r="C932" s="291" t="s">
        <v>1076</v>
      </c>
      <c r="D932" s="293"/>
      <c r="E932" s="293"/>
      <c r="F932" s="293"/>
      <c r="G932" s="292"/>
      <c r="H932" s="294" t="s">
        <v>113</v>
      </c>
      <c r="I932" s="295"/>
      <c r="J932" s="136">
        <v>4.6399999999999997</v>
      </c>
      <c r="K932" s="296">
        <v>1.06</v>
      </c>
      <c r="L932" s="297"/>
      <c r="M932" s="136">
        <v>5.7</v>
      </c>
    </row>
    <row r="933" spans="1:13">
      <c r="A933" s="291" t="s">
        <v>2741</v>
      </c>
      <c r="B933" s="292"/>
      <c r="C933" s="291" t="s">
        <v>1077</v>
      </c>
      <c r="D933" s="293"/>
      <c r="E933" s="293"/>
      <c r="F933" s="293"/>
      <c r="G933" s="292"/>
      <c r="H933" s="294" t="s">
        <v>407</v>
      </c>
      <c r="I933" s="295"/>
      <c r="J933" s="136">
        <v>0.5</v>
      </c>
      <c r="K933" s="298">
        <v>10.6</v>
      </c>
      <c r="L933" s="299"/>
      <c r="M933" s="137">
        <v>11.1</v>
      </c>
    </row>
    <row r="934" spans="1:13">
      <c r="A934" s="291" t="s">
        <v>2742</v>
      </c>
      <c r="B934" s="292"/>
      <c r="C934" s="291" t="s">
        <v>1078</v>
      </c>
      <c r="D934" s="293"/>
      <c r="E934" s="293"/>
      <c r="F934" s="293"/>
      <c r="G934" s="292"/>
      <c r="H934" s="294" t="s">
        <v>407</v>
      </c>
      <c r="I934" s="295"/>
      <c r="J934" s="136">
        <v>0.62</v>
      </c>
      <c r="K934" s="298">
        <v>10.6</v>
      </c>
      <c r="L934" s="299"/>
      <c r="M934" s="137">
        <v>11.22</v>
      </c>
    </row>
    <row r="935" spans="1:13">
      <c r="A935" s="291" t="s">
        <v>2743</v>
      </c>
      <c r="B935" s="292"/>
      <c r="C935" s="291" t="s">
        <v>1079</v>
      </c>
      <c r="D935" s="293"/>
      <c r="E935" s="293"/>
      <c r="F935" s="293"/>
      <c r="G935" s="292"/>
      <c r="H935" s="294" t="s">
        <v>407</v>
      </c>
      <c r="I935" s="295"/>
      <c r="J935" s="136">
        <v>1.99</v>
      </c>
      <c r="K935" s="298">
        <v>10.6</v>
      </c>
      <c r="L935" s="299"/>
      <c r="M935" s="137">
        <v>12.59</v>
      </c>
    </row>
    <row r="936" spans="1:13">
      <c r="A936" s="291" t="s">
        <v>2744</v>
      </c>
      <c r="B936" s="292"/>
      <c r="C936" s="291" t="s">
        <v>1080</v>
      </c>
      <c r="D936" s="293"/>
      <c r="E936" s="293"/>
      <c r="F936" s="293"/>
      <c r="G936" s="292"/>
      <c r="H936" s="294" t="s">
        <v>407</v>
      </c>
      <c r="I936" s="295"/>
      <c r="J936" s="136">
        <v>4.46</v>
      </c>
      <c r="K936" s="298">
        <v>12.37</v>
      </c>
      <c r="L936" s="299"/>
      <c r="M936" s="137">
        <v>16.829999999999998</v>
      </c>
    </row>
    <row r="937" spans="1:13">
      <c r="A937" s="291" t="s">
        <v>2745</v>
      </c>
      <c r="B937" s="292"/>
      <c r="C937" s="291" t="s">
        <v>1081</v>
      </c>
      <c r="D937" s="293"/>
      <c r="E937" s="293"/>
      <c r="F937" s="293"/>
      <c r="G937" s="292"/>
      <c r="H937" s="294" t="s">
        <v>407</v>
      </c>
      <c r="I937" s="295"/>
      <c r="J937" s="136">
        <v>3.92</v>
      </c>
      <c r="K937" s="298">
        <v>12.37</v>
      </c>
      <c r="L937" s="299"/>
      <c r="M937" s="137">
        <v>16.29</v>
      </c>
    </row>
    <row r="938" spans="1:13">
      <c r="A938" s="291" t="s">
        <v>2746</v>
      </c>
      <c r="B938" s="292"/>
      <c r="C938" s="291" t="s">
        <v>1082</v>
      </c>
      <c r="D938" s="293"/>
      <c r="E938" s="293"/>
      <c r="F938" s="293"/>
      <c r="G938" s="292"/>
      <c r="H938" s="294" t="s">
        <v>407</v>
      </c>
      <c r="I938" s="295"/>
      <c r="J938" s="136">
        <v>4.8499999999999996</v>
      </c>
      <c r="K938" s="298">
        <v>12.37</v>
      </c>
      <c r="L938" s="299"/>
      <c r="M938" s="137">
        <v>17.22</v>
      </c>
    </row>
    <row r="939" spans="1:13">
      <c r="A939" s="291" t="s">
        <v>2747</v>
      </c>
      <c r="B939" s="292"/>
      <c r="C939" s="291" t="s">
        <v>1083</v>
      </c>
      <c r="D939" s="293"/>
      <c r="E939" s="293"/>
      <c r="F939" s="293"/>
      <c r="G939" s="292"/>
      <c r="H939" s="294" t="s">
        <v>407</v>
      </c>
      <c r="I939" s="295"/>
      <c r="J939" s="136">
        <v>6.22</v>
      </c>
      <c r="K939" s="298">
        <v>14.14</v>
      </c>
      <c r="L939" s="299"/>
      <c r="M939" s="137">
        <v>20.36</v>
      </c>
    </row>
    <row r="940" spans="1:13">
      <c r="A940" s="291" t="s">
        <v>2748</v>
      </c>
      <c r="B940" s="292"/>
      <c r="C940" s="291" t="s">
        <v>1084</v>
      </c>
      <c r="D940" s="293"/>
      <c r="E940" s="293"/>
      <c r="F940" s="293"/>
      <c r="G940" s="292"/>
      <c r="H940" s="294" t="s">
        <v>407</v>
      </c>
      <c r="I940" s="295"/>
      <c r="J940" s="136">
        <v>6.27</v>
      </c>
      <c r="K940" s="298">
        <v>14.14</v>
      </c>
      <c r="L940" s="299"/>
      <c r="M940" s="137">
        <v>20.41</v>
      </c>
    </row>
    <row r="941" spans="1:13">
      <c r="A941" s="291" t="s">
        <v>2749</v>
      </c>
      <c r="B941" s="292"/>
      <c r="C941" s="291" t="s">
        <v>1085</v>
      </c>
      <c r="D941" s="293"/>
      <c r="E941" s="293"/>
      <c r="F941" s="293"/>
      <c r="G941" s="292"/>
      <c r="H941" s="294" t="s">
        <v>407</v>
      </c>
      <c r="I941" s="295"/>
      <c r="J941" s="136">
        <v>9.0500000000000007</v>
      </c>
      <c r="K941" s="298">
        <v>14.14</v>
      </c>
      <c r="L941" s="299"/>
      <c r="M941" s="137">
        <v>23.19</v>
      </c>
    </row>
    <row r="942" spans="1:13">
      <c r="A942" s="291" t="s">
        <v>2750</v>
      </c>
      <c r="B942" s="292"/>
      <c r="C942" s="291" t="s">
        <v>1086</v>
      </c>
      <c r="D942" s="293"/>
      <c r="E942" s="293"/>
      <c r="F942" s="293"/>
      <c r="G942" s="292"/>
      <c r="H942" s="294" t="s">
        <v>407</v>
      </c>
      <c r="I942" s="295"/>
      <c r="J942" s="136">
        <v>9.98</v>
      </c>
      <c r="K942" s="298">
        <v>15.9</v>
      </c>
      <c r="L942" s="299"/>
      <c r="M942" s="137">
        <v>25.88</v>
      </c>
    </row>
    <row r="943" spans="1:13">
      <c r="A943" s="291" t="s">
        <v>2751</v>
      </c>
      <c r="B943" s="292"/>
      <c r="C943" s="291" t="s">
        <v>1087</v>
      </c>
      <c r="D943" s="293"/>
      <c r="E943" s="293"/>
      <c r="F943" s="293"/>
      <c r="G943" s="292"/>
      <c r="H943" s="294" t="s">
        <v>407</v>
      </c>
      <c r="I943" s="295"/>
      <c r="J943" s="136">
        <v>7.71</v>
      </c>
      <c r="K943" s="298">
        <v>15.9</v>
      </c>
      <c r="L943" s="299"/>
      <c r="M943" s="137">
        <v>23.61</v>
      </c>
    </row>
    <row r="944" spans="1:13">
      <c r="A944" s="291" t="s">
        <v>2752</v>
      </c>
      <c r="B944" s="292"/>
      <c r="C944" s="291" t="s">
        <v>1088</v>
      </c>
      <c r="D944" s="293"/>
      <c r="E944" s="293"/>
      <c r="F944" s="293"/>
      <c r="G944" s="292"/>
      <c r="H944" s="294" t="s">
        <v>407</v>
      </c>
      <c r="I944" s="295"/>
      <c r="J944" s="137">
        <v>17.48</v>
      </c>
      <c r="K944" s="298">
        <v>15.9</v>
      </c>
      <c r="L944" s="299"/>
      <c r="M944" s="137">
        <v>33.380000000000003</v>
      </c>
    </row>
    <row r="945" spans="1:13">
      <c r="A945" s="291" t="s">
        <v>2753</v>
      </c>
      <c r="B945" s="292"/>
      <c r="C945" s="291" t="s">
        <v>1089</v>
      </c>
      <c r="D945" s="293"/>
      <c r="E945" s="293"/>
      <c r="F945" s="293"/>
      <c r="G945" s="292"/>
      <c r="H945" s="294" t="s">
        <v>407</v>
      </c>
      <c r="I945" s="295"/>
      <c r="J945" s="137">
        <v>19.940000000000001</v>
      </c>
      <c r="K945" s="298">
        <v>17.670000000000002</v>
      </c>
      <c r="L945" s="299"/>
      <c r="M945" s="137">
        <v>37.61</v>
      </c>
    </row>
    <row r="946" spans="1:13">
      <c r="A946" s="291" t="s">
        <v>2754</v>
      </c>
      <c r="B946" s="292"/>
      <c r="C946" s="291" t="s">
        <v>1090</v>
      </c>
      <c r="D946" s="293"/>
      <c r="E946" s="293"/>
      <c r="F946" s="293"/>
      <c r="G946" s="292"/>
      <c r="H946" s="294" t="s">
        <v>407</v>
      </c>
      <c r="I946" s="295"/>
      <c r="J946" s="137">
        <v>27.57</v>
      </c>
      <c r="K946" s="298">
        <v>13.08</v>
      </c>
      <c r="L946" s="299"/>
      <c r="M946" s="137">
        <v>40.65</v>
      </c>
    </row>
    <row r="947" spans="1:13">
      <c r="A947" s="291" t="s">
        <v>2755</v>
      </c>
      <c r="B947" s="292"/>
      <c r="C947" s="291" t="s">
        <v>1091</v>
      </c>
      <c r="D947" s="293"/>
      <c r="E947" s="293"/>
      <c r="F947" s="293"/>
      <c r="G947" s="292"/>
      <c r="H947" s="294" t="s">
        <v>407</v>
      </c>
      <c r="I947" s="295"/>
      <c r="J947" s="137">
        <v>14.44</v>
      </c>
      <c r="K947" s="296">
        <v>5.66</v>
      </c>
      <c r="L947" s="297"/>
      <c r="M947" s="137">
        <v>20.100000000000001</v>
      </c>
    </row>
    <row r="948" spans="1:13">
      <c r="A948" s="291" t="s">
        <v>2756</v>
      </c>
      <c r="B948" s="292"/>
      <c r="C948" s="291" t="s">
        <v>1092</v>
      </c>
      <c r="D948" s="293"/>
      <c r="E948" s="293"/>
      <c r="F948" s="293"/>
      <c r="G948" s="292"/>
      <c r="H948" s="294" t="s">
        <v>407</v>
      </c>
      <c r="I948" s="295"/>
      <c r="J948" s="137">
        <v>10.79</v>
      </c>
      <c r="K948" s="298">
        <v>10.25</v>
      </c>
      <c r="L948" s="299"/>
      <c r="M948" s="137">
        <v>21.04</v>
      </c>
    </row>
    <row r="949" spans="1:13">
      <c r="A949" s="291" t="s">
        <v>2757</v>
      </c>
      <c r="B949" s="292"/>
      <c r="C949" s="291" t="s">
        <v>1093</v>
      </c>
      <c r="D949" s="293"/>
      <c r="E949" s="293"/>
      <c r="F949" s="293"/>
      <c r="G949" s="292"/>
      <c r="H949" s="294" t="s">
        <v>407</v>
      </c>
      <c r="I949" s="295"/>
      <c r="J949" s="137">
        <v>17.09</v>
      </c>
      <c r="K949" s="298">
        <v>10.25</v>
      </c>
      <c r="L949" s="299"/>
      <c r="M949" s="137">
        <v>27.34</v>
      </c>
    </row>
    <row r="950" spans="1:13">
      <c r="A950" s="291" t="s">
        <v>2758</v>
      </c>
      <c r="B950" s="292"/>
      <c r="C950" s="291" t="s">
        <v>137</v>
      </c>
      <c r="D950" s="293"/>
      <c r="E950" s="293"/>
      <c r="F950" s="293"/>
      <c r="G950" s="292"/>
      <c r="H950" s="294" t="s">
        <v>407</v>
      </c>
      <c r="I950" s="295"/>
      <c r="J950" s="136">
        <v>8.39</v>
      </c>
      <c r="K950" s="298">
        <v>10.25</v>
      </c>
      <c r="L950" s="299"/>
      <c r="M950" s="137">
        <v>18.64</v>
      </c>
    </row>
    <row r="951" spans="1:13">
      <c r="A951" s="291" t="s">
        <v>2759</v>
      </c>
      <c r="B951" s="292"/>
      <c r="C951" s="291" t="s">
        <v>1094</v>
      </c>
      <c r="D951" s="293"/>
      <c r="E951" s="293"/>
      <c r="F951" s="293"/>
      <c r="G951" s="292"/>
      <c r="H951" s="294" t="s">
        <v>113</v>
      </c>
      <c r="I951" s="295"/>
      <c r="J951" s="137">
        <v>14.67</v>
      </c>
      <c r="K951" s="298">
        <v>11.31</v>
      </c>
      <c r="L951" s="299"/>
      <c r="M951" s="137">
        <v>25.98</v>
      </c>
    </row>
    <row r="952" spans="1:13">
      <c r="A952" s="291" t="s">
        <v>2760</v>
      </c>
      <c r="B952" s="292"/>
      <c r="C952" s="291" t="s">
        <v>1095</v>
      </c>
      <c r="D952" s="293"/>
      <c r="E952" s="293"/>
      <c r="F952" s="293"/>
      <c r="G952" s="292"/>
      <c r="H952" s="294" t="s">
        <v>407</v>
      </c>
      <c r="I952" s="295"/>
      <c r="J952" s="137">
        <v>12.55</v>
      </c>
      <c r="K952" s="298">
        <v>10.25</v>
      </c>
      <c r="L952" s="299"/>
      <c r="M952" s="137">
        <v>22.8</v>
      </c>
    </row>
    <row r="953" spans="1:13">
      <c r="A953" s="291" t="s">
        <v>2761</v>
      </c>
      <c r="B953" s="292"/>
      <c r="C953" s="291" t="s">
        <v>1096</v>
      </c>
      <c r="D953" s="293"/>
      <c r="E953" s="293"/>
      <c r="F953" s="293"/>
      <c r="G953" s="292"/>
      <c r="H953" s="294" t="s">
        <v>407</v>
      </c>
      <c r="I953" s="295"/>
      <c r="J953" s="137">
        <v>13.91</v>
      </c>
      <c r="K953" s="298">
        <v>13.08</v>
      </c>
      <c r="L953" s="299"/>
      <c r="M953" s="137">
        <v>26.99</v>
      </c>
    </row>
    <row r="954" spans="1:13">
      <c r="A954" s="291" t="s">
        <v>2762</v>
      </c>
      <c r="B954" s="292"/>
      <c r="C954" s="291" t="s">
        <v>1097</v>
      </c>
      <c r="D954" s="293"/>
      <c r="E954" s="293"/>
      <c r="F954" s="293"/>
      <c r="G954" s="292"/>
      <c r="H954" s="294" t="s">
        <v>407</v>
      </c>
      <c r="I954" s="295"/>
      <c r="J954" s="137">
        <v>26.4</v>
      </c>
      <c r="K954" s="298">
        <v>13.08</v>
      </c>
      <c r="L954" s="299"/>
      <c r="M954" s="137">
        <v>39.479999999999997</v>
      </c>
    </row>
    <row r="955" spans="1:13">
      <c r="A955" s="291" t="s">
        <v>2763</v>
      </c>
      <c r="B955" s="292"/>
      <c r="C955" s="291" t="s">
        <v>1098</v>
      </c>
      <c r="D955" s="293"/>
      <c r="E955" s="293"/>
      <c r="F955" s="293"/>
      <c r="G955" s="292"/>
      <c r="H955" s="294" t="s">
        <v>407</v>
      </c>
      <c r="I955" s="295"/>
      <c r="J955" s="140">
        <v>21000</v>
      </c>
      <c r="K955" s="300">
        <v>141.36000000000001</v>
      </c>
      <c r="L955" s="301"/>
      <c r="M955" s="140">
        <v>21141.360000000001</v>
      </c>
    </row>
    <row r="956" spans="1:13">
      <c r="A956" s="291" t="s">
        <v>2764</v>
      </c>
      <c r="B956" s="292"/>
      <c r="C956" s="291" t="s">
        <v>1099</v>
      </c>
      <c r="D956" s="293"/>
      <c r="E956" s="293"/>
      <c r="F956" s="293"/>
      <c r="G956" s="292"/>
      <c r="H956" s="294" t="s">
        <v>407</v>
      </c>
      <c r="I956" s="295"/>
      <c r="J956" s="140">
        <v>36000</v>
      </c>
      <c r="K956" s="300">
        <v>141.36000000000001</v>
      </c>
      <c r="L956" s="301"/>
      <c r="M956" s="140">
        <v>36141.360000000001</v>
      </c>
    </row>
    <row r="957" spans="1:13">
      <c r="A957" s="291" t="s">
        <v>2765</v>
      </c>
      <c r="B957" s="292"/>
      <c r="C957" s="291" t="s">
        <v>1100</v>
      </c>
      <c r="D957" s="293"/>
      <c r="E957" s="293"/>
      <c r="F957" s="293"/>
      <c r="G957" s="292"/>
      <c r="H957" s="294" t="s">
        <v>407</v>
      </c>
      <c r="I957" s="295"/>
      <c r="J957" s="140">
        <v>26000</v>
      </c>
      <c r="K957" s="300">
        <v>141.36000000000001</v>
      </c>
      <c r="L957" s="301"/>
      <c r="M957" s="140">
        <v>26141.360000000001</v>
      </c>
    </row>
    <row r="958" spans="1:13">
      <c r="A958" s="291" t="s">
        <v>2766</v>
      </c>
      <c r="B958" s="292"/>
      <c r="C958" s="291" t="s">
        <v>1101</v>
      </c>
      <c r="D958" s="293"/>
      <c r="E958" s="293"/>
      <c r="F958" s="293"/>
      <c r="G958" s="292"/>
      <c r="H958" s="294" t="s">
        <v>407</v>
      </c>
      <c r="I958" s="295"/>
      <c r="J958" s="140">
        <v>47462.75</v>
      </c>
      <c r="K958" s="300">
        <v>176.7</v>
      </c>
      <c r="L958" s="301"/>
      <c r="M958" s="140">
        <v>47639.45</v>
      </c>
    </row>
    <row r="959" spans="1:13">
      <c r="A959" s="291" t="s">
        <v>2767</v>
      </c>
      <c r="B959" s="292"/>
      <c r="C959" s="291" t="s">
        <v>1102</v>
      </c>
      <c r="D959" s="293"/>
      <c r="E959" s="293"/>
      <c r="F959" s="293"/>
      <c r="G959" s="292"/>
      <c r="H959" s="294" t="s">
        <v>407</v>
      </c>
      <c r="I959" s="295"/>
      <c r="J959" s="140">
        <v>52500</v>
      </c>
      <c r="K959" s="300">
        <v>212.04</v>
      </c>
      <c r="L959" s="301"/>
      <c r="M959" s="140">
        <v>52712.04</v>
      </c>
    </row>
    <row r="960" spans="1:13">
      <c r="A960" s="291" t="s">
        <v>2768</v>
      </c>
      <c r="B960" s="292"/>
      <c r="C960" s="291" t="s">
        <v>1103</v>
      </c>
      <c r="D960" s="293"/>
      <c r="E960" s="293"/>
      <c r="F960" s="293"/>
      <c r="G960" s="292"/>
      <c r="H960" s="294" t="s">
        <v>407</v>
      </c>
      <c r="I960" s="295"/>
      <c r="J960" s="140">
        <v>65950</v>
      </c>
      <c r="K960" s="300">
        <v>212.04</v>
      </c>
      <c r="L960" s="301"/>
      <c r="M960" s="140">
        <v>66162.039999999994</v>
      </c>
    </row>
    <row r="961" spans="1:13">
      <c r="A961" s="291" t="s">
        <v>2769</v>
      </c>
      <c r="B961" s="292"/>
      <c r="C961" s="291" t="s">
        <v>1104</v>
      </c>
      <c r="D961" s="293"/>
      <c r="E961" s="293"/>
      <c r="F961" s="293"/>
      <c r="G961" s="292"/>
      <c r="H961" s="294" t="s">
        <v>113</v>
      </c>
      <c r="I961" s="295"/>
      <c r="J961" s="137">
        <v>46.73</v>
      </c>
      <c r="K961" s="298">
        <v>11.78</v>
      </c>
      <c r="L961" s="299"/>
      <c r="M961" s="137">
        <v>58.51</v>
      </c>
    </row>
    <row r="962" spans="1:13">
      <c r="A962" s="291" t="s">
        <v>2770</v>
      </c>
      <c r="B962" s="292"/>
      <c r="C962" s="291" t="s">
        <v>1105</v>
      </c>
      <c r="D962" s="293"/>
      <c r="E962" s="293"/>
      <c r="F962" s="293"/>
      <c r="G962" s="292"/>
      <c r="H962" s="294" t="s">
        <v>407</v>
      </c>
      <c r="I962" s="295"/>
      <c r="J962" s="138">
        <v>109.78</v>
      </c>
      <c r="K962" s="298">
        <v>11.78</v>
      </c>
      <c r="L962" s="299"/>
      <c r="M962" s="138">
        <v>121.56</v>
      </c>
    </row>
    <row r="963" spans="1:13">
      <c r="A963" s="291" t="s">
        <v>2771</v>
      </c>
      <c r="B963" s="292"/>
      <c r="C963" s="291" t="s">
        <v>1106</v>
      </c>
      <c r="D963" s="293"/>
      <c r="E963" s="293"/>
      <c r="F963" s="293"/>
      <c r="G963" s="292"/>
      <c r="H963" s="294" t="s">
        <v>407</v>
      </c>
      <c r="I963" s="295"/>
      <c r="J963" s="138">
        <v>174.6</v>
      </c>
      <c r="K963" s="298">
        <v>11.78</v>
      </c>
      <c r="L963" s="299"/>
      <c r="M963" s="138">
        <v>186.38</v>
      </c>
    </row>
    <row r="964" spans="1:13">
      <c r="A964" s="291" t="s">
        <v>2772</v>
      </c>
      <c r="B964" s="292"/>
      <c r="C964" s="291" t="s">
        <v>1107</v>
      </c>
      <c r="D964" s="293"/>
      <c r="E964" s="293"/>
      <c r="F964" s="293"/>
      <c r="G964" s="292"/>
      <c r="H964" s="294" t="s">
        <v>113</v>
      </c>
      <c r="I964" s="295"/>
      <c r="J964" s="138">
        <v>208.91</v>
      </c>
      <c r="K964" s="298">
        <v>11.78</v>
      </c>
      <c r="L964" s="299"/>
      <c r="M964" s="138">
        <v>220.69</v>
      </c>
    </row>
    <row r="965" spans="1:13">
      <c r="A965" s="291" t="s">
        <v>2773</v>
      </c>
      <c r="B965" s="292"/>
      <c r="C965" s="291" t="s">
        <v>4040</v>
      </c>
      <c r="D965" s="293"/>
      <c r="E965" s="293"/>
      <c r="F965" s="293"/>
      <c r="G965" s="292"/>
      <c r="H965" s="294" t="s">
        <v>462</v>
      </c>
      <c r="I965" s="295"/>
      <c r="J965" s="137">
        <v>10</v>
      </c>
      <c r="K965" s="298">
        <v>10.6</v>
      </c>
      <c r="L965" s="299"/>
      <c r="M965" s="137">
        <v>20.6</v>
      </c>
    </row>
    <row r="966" spans="1:13">
      <c r="A966" s="291" t="s">
        <v>2774</v>
      </c>
      <c r="B966" s="292"/>
      <c r="C966" s="291" t="s">
        <v>1108</v>
      </c>
      <c r="D966" s="293"/>
      <c r="E966" s="293"/>
      <c r="F966" s="293"/>
      <c r="G966" s="292"/>
      <c r="H966" s="294" t="s">
        <v>462</v>
      </c>
      <c r="I966" s="295"/>
      <c r="J966" s="137">
        <v>73.37</v>
      </c>
      <c r="K966" s="298">
        <v>21.91</v>
      </c>
      <c r="L966" s="299"/>
      <c r="M966" s="137">
        <v>95.28</v>
      </c>
    </row>
    <row r="967" spans="1:13">
      <c r="A967" s="291" t="s">
        <v>2775</v>
      </c>
      <c r="B967" s="292"/>
      <c r="C967" s="291" t="s">
        <v>4041</v>
      </c>
      <c r="D967" s="293"/>
      <c r="E967" s="293"/>
      <c r="F967" s="293"/>
      <c r="G967" s="292"/>
      <c r="H967" s="294" t="s">
        <v>407</v>
      </c>
      <c r="I967" s="295"/>
      <c r="J967" s="137">
        <v>16</v>
      </c>
      <c r="K967" s="296">
        <v>5.66</v>
      </c>
      <c r="L967" s="297"/>
      <c r="M967" s="137">
        <v>21.66</v>
      </c>
    </row>
    <row r="968" spans="1:13">
      <c r="A968" s="291" t="s">
        <v>2776</v>
      </c>
      <c r="B968" s="292"/>
      <c r="C968" s="291" t="s">
        <v>1109</v>
      </c>
      <c r="D968" s="293"/>
      <c r="E968" s="293"/>
      <c r="F968" s="293"/>
      <c r="G968" s="292"/>
      <c r="H968" s="294" t="s">
        <v>462</v>
      </c>
      <c r="I968" s="295"/>
      <c r="J968" s="136">
        <v>4.71</v>
      </c>
      <c r="K968" s="296">
        <v>8.48</v>
      </c>
      <c r="L968" s="297"/>
      <c r="M968" s="137">
        <v>13.19</v>
      </c>
    </row>
    <row r="969" spans="1:13">
      <c r="A969" s="291" t="s">
        <v>2777</v>
      </c>
      <c r="B969" s="292"/>
      <c r="C969" s="291" t="s">
        <v>1110</v>
      </c>
      <c r="D969" s="293"/>
      <c r="E969" s="293"/>
      <c r="F969" s="293"/>
      <c r="G969" s="292"/>
      <c r="H969" s="294" t="s">
        <v>462</v>
      </c>
      <c r="I969" s="295"/>
      <c r="J969" s="136">
        <v>8.14</v>
      </c>
      <c r="K969" s="296">
        <v>8.48</v>
      </c>
      <c r="L969" s="297"/>
      <c r="M969" s="137">
        <v>16.62</v>
      </c>
    </row>
    <row r="970" spans="1:13">
      <c r="A970" s="302" t="s">
        <v>2778</v>
      </c>
      <c r="B970" s="303"/>
      <c r="C970" s="302" t="s">
        <v>153</v>
      </c>
      <c r="D970" s="304"/>
      <c r="E970" s="304"/>
      <c r="F970" s="304"/>
      <c r="G970" s="304"/>
      <c r="H970" s="304"/>
      <c r="I970" s="304"/>
      <c r="J970" s="304"/>
      <c r="K970" s="304"/>
      <c r="L970" s="304"/>
      <c r="M970" s="303"/>
    </row>
    <row r="971" spans="1:13">
      <c r="A971" s="291" t="s">
        <v>2779</v>
      </c>
      <c r="B971" s="292"/>
      <c r="C971" s="291" t="s">
        <v>1111</v>
      </c>
      <c r="D971" s="293"/>
      <c r="E971" s="293"/>
      <c r="F971" s="293"/>
      <c r="G971" s="292"/>
      <c r="H971" s="294" t="s">
        <v>405</v>
      </c>
      <c r="I971" s="295"/>
      <c r="J971" s="136">
        <v>0</v>
      </c>
      <c r="K971" s="296">
        <v>0</v>
      </c>
      <c r="L971" s="297"/>
      <c r="M971" s="136">
        <v>0</v>
      </c>
    </row>
    <row r="972" spans="1:13">
      <c r="A972" s="291" t="s">
        <v>2780</v>
      </c>
      <c r="B972" s="292"/>
      <c r="C972" s="291" t="s">
        <v>1112</v>
      </c>
      <c r="D972" s="293"/>
      <c r="E972" s="293"/>
      <c r="F972" s="293"/>
      <c r="G972" s="292"/>
      <c r="H972" s="294"/>
      <c r="I972" s="295"/>
      <c r="J972" s="136">
        <v>0</v>
      </c>
      <c r="K972" s="296">
        <v>0</v>
      </c>
      <c r="L972" s="297"/>
      <c r="M972" s="136">
        <v>0</v>
      </c>
    </row>
    <row r="973" spans="1:13">
      <c r="A973" s="291" t="s">
        <v>2781</v>
      </c>
      <c r="B973" s="292"/>
      <c r="C973" s="291" t="s">
        <v>1113</v>
      </c>
      <c r="D973" s="293"/>
      <c r="E973" s="293"/>
      <c r="F973" s="293"/>
      <c r="G973" s="292"/>
      <c r="H973" s="294"/>
      <c r="I973" s="295"/>
      <c r="J973" s="136">
        <v>0</v>
      </c>
      <c r="K973" s="296">
        <v>0</v>
      </c>
      <c r="L973" s="297"/>
      <c r="M973" s="136">
        <v>0</v>
      </c>
    </row>
    <row r="974" spans="1:13">
      <c r="A974" s="291" t="s">
        <v>2782</v>
      </c>
      <c r="B974" s="292"/>
      <c r="C974" s="291" t="s">
        <v>4042</v>
      </c>
      <c r="D974" s="293"/>
      <c r="E974" s="293"/>
      <c r="F974" s="293"/>
      <c r="G974" s="292"/>
      <c r="H974" s="294" t="s">
        <v>407</v>
      </c>
      <c r="I974" s="295"/>
      <c r="J974" s="138">
        <v>232.18</v>
      </c>
      <c r="K974" s="298">
        <v>66.790000000000006</v>
      </c>
      <c r="L974" s="299"/>
      <c r="M974" s="138">
        <v>298.97000000000003</v>
      </c>
    </row>
    <row r="975" spans="1:13">
      <c r="A975" s="291" t="s">
        <v>2783</v>
      </c>
      <c r="B975" s="292"/>
      <c r="C975" s="291" t="s">
        <v>4043</v>
      </c>
      <c r="D975" s="293"/>
      <c r="E975" s="293"/>
      <c r="F975" s="293"/>
      <c r="G975" s="292"/>
      <c r="H975" s="294" t="s">
        <v>113</v>
      </c>
      <c r="I975" s="295"/>
      <c r="J975" s="138">
        <v>706.9</v>
      </c>
      <c r="K975" s="298">
        <v>66.790000000000006</v>
      </c>
      <c r="L975" s="299"/>
      <c r="M975" s="138">
        <v>773.69</v>
      </c>
    </row>
    <row r="976" spans="1:13">
      <c r="A976" s="291" t="s">
        <v>2784</v>
      </c>
      <c r="B976" s="292"/>
      <c r="C976" s="291" t="s">
        <v>4044</v>
      </c>
      <c r="D976" s="293"/>
      <c r="E976" s="293"/>
      <c r="F976" s="293"/>
      <c r="G976" s="292"/>
      <c r="H976" s="294" t="s">
        <v>407</v>
      </c>
      <c r="I976" s="295"/>
      <c r="J976" s="138">
        <v>518.13</v>
      </c>
      <c r="K976" s="298">
        <v>84.82</v>
      </c>
      <c r="L976" s="299"/>
      <c r="M976" s="138">
        <v>602.95000000000005</v>
      </c>
    </row>
    <row r="977" spans="1:13">
      <c r="A977" s="291" t="s">
        <v>2785</v>
      </c>
      <c r="B977" s="292"/>
      <c r="C977" s="291" t="s">
        <v>4045</v>
      </c>
      <c r="D977" s="293"/>
      <c r="E977" s="293"/>
      <c r="F977" s="293"/>
      <c r="G977" s="292"/>
      <c r="H977" s="294" t="s">
        <v>113</v>
      </c>
      <c r="I977" s="295"/>
      <c r="J977" s="139">
        <v>1080.51</v>
      </c>
      <c r="K977" s="298">
        <v>84.82</v>
      </c>
      <c r="L977" s="299"/>
      <c r="M977" s="139">
        <v>1165.33</v>
      </c>
    </row>
    <row r="978" spans="1:13">
      <c r="A978" s="291" t="s">
        <v>2786</v>
      </c>
      <c r="B978" s="292"/>
      <c r="C978" s="291" t="s">
        <v>1114</v>
      </c>
      <c r="D978" s="293"/>
      <c r="E978" s="293"/>
      <c r="F978" s="293"/>
      <c r="G978" s="292"/>
      <c r="H978" s="294" t="s">
        <v>407</v>
      </c>
      <c r="I978" s="295"/>
      <c r="J978" s="138">
        <v>582.47</v>
      </c>
      <c r="K978" s="298">
        <v>70.680000000000007</v>
      </c>
      <c r="L978" s="299"/>
      <c r="M978" s="138">
        <v>653.15</v>
      </c>
    </row>
    <row r="979" spans="1:13">
      <c r="A979" s="291" t="s">
        <v>2787</v>
      </c>
      <c r="B979" s="292"/>
      <c r="C979" s="291" t="s">
        <v>233</v>
      </c>
      <c r="D979" s="293"/>
      <c r="E979" s="293"/>
      <c r="F979" s="293"/>
      <c r="G979" s="292"/>
      <c r="H979" s="294" t="s">
        <v>407</v>
      </c>
      <c r="I979" s="295"/>
      <c r="J979" s="137">
        <v>12.49</v>
      </c>
      <c r="K979" s="296">
        <v>5.3</v>
      </c>
      <c r="L979" s="297"/>
      <c r="M979" s="137">
        <v>17.79</v>
      </c>
    </row>
    <row r="980" spans="1:13">
      <c r="A980" s="291" t="s">
        <v>2788</v>
      </c>
      <c r="B980" s="292"/>
      <c r="C980" s="291" t="s">
        <v>1115</v>
      </c>
      <c r="D980" s="293"/>
      <c r="E980" s="293"/>
      <c r="F980" s="293"/>
      <c r="G980" s="292"/>
      <c r="H980" s="294" t="s">
        <v>407</v>
      </c>
      <c r="I980" s="295"/>
      <c r="J980" s="137">
        <v>50.38</v>
      </c>
      <c r="K980" s="298">
        <v>35.340000000000003</v>
      </c>
      <c r="L980" s="299"/>
      <c r="M980" s="137">
        <v>85.72</v>
      </c>
    </row>
    <row r="981" spans="1:13">
      <c r="A981" s="291" t="s">
        <v>2789</v>
      </c>
      <c r="B981" s="292"/>
      <c r="C981" s="291" t="s">
        <v>1116</v>
      </c>
      <c r="D981" s="293"/>
      <c r="E981" s="293"/>
      <c r="F981" s="293"/>
      <c r="G981" s="292"/>
      <c r="H981" s="294" t="s">
        <v>407</v>
      </c>
      <c r="I981" s="295"/>
      <c r="J981" s="137">
        <v>13.06</v>
      </c>
      <c r="K981" s="298">
        <v>11.31</v>
      </c>
      <c r="L981" s="299"/>
      <c r="M981" s="137">
        <v>24.37</v>
      </c>
    </row>
    <row r="982" spans="1:13">
      <c r="A982" s="291" t="s">
        <v>2790</v>
      </c>
      <c r="B982" s="292"/>
      <c r="C982" s="291" t="s">
        <v>1117</v>
      </c>
      <c r="D982" s="293"/>
      <c r="E982" s="293"/>
      <c r="F982" s="293"/>
      <c r="G982" s="292"/>
      <c r="H982" s="294" t="s">
        <v>407</v>
      </c>
      <c r="I982" s="295"/>
      <c r="J982" s="137">
        <v>11.4</v>
      </c>
      <c r="K982" s="298">
        <v>11.31</v>
      </c>
      <c r="L982" s="299"/>
      <c r="M982" s="137">
        <v>22.71</v>
      </c>
    </row>
    <row r="983" spans="1:13">
      <c r="A983" s="291" t="s">
        <v>2791</v>
      </c>
      <c r="B983" s="292"/>
      <c r="C983" s="291" t="s">
        <v>1118</v>
      </c>
      <c r="D983" s="293"/>
      <c r="E983" s="293"/>
      <c r="F983" s="293"/>
      <c r="G983" s="292"/>
      <c r="H983" s="294" t="s">
        <v>407</v>
      </c>
      <c r="I983" s="295"/>
      <c r="J983" s="137">
        <v>35.15</v>
      </c>
      <c r="K983" s="296">
        <v>4.95</v>
      </c>
      <c r="L983" s="297"/>
      <c r="M983" s="137">
        <v>40.1</v>
      </c>
    </row>
    <row r="984" spans="1:13">
      <c r="A984" s="291" t="s">
        <v>2792</v>
      </c>
      <c r="B984" s="292"/>
      <c r="C984" s="291" t="s">
        <v>1119</v>
      </c>
      <c r="D984" s="293"/>
      <c r="E984" s="293"/>
      <c r="F984" s="293"/>
      <c r="G984" s="292"/>
      <c r="H984" s="294" t="s">
        <v>407</v>
      </c>
      <c r="I984" s="295"/>
      <c r="J984" s="138">
        <v>186.46</v>
      </c>
      <c r="K984" s="298">
        <v>57.53</v>
      </c>
      <c r="L984" s="299"/>
      <c r="M984" s="138">
        <v>243.99</v>
      </c>
    </row>
    <row r="985" spans="1:13">
      <c r="A985" s="291" t="s">
        <v>2793</v>
      </c>
      <c r="B985" s="292"/>
      <c r="C985" s="291" t="s">
        <v>1120</v>
      </c>
      <c r="D985" s="293"/>
      <c r="E985" s="293"/>
      <c r="F985" s="293"/>
      <c r="G985" s="292"/>
      <c r="H985" s="294" t="s">
        <v>407</v>
      </c>
      <c r="I985" s="295"/>
      <c r="J985" s="138">
        <v>293.77</v>
      </c>
      <c r="K985" s="298">
        <v>57.53</v>
      </c>
      <c r="L985" s="299"/>
      <c r="M985" s="138">
        <v>351.3</v>
      </c>
    </row>
    <row r="986" spans="1:13">
      <c r="A986" s="291" t="s">
        <v>2794</v>
      </c>
      <c r="B986" s="292"/>
      <c r="C986" s="291" t="s">
        <v>1121</v>
      </c>
      <c r="D986" s="293"/>
      <c r="E986" s="293"/>
      <c r="F986" s="293"/>
      <c r="G986" s="292"/>
      <c r="H986" s="294" t="s">
        <v>407</v>
      </c>
      <c r="I986" s="295"/>
      <c r="J986" s="138">
        <v>111.4</v>
      </c>
      <c r="K986" s="298">
        <v>77.040000000000006</v>
      </c>
      <c r="L986" s="299"/>
      <c r="M986" s="138">
        <v>188.44</v>
      </c>
    </row>
    <row r="987" spans="1:13">
      <c r="A987" s="291" t="s">
        <v>2795</v>
      </c>
      <c r="B987" s="292"/>
      <c r="C987" s="291" t="s">
        <v>4046</v>
      </c>
      <c r="D987" s="293"/>
      <c r="E987" s="293"/>
      <c r="F987" s="293"/>
      <c r="G987" s="292"/>
      <c r="H987" s="294" t="s">
        <v>113</v>
      </c>
      <c r="I987" s="295"/>
      <c r="J987" s="138">
        <v>425.81</v>
      </c>
      <c r="K987" s="298">
        <v>57.53</v>
      </c>
      <c r="L987" s="299"/>
      <c r="M987" s="138">
        <v>483.34</v>
      </c>
    </row>
    <row r="988" spans="1:13">
      <c r="A988" s="291" t="s">
        <v>2796</v>
      </c>
      <c r="B988" s="292"/>
      <c r="C988" s="291" t="s">
        <v>235</v>
      </c>
      <c r="D988" s="293"/>
      <c r="E988" s="293"/>
      <c r="F988" s="293"/>
      <c r="G988" s="292"/>
      <c r="H988" s="294" t="s">
        <v>186</v>
      </c>
      <c r="I988" s="295"/>
      <c r="J988" s="136">
        <v>4.28</v>
      </c>
      <c r="K988" s="296">
        <v>7.07</v>
      </c>
      <c r="L988" s="297"/>
      <c r="M988" s="137">
        <v>11.35</v>
      </c>
    </row>
    <row r="989" spans="1:13">
      <c r="A989" s="291" t="s">
        <v>2797</v>
      </c>
      <c r="B989" s="292"/>
      <c r="C989" s="291" t="s">
        <v>237</v>
      </c>
      <c r="D989" s="293"/>
      <c r="E989" s="293"/>
      <c r="F989" s="293"/>
      <c r="G989" s="292"/>
      <c r="H989" s="294" t="s">
        <v>407</v>
      </c>
      <c r="I989" s="295"/>
      <c r="J989" s="138">
        <v>157.27000000000001</v>
      </c>
      <c r="K989" s="296">
        <v>5.3</v>
      </c>
      <c r="L989" s="297"/>
      <c r="M989" s="138">
        <v>162.57</v>
      </c>
    </row>
    <row r="990" spans="1:13">
      <c r="A990" s="291" t="s">
        <v>2798</v>
      </c>
      <c r="B990" s="292"/>
      <c r="C990" s="291" t="s">
        <v>1122</v>
      </c>
      <c r="D990" s="293"/>
      <c r="E990" s="293"/>
      <c r="F990" s="293"/>
      <c r="G990" s="292"/>
      <c r="H990" s="294" t="s">
        <v>407</v>
      </c>
      <c r="I990" s="295"/>
      <c r="J990" s="137">
        <v>41.55</v>
      </c>
      <c r="K990" s="298">
        <v>16.68</v>
      </c>
      <c r="L990" s="299"/>
      <c r="M990" s="137">
        <v>58.23</v>
      </c>
    </row>
    <row r="991" spans="1:13">
      <c r="A991" s="291" t="s">
        <v>2799</v>
      </c>
      <c r="B991" s="292"/>
      <c r="C991" s="291" t="s">
        <v>239</v>
      </c>
      <c r="D991" s="293"/>
      <c r="E991" s="293"/>
      <c r="F991" s="293"/>
      <c r="G991" s="292"/>
      <c r="H991" s="294" t="s">
        <v>407</v>
      </c>
      <c r="I991" s="295"/>
      <c r="J991" s="137">
        <v>33.65</v>
      </c>
      <c r="K991" s="298">
        <v>12.37</v>
      </c>
      <c r="L991" s="299"/>
      <c r="M991" s="137">
        <v>46.02</v>
      </c>
    </row>
    <row r="992" spans="1:13">
      <c r="A992" s="291" t="s">
        <v>2800</v>
      </c>
      <c r="B992" s="292"/>
      <c r="C992" s="291" t="s">
        <v>1123</v>
      </c>
      <c r="D992" s="293"/>
      <c r="E992" s="293"/>
      <c r="F992" s="293"/>
      <c r="G992" s="292"/>
      <c r="H992" s="294"/>
      <c r="I992" s="295"/>
      <c r="J992" s="136">
        <v>0</v>
      </c>
      <c r="K992" s="296">
        <v>0</v>
      </c>
      <c r="L992" s="297"/>
      <c r="M992" s="136">
        <v>0</v>
      </c>
    </row>
    <row r="993" spans="1:13">
      <c r="A993" s="291" t="s">
        <v>2801</v>
      </c>
      <c r="B993" s="292"/>
      <c r="C993" s="291" t="s">
        <v>1124</v>
      </c>
      <c r="D993" s="293"/>
      <c r="E993" s="293"/>
      <c r="F993" s="293"/>
      <c r="G993" s="292"/>
      <c r="H993" s="294" t="s">
        <v>407</v>
      </c>
      <c r="I993" s="295"/>
      <c r="J993" s="138">
        <v>187.52</v>
      </c>
      <c r="K993" s="298">
        <v>61.49</v>
      </c>
      <c r="L993" s="299"/>
      <c r="M993" s="138">
        <v>249.01</v>
      </c>
    </row>
    <row r="994" spans="1:13">
      <c r="A994" s="291" t="s">
        <v>2802</v>
      </c>
      <c r="B994" s="292"/>
      <c r="C994" s="291" t="s">
        <v>1125</v>
      </c>
      <c r="D994" s="293"/>
      <c r="E994" s="293"/>
      <c r="F994" s="293"/>
      <c r="G994" s="292"/>
      <c r="H994" s="294" t="s">
        <v>407</v>
      </c>
      <c r="I994" s="295"/>
      <c r="J994" s="137">
        <v>91.9</v>
      </c>
      <c r="K994" s="298">
        <v>57.96</v>
      </c>
      <c r="L994" s="299"/>
      <c r="M994" s="138">
        <v>149.86000000000001</v>
      </c>
    </row>
    <row r="995" spans="1:13">
      <c r="A995" s="291" t="s">
        <v>2803</v>
      </c>
      <c r="B995" s="292"/>
      <c r="C995" s="291" t="s">
        <v>1126</v>
      </c>
      <c r="D995" s="293"/>
      <c r="E995" s="293"/>
      <c r="F995" s="293"/>
      <c r="G995" s="292"/>
      <c r="H995" s="294" t="s">
        <v>113</v>
      </c>
      <c r="I995" s="295"/>
      <c r="J995" s="138">
        <v>169.9</v>
      </c>
      <c r="K995" s="298">
        <v>57.96</v>
      </c>
      <c r="L995" s="299"/>
      <c r="M995" s="138">
        <v>227.86</v>
      </c>
    </row>
    <row r="996" spans="1:13">
      <c r="A996" s="291" t="s">
        <v>2804</v>
      </c>
      <c r="B996" s="292"/>
      <c r="C996" s="291" t="s">
        <v>1127</v>
      </c>
      <c r="D996" s="293"/>
      <c r="E996" s="293"/>
      <c r="F996" s="293"/>
      <c r="G996" s="292"/>
      <c r="H996" s="294" t="s">
        <v>1128</v>
      </c>
      <c r="I996" s="295"/>
      <c r="J996" s="136">
        <v>3.95</v>
      </c>
      <c r="K996" s="296">
        <v>5.3</v>
      </c>
      <c r="L996" s="297"/>
      <c r="M996" s="136">
        <v>9.25</v>
      </c>
    </row>
    <row r="997" spans="1:13">
      <c r="A997" s="291" t="s">
        <v>2805</v>
      </c>
      <c r="B997" s="292"/>
      <c r="C997" s="291" t="s">
        <v>245</v>
      </c>
      <c r="D997" s="293"/>
      <c r="E997" s="293"/>
      <c r="F997" s="293"/>
      <c r="G997" s="292"/>
      <c r="H997" s="294" t="s">
        <v>407</v>
      </c>
      <c r="I997" s="295"/>
      <c r="J997" s="137">
        <v>50.33</v>
      </c>
      <c r="K997" s="296">
        <v>8.84</v>
      </c>
      <c r="L997" s="297"/>
      <c r="M997" s="137">
        <v>59.17</v>
      </c>
    </row>
    <row r="998" spans="1:13">
      <c r="A998" s="291" t="s">
        <v>2806</v>
      </c>
      <c r="B998" s="292"/>
      <c r="C998" s="291" t="s">
        <v>1129</v>
      </c>
      <c r="D998" s="293"/>
      <c r="E998" s="293"/>
      <c r="F998" s="293"/>
      <c r="G998" s="292"/>
      <c r="H998" s="294" t="s">
        <v>407</v>
      </c>
      <c r="I998" s="295"/>
      <c r="J998" s="136">
        <v>3.8</v>
      </c>
      <c r="K998" s="296">
        <v>8.84</v>
      </c>
      <c r="L998" s="297"/>
      <c r="M998" s="137">
        <v>12.64</v>
      </c>
    </row>
    <row r="999" spans="1:13">
      <c r="A999" s="291" t="s">
        <v>2807</v>
      </c>
      <c r="B999" s="292"/>
      <c r="C999" s="291" t="s">
        <v>4047</v>
      </c>
      <c r="D999" s="293"/>
      <c r="E999" s="293"/>
      <c r="F999" s="293"/>
      <c r="G999" s="292"/>
      <c r="H999" s="294" t="s">
        <v>407</v>
      </c>
      <c r="I999" s="295"/>
      <c r="J999" s="138">
        <v>178.06</v>
      </c>
      <c r="K999" s="298">
        <v>12.72</v>
      </c>
      <c r="L999" s="299"/>
      <c r="M999" s="138">
        <v>190.78</v>
      </c>
    </row>
    <row r="1000" spans="1:13">
      <c r="A1000" s="291" t="s">
        <v>2808</v>
      </c>
      <c r="B1000" s="292"/>
      <c r="C1000" s="291" t="s">
        <v>4048</v>
      </c>
      <c r="D1000" s="293"/>
      <c r="E1000" s="293"/>
      <c r="F1000" s="293"/>
      <c r="G1000" s="292"/>
      <c r="H1000" s="294" t="s">
        <v>407</v>
      </c>
      <c r="I1000" s="295"/>
      <c r="J1000" s="137">
        <v>12.17</v>
      </c>
      <c r="K1000" s="298">
        <v>12.72</v>
      </c>
      <c r="L1000" s="299"/>
      <c r="M1000" s="137">
        <v>24.89</v>
      </c>
    </row>
    <row r="1001" spans="1:13">
      <c r="A1001" s="291" t="s">
        <v>2809</v>
      </c>
      <c r="B1001" s="292"/>
      <c r="C1001" s="291" t="s">
        <v>4049</v>
      </c>
      <c r="D1001" s="293"/>
      <c r="E1001" s="293"/>
      <c r="F1001" s="293"/>
      <c r="G1001" s="292"/>
      <c r="H1001" s="294" t="s">
        <v>407</v>
      </c>
      <c r="I1001" s="295"/>
      <c r="J1001" s="137">
        <v>12.95</v>
      </c>
      <c r="K1001" s="298">
        <v>12.72</v>
      </c>
      <c r="L1001" s="299"/>
      <c r="M1001" s="137">
        <v>25.67</v>
      </c>
    </row>
    <row r="1002" spans="1:13">
      <c r="A1002" s="291" t="s">
        <v>2810</v>
      </c>
      <c r="B1002" s="292"/>
      <c r="C1002" s="291" t="s">
        <v>4050</v>
      </c>
      <c r="D1002" s="293"/>
      <c r="E1002" s="293"/>
      <c r="F1002" s="293"/>
      <c r="G1002" s="292"/>
      <c r="H1002" s="294" t="s">
        <v>407</v>
      </c>
      <c r="I1002" s="295"/>
      <c r="J1002" s="137">
        <v>53.66</v>
      </c>
      <c r="K1002" s="298">
        <v>12.72</v>
      </c>
      <c r="L1002" s="299"/>
      <c r="M1002" s="137">
        <v>66.38</v>
      </c>
    </row>
    <row r="1003" spans="1:13">
      <c r="A1003" s="291" t="s">
        <v>2811</v>
      </c>
      <c r="B1003" s="292"/>
      <c r="C1003" s="291" t="s">
        <v>4051</v>
      </c>
      <c r="D1003" s="293"/>
      <c r="E1003" s="293"/>
      <c r="F1003" s="293"/>
      <c r="G1003" s="292"/>
      <c r="H1003" s="294" t="s">
        <v>113</v>
      </c>
      <c r="I1003" s="295"/>
      <c r="J1003" s="137">
        <v>48.39</v>
      </c>
      <c r="K1003" s="298">
        <v>12.72</v>
      </c>
      <c r="L1003" s="299"/>
      <c r="M1003" s="137">
        <v>61.11</v>
      </c>
    </row>
    <row r="1004" spans="1:13">
      <c r="A1004" s="291" t="s">
        <v>2812</v>
      </c>
      <c r="B1004" s="292"/>
      <c r="C1004" s="291" t="s">
        <v>1130</v>
      </c>
      <c r="D1004" s="293"/>
      <c r="E1004" s="293"/>
      <c r="F1004" s="293"/>
      <c r="G1004" s="292"/>
      <c r="H1004" s="294" t="s">
        <v>407</v>
      </c>
      <c r="I1004" s="295"/>
      <c r="J1004" s="137">
        <v>67.069999999999993</v>
      </c>
      <c r="K1004" s="296">
        <v>7.07</v>
      </c>
      <c r="L1004" s="297"/>
      <c r="M1004" s="137">
        <v>74.14</v>
      </c>
    </row>
    <row r="1005" spans="1:13">
      <c r="A1005" s="291" t="s">
        <v>2813</v>
      </c>
      <c r="B1005" s="292"/>
      <c r="C1005" s="291" t="s">
        <v>249</v>
      </c>
      <c r="D1005" s="293"/>
      <c r="E1005" s="293"/>
      <c r="F1005" s="293"/>
      <c r="G1005" s="292"/>
      <c r="H1005" s="294" t="s">
        <v>113</v>
      </c>
      <c r="I1005" s="295"/>
      <c r="J1005" s="138">
        <v>134.03</v>
      </c>
      <c r="K1005" s="296">
        <v>7.07</v>
      </c>
      <c r="L1005" s="297"/>
      <c r="M1005" s="138">
        <v>141.1</v>
      </c>
    </row>
    <row r="1006" spans="1:13">
      <c r="A1006" s="291" t="s">
        <v>2814</v>
      </c>
      <c r="B1006" s="292"/>
      <c r="C1006" s="291" t="s">
        <v>4052</v>
      </c>
      <c r="D1006" s="293"/>
      <c r="E1006" s="293"/>
      <c r="F1006" s="293"/>
      <c r="G1006" s="292"/>
      <c r="H1006" s="294" t="s">
        <v>113</v>
      </c>
      <c r="I1006" s="295"/>
      <c r="J1006" s="138">
        <v>762.15</v>
      </c>
      <c r="K1006" s="296">
        <v>7.07</v>
      </c>
      <c r="L1006" s="297"/>
      <c r="M1006" s="138">
        <v>769.22</v>
      </c>
    </row>
    <row r="1007" spans="1:13">
      <c r="A1007" s="291" t="s">
        <v>2815</v>
      </c>
      <c r="B1007" s="292"/>
      <c r="C1007" s="291" t="s">
        <v>4053</v>
      </c>
      <c r="D1007" s="293"/>
      <c r="E1007" s="293"/>
      <c r="F1007" s="293"/>
      <c r="G1007" s="292"/>
      <c r="H1007" s="294" t="s">
        <v>407</v>
      </c>
      <c r="I1007" s="295"/>
      <c r="J1007" s="137">
        <v>65.040000000000006</v>
      </c>
      <c r="K1007" s="296">
        <v>5.3</v>
      </c>
      <c r="L1007" s="297"/>
      <c r="M1007" s="137">
        <v>70.34</v>
      </c>
    </row>
    <row r="1008" spans="1:13">
      <c r="A1008" s="291" t="s">
        <v>2816</v>
      </c>
      <c r="B1008" s="292"/>
      <c r="C1008" s="291" t="s">
        <v>1131</v>
      </c>
      <c r="D1008" s="293"/>
      <c r="E1008" s="293"/>
      <c r="F1008" s="293"/>
      <c r="G1008" s="292"/>
      <c r="H1008" s="294" t="s">
        <v>113</v>
      </c>
      <c r="I1008" s="295"/>
      <c r="J1008" s="137">
        <v>88.46</v>
      </c>
      <c r="K1008" s="298">
        <v>13.78</v>
      </c>
      <c r="L1008" s="299"/>
      <c r="M1008" s="138">
        <v>102.24</v>
      </c>
    </row>
    <row r="1009" spans="1:13">
      <c r="A1009" s="291" t="s">
        <v>2817</v>
      </c>
      <c r="B1009" s="292"/>
      <c r="C1009" s="291" t="s">
        <v>1132</v>
      </c>
      <c r="D1009" s="293"/>
      <c r="E1009" s="293"/>
      <c r="F1009" s="293"/>
      <c r="G1009" s="292"/>
      <c r="H1009" s="294" t="s">
        <v>407</v>
      </c>
      <c r="I1009" s="295"/>
      <c r="J1009" s="137">
        <v>96.5</v>
      </c>
      <c r="K1009" s="298">
        <v>13.78</v>
      </c>
      <c r="L1009" s="299"/>
      <c r="M1009" s="138">
        <v>110.28</v>
      </c>
    </row>
    <row r="1010" spans="1:13">
      <c r="A1010" s="291" t="s">
        <v>2818</v>
      </c>
      <c r="B1010" s="292"/>
      <c r="C1010" s="291" t="s">
        <v>1133</v>
      </c>
      <c r="D1010" s="293"/>
      <c r="E1010" s="293"/>
      <c r="F1010" s="293"/>
      <c r="G1010" s="292"/>
      <c r="H1010" s="294"/>
      <c r="I1010" s="295"/>
      <c r="J1010" s="136">
        <v>0</v>
      </c>
      <c r="K1010" s="296">
        <v>0</v>
      </c>
      <c r="L1010" s="297"/>
      <c r="M1010" s="136">
        <v>0</v>
      </c>
    </row>
    <row r="1011" spans="1:13">
      <c r="A1011" s="291" t="s">
        <v>2819</v>
      </c>
      <c r="B1011" s="292"/>
      <c r="C1011" s="291" t="s">
        <v>1134</v>
      </c>
      <c r="D1011" s="293"/>
      <c r="E1011" s="293"/>
      <c r="F1011" s="293"/>
      <c r="G1011" s="292"/>
      <c r="H1011" s="294" t="s">
        <v>407</v>
      </c>
      <c r="I1011" s="295"/>
      <c r="J1011" s="138">
        <v>378.98</v>
      </c>
      <c r="K1011" s="298">
        <v>61.85</v>
      </c>
      <c r="L1011" s="299"/>
      <c r="M1011" s="138">
        <v>440.83</v>
      </c>
    </row>
    <row r="1012" spans="1:13">
      <c r="A1012" s="291" t="s">
        <v>2820</v>
      </c>
      <c r="B1012" s="292"/>
      <c r="C1012" s="291" t="s">
        <v>4054</v>
      </c>
      <c r="D1012" s="293"/>
      <c r="E1012" s="293"/>
      <c r="F1012" s="293"/>
      <c r="G1012" s="292"/>
      <c r="H1012" s="294" t="s">
        <v>407</v>
      </c>
      <c r="I1012" s="295"/>
      <c r="J1012" s="137">
        <v>88.5</v>
      </c>
      <c r="K1012" s="298">
        <v>31.81</v>
      </c>
      <c r="L1012" s="299"/>
      <c r="M1012" s="138">
        <v>120.31</v>
      </c>
    </row>
    <row r="1013" spans="1:13">
      <c r="A1013" s="291" t="s">
        <v>2821</v>
      </c>
      <c r="B1013" s="292"/>
      <c r="C1013" s="291" t="s">
        <v>1135</v>
      </c>
      <c r="D1013" s="293"/>
      <c r="E1013" s="293"/>
      <c r="F1013" s="293"/>
      <c r="G1013" s="292"/>
      <c r="H1013" s="294" t="s">
        <v>407</v>
      </c>
      <c r="I1013" s="295"/>
      <c r="J1013" s="138">
        <v>215.09</v>
      </c>
      <c r="K1013" s="298">
        <v>12.72</v>
      </c>
      <c r="L1013" s="299"/>
      <c r="M1013" s="138">
        <v>227.81</v>
      </c>
    </row>
    <row r="1014" spans="1:13">
      <c r="A1014" s="291" t="s">
        <v>2822</v>
      </c>
      <c r="B1014" s="292"/>
      <c r="C1014" s="291" t="s">
        <v>1136</v>
      </c>
      <c r="D1014" s="293"/>
      <c r="E1014" s="293"/>
      <c r="F1014" s="293"/>
      <c r="G1014" s="292"/>
      <c r="H1014" s="294" t="s">
        <v>407</v>
      </c>
      <c r="I1014" s="295"/>
      <c r="J1014" s="137">
        <v>14.51</v>
      </c>
      <c r="K1014" s="296">
        <v>5.3</v>
      </c>
      <c r="L1014" s="297"/>
      <c r="M1014" s="137">
        <v>19.809999999999999</v>
      </c>
    </row>
    <row r="1015" spans="1:13">
      <c r="A1015" s="291" t="s">
        <v>2823</v>
      </c>
      <c r="B1015" s="292"/>
      <c r="C1015" s="291" t="s">
        <v>1137</v>
      </c>
      <c r="D1015" s="293"/>
      <c r="E1015" s="293"/>
      <c r="F1015" s="293"/>
      <c r="G1015" s="292"/>
      <c r="H1015" s="294" t="s">
        <v>407</v>
      </c>
      <c r="I1015" s="295"/>
      <c r="J1015" s="138">
        <v>255.85</v>
      </c>
      <c r="K1015" s="298">
        <v>21.56</v>
      </c>
      <c r="L1015" s="299"/>
      <c r="M1015" s="138">
        <v>277.41000000000003</v>
      </c>
    </row>
    <row r="1016" spans="1:13">
      <c r="A1016" s="291" t="s">
        <v>2824</v>
      </c>
      <c r="B1016" s="292"/>
      <c r="C1016" s="291" t="s">
        <v>1138</v>
      </c>
      <c r="D1016" s="293"/>
      <c r="E1016" s="293"/>
      <c r="F1016" s="293"/>
      <c r="G1016" s="292"/>
      <c r="H1016" s="294"/>
      <c r="I1016" s="295"/>
      <c r="J1016" s="136">
        <v>0</v>
      </c>
      <c r="K1016" s="296">
        <v>0</v>
      </c>
      <c r="L1016" s="297"/>
      <c r="M1016" s="136">
        <v>0</v>
      </c>
    </row>
    <row r="1017" spans="1:13">
      <c r="A1017" s="291" t="s">
        <v>2825</v>
      </c>
      <c r="B1017" s="292"/>
      <c r="C1017" s="291" t="s">
        <v>1139</v>
      </c>
      <c r="D1017" s="293"/>
      <c r="E1017" s="293"/>
      <c r="F1017" s="293"/>
      <c r="G1017" s="292"/>
      <c r="H1017" s="294" t="s">
        <v>407</v>
      </c>
      <c r="I1017" s="295"/>
      <c r="J1017" s="138">
        <v>209.3</v>
      </c>
      <c r="K1017" s="298">
        <v>79.849999999999994</v>
      </c>
      <c r="L1017" s="299"/>
      <c r="M1017" s="138">
        <v>289.14999999999998</v>
      </c>
    </row>
    <row r="1018" spans="1:13">
      <c r="A1018" s="291" t="s">
        <v>2826</v>
      </c>
      <c r="B1018" s="292"/>
      <c r="C1018" s="291" t="s">
        <v>1140</v>
      </c>
      <c r="D1018" s="293"/>
      <c r="E1018" s="293"/>
      <c r="F1018" s="293"/>
      <c r="G1018" s="292"/>
      <c r="H1018" s="294" t="s">
        <v>407</v>
      </c>
      <c r="I1018" s="295"/>
      <c r="J1018" s="138">
        <v>426.37</v>
      </c>
      <c r="K1018" s="300">
        <v>133.08000000000001</v>
      </c>
      <c r="L1018" s="301"/>
      <c r="M1018" s="138">
        <v>559.45000000000005</v>
      </c>
    </row>
    <row r="1019" spans="1:13">
      <c r="A1019" s="291" t="s">
        <v>2827</v>
      </c>
      <c r="B1019" s="292"/>
      <c r="C1019" s="291" t="s">
        <v>1141</v>
      </c>
      <c r="D1019" s="293"/>
      <c r="E1019" s="293"/>
      <c r="F1019" s="293"/>
      <c r="G1019" s="292"/>
      <c r="H1019" s="294" t="s">
        <v>113</v>
      </c>
      <c r="I1019" s="295"/>
      <c r="J1019" s="138">
        <v>143.02000000000001</v>
      </c>
      <c r="K1019" s="296">
        <v>7.07</v>
      </c>
      <c r="L1019" s="297"/>
      <c r="M1019" s="138">
        <v>150.09</v>
      </c>
    </row>
    <row r="1020" spans="1:13">
      <c r="A1020" s="291" t="s">
        <v>2828</v>
      </c>
      <c r="B1020" s="292"/>
      <c r="C1020" s="291" t="s">
        <v>1142</v>
      </c>
      <c r="D1020" s="293"/>
      <c r="E1020" s="293"/>
      <c r="F1020" s="293"/>
      <c r="G1020" s="292"/>
      <c r="H1020" s="294" t="s">
        <v>407</v>
      </c>
      <c r="I1020" s="295"/>
      <c r="J1020" s="138">
        <v>129.21</v>
      </c>
      <c r="K1020" s="296">
        <v>7.07</v>
      </c>
      <c r="L1020" s="297"/>
      <c r="M1020" s="138">
        <v>136.28</v>
      </c>
    </row>
    <row r="1021" spans="1:13">
      <c r="A1021" s="291" t="s">
        <v>2829</v>
      </c>
      <c r="B1021" s="292"/>
      <c r="C1021" s="291" t="s">
        <v>4055</v>
      </c>
      <c r="D1021" s="293"/>
      <c r="E1021" s="293"/>
      <c r="F1021" s="293"/>
      <c r="G1021" s="292"/>
      <c r="H1021" s="294" t="s">
        <v>407</v>
      </c>
      <c r="I1021" s="295"/>
      <c r="J1021" s="138">
        <v>215.15</v>
      </c>
      <c r="K1021" s="298">
        <v>12.72</v>
      </c>
      <c r="L1021" s="299"/>
      <c r="M1021" s="138">
        <v>227.87</v>
      </c>
    </row>
    <row r="1022" spans="1:13">
      <c r="A1022" s="291" t="s">
        <v>2830</v>
      </c>
      <c r="B1022" s="292"/>
      <c r="C1022" s="291" t="s">
        <v>4056</v>
      </c>
      <c r="D1022" s="293"/>
      <c r="E1022" s="293"/>
      <c r="F1022" s="293"/>
      <c r="G1022" s="292"/>
      <c r="H1022" s="294" t="s">
        <v>407</v>
      </c>
      <c r="I1022" s="295"/>
      <c r="J1022" s="137">
        <v>14.7</v>
      </c>
      <c r="K1022" s="298">
        <v>12.72</v>
      </c>
      <c r="L1022" s="299"/>
      <c r="M1022" s="137">
        <v>27.42</v>
      </c>
    </row>
    <row r="1023" spans="1:13">
      <c r="A1023" s="291" t="s">
        <v>2831</v>
      </c>
      <c r="B1023" s="292"/>
      <c r="C1023" s="291" t="s">
        <v>4057</v>
      </c>
      <c r="D1023" s="293"/>
      <c r="E1023" s="293"/>
      <c r="F1023" s="293"/>
      <c r="G1023" s="292"/>
      <c r="H1023" s="294" t="s">
        <v>407</v>
      </c>
      <c r="I1023" s="295"/>
      <c r="J1023" s="137">
        <v>44.03</v>
      </c>
      <c r="K1023" s="298">
        <v>12.72</v>
      </c>
      <c r="L1023" s="299"/>
      <c r="M1023" s="137">
        <v>56.75</v>
      </c>
    </row>
    <row r="1024" spans="1:13">
      <c r="A1024" s="291" t="s">
        <v>2832</v>
      </c>
      <c r="B1024" s="292"/>
      <c r="C1024" s="291" t="s">
        <v>4058</v>
      </c>
      <c r="D1024" s="293"/>
      <c r="E1024" s="293"/>
      <c r="F1024" s="293"/>
      <c r="G1024" s="292"/>
      <c r="H1024" s="294" t="s">
        <v>407</v>
      </c>
      <c r="I1024" s="295"/>
      <c r="J1024" s="137">
        <v>67.739999999999995</v>
      </c>
      <c r="K1024" s="296">
        <v>7.78</v>
      </c>
      <c r="L1024" s="297"/>
      <c r="M1024" s="137">
        <v>75.52</v>
      </c>
    </row>
    <row r="1025" spans="1:13">
      <c r="A1025" s="291" t="s">
        <v>2833</v>
      </c>
      <c r="B1025" s="292"/>
      <c r="C1025" s="291" t="s">
        <v>1143</v>
      </c>
      <c r="D1025" s="293"/>
      <c r="E1025" s="293"/>
      <c r="F1025" s="293"/>
      <c r="G1025" s="292"/>
      <c r="H1025" s="294" t="s">
        <v>407</v>
      </c>
      <c r="I1025" s="295"/>
      <c r="J1025" s="138">
        <v>274.26</v>
      </c>
      <c r="K1025" s="298">
        <v>13.78</v>
      </c>
      <c r="L1025" s="299"/>
      <c r="M1025" s="138">
        <v>288.04000000000002</v>
      </c>
    </row>
    <row r="1026" spans="1:13">
      <c r="A1026" s="291" t="s">
        <v>2834</v>
      </c>
      <c r="B1026" s="292"/>
      <c r="C1026" s="291" t="s">
        <v>1144</v>
      </c>
      <c r="D1026" s="293"/>
      <c r="E1026" s="293"/>
      <c r="F1026" s="293"/>
      <c r="G1026" s="292"/>
      <c r="H1026" s="294" t="s">
        <v>407</v>
      </c>
      <c r="I1026" s="295"/>
      <c r="J1026" s="138">
        <v>113.27</v>
      </c>
      <c r="K1026" s="298">
        <v>13.78</v>
      </c>
      <c r="L1026" s="299"/>
      <c r="M1026" s="138">
        <v>127.05</v>
      </c>
    </row>
    <row r="1027" spans="1:13">
      <c r="A1027" s="291" t="s">
        <v>2835</v>
      </c>
      <c r="B1027" s="292"/>
      <c r="C1027" s="291" t="s">
        <v>1145</v>
      </c>
      <c r="D1027" s="293"/>
      <c r="E1027" s="293"/>
      <c r="F1027" s="293"/>
      <c r="G1027" s="292"/>
      <c r="H1027" s="294" t="s">
        <v>407</v>
      </c>
      <c r="I1027" s="295"/>
      <c r="J1027" s="138">
        <v>159.56</v>
      </c>
      <c r="K1027" s="298">
        <v>13.78</v>
      </c>
      <c r="L1027" s="299"/>
      <c r="M1027" s="138">
        <v>173.34</v>
      </c>
    </row>
    <row r="1028" spans="1:13">
      <c r="A1028" s="291" t="s">
        <v>2836</v>
      </c>
      <c r="B1028" s="292"/>
      <c r="C1028" s="291" t="s">
        <v>1146</v>
      </c>
      <c r="D1028" s="293"/>
      <c r="E1028" s="293"/>
      <c r="F1028" s="293"/>
      <c r="G1028" s="292"/>
      <c r="H1028" s="294" t="s">
        <v>407</v>
      </c>
      <c r="I1028" s="295"/>
      <c r="J1028" s="138">
        <v>299.23</v>
      </c>
      <c r="K1028" s="298">
        <v>13.78</v>
      </c>
      <c r="L1028" s="299"/>
      <c r="M1028" s="138">
        <v>313.01</v>
      </c>
    </row>
    <row r="1029" spans="1:13">
      <c r="A1029" s="291" t="s">
        <v>2837</v>
      </c>
      <c r="B1029" s="292"/>
      <c r="C1029" s="291" t="s">
        <v>1147</v>
      </c>
      <c r="D1029" s="293"/>
      <c r="E1029" s="293"/>
      <c r="F1029" s="293"/>
      <c r="G1029" s="292"/>
      <c r="H1029" s="294" t="s">
        <v>407</v>
      </c>
      <c r="I1029" s="295"/>
      <c r="J1029" s="139">
        <v>1529.1</v>
      </c>
      <c r="K1029" s="298">
        <v>17.670000000000002</v>
      </c>
      <c r="L1029" s="299"/>
      <c r="M1029" s="139">
        <v>1546.77</v>
      </c>
    </row>
    <row r="1030" spans="1:13">
      <c r="A1030" s="291" t="s">
        <v>2838</v>
      </c>
      <c r="B1030" s="292"/>
      <c r="C1030" s="291" t="s">
        <v>1148</v>
      </c>
      <c r="D1030" s="293"/>
      <c r="E1030" s="293"/>
      <c r="F1030" s="293"/>
      <c r="G1030" s="292"/>
      <c r="H1030" s="294"/>
      <c r="I1030" s="295"/>
      <c r="J1030" s="136">
        <v>0</v>
      </c>
      <c r="K1030" s="296">
        <v>0</v>
      </c>
      <c r="L1030" s="297"/>
      <c r="M1030" s="136">
        <v>0</v>
      </c>
    </row>
    <row r="1031" spans="1:13">
      <c r="A1031" s="291" t="s">
        <v>2839</v>
      </c>
      <c r="B1031" s="292"/>
      <c r="C1031" s="291" t="s">
        <v>1149</v>
      </c>
      <c r="D1031" s="293"/>
      <c r="E1031" s="293"/>
      <c r="F1031" s="293"/>
      <c r="G1031" s="292"/>
      <c r="H1031" s="294" t="s">
        <v>407</v>
      </c>
      <c r="I1031" s="295"/>
      <c r="J1031" s="137">
        <v>86.4</v>
      </c>
      <c r="K1031" s="298">
        <v>17.670000000000002</v>
      </c>
      <c r="L1031" s="299"/>
      <c r="M1031" s="138">
        <v>104.07</v>
      </c>
    </row>
    <row r="1032" spans="1:13">
      <c r="A1032" s="291" t="s">
        <v>2840</v>
      </c>
      <c r="B1032" s="292"/>
      <c r="C1032" s="291" t="s">
        <v>1150</v>
      </c>
      <c r="D1032" s="293"/>
      <c r="E1032" s="293"/>
      <c r="F1032" s="293"/>
      <c r="G1032" s="292"/>
      <c r="H1032" s="294" t="s">
        <v>407</v>
      </c>
      <c r="I1032" s="295"/>
      <c r="J1032" s="137">
        <v>13</v>
      </c>
      <c r="K1032" s="298">
        <v>17.670000000000002</v>
      </c>
      <c r="L1032" s="299"/>
      <c r="M1032" s="137">
        <v>30.67</v>
      </c>
    </row>
    <row r="1033" spans="1:13">
      <c r="A1033" s="291" t="s">
        <v>2841</v>
      </c>
      <c r="B1033" s="292"/>
      <c r="C1033" s="291" t="s">
        <v>4059</v>
      </c>
      <c r="D1033" s="293"/>
      <c r="E1033" s="293"/>
      <c r="F1033" s="293"/>
      <c r="G1033" s="292"/>
      <c r="H1033" s="294" t="s">
        <v>407</v>
      </c>
      <c r="I1033" s="295"/>
      <c r="J1033" s="137">
        <v>96.09</v>
      </c>
      <c r="K1033" s="298">
        <v>17.670000000000002</v>
      </c>
      <c r="L1033" s="299"/>
      <c r="M1033" s="138">
        <v>113.76</v>
      </c>
    </row>
    <row r="1034" spans="1:13">
      <c r="A1034" s="291" t="s">
        <v>2842</v>
      </c>
      <c r="B1034" s="292"/>
      <c r="C1034" s="291" t="s">
        <v>1151</v>
      </c>
      <c r="D1034" s="293"/>
      <c r="E1034" s="293"/>
      <c r="F1034" s="293"/>
      <c r="G1034" s="292"/>
      <c r="H1034" s="294" t="s">
        <v>407</v>
      </c>
      <c r="I1034" s="295"/>
      <c r="J1034" s="137">
        <v>17</v>
      </c>
      <c r="K1034" s="298">
        <v>13.34</v>
      </c>
      <c r="L1034" s="299"/>
      <c r="M1034" s="137">
        <v>30.34</v>
      </c>
    </row>
    <row r="1035" spans="1:13">
      <c r="A1035" s="291" t="s">
        <v>2843</v>
      </c>
      <c r="B1035" s="292"/>
      <c r="C1035" s="291" t="s">
        <v>1152</v>
      </c>
      <c r="D1035" s="293"/>
      <c r="E1035" s="293"/>
      <c r="F1035" s="293"/>
      <c r="G1035" s="292"/>
      <c r="H1035" s="294" t="s">
        <v>407</v>
      </c>
      <c r="I1035" s="295"/>
      <c r="J1035" s="137">
        <v>32.9</v>
      </c>
      <c r="K1035" s="298">
        <v>12.37</v>
      </c>
      <c r="L1035" s="299"/>
      <c r="M1035" s="137">
        <v>45.27</v>
      </c>
    </row>
    <row r="1036" spans="1:13">
      <c r="A1036" s="291" t="s">
        <v>2844</v>
      </c>
      <c r="B1036" s="292"/>
      <c r="C1036" s="291" t="s">
        <v>1153</v>
      </c>
      <c r="D1036" s="293"/>
      <c r="E1036" s="293"/>
      <c r="F1036" s="293"/>
      <c r="G1036" s="292"/>
      <c r="H1036" s="294" t="s">
        <v>407</v>
      </c>
      <c r="I1036" s="295"/>
      <c r="J1036" s="137">
        <v>29.9</v>
      </c>
      <c r="K1036" s="298">
        <v>12.37</v>
      </c>
      <c r="L1036" s="299"/>
      <c r="M1036" s="137">
        <v>42.27</v>
      </c>
    </row>
    <row r="1037" spans="1:13">
      <c r="A1037" s="291" t="s">
        <v>2845</v>
      </c>
      <c r="B1037" s="292"/>
      <c r="C1037" s="291" t="s">
        <v>1154</v>
      </c>
      <c r="D1037" s="293"/>
      <c r="E1037" s="293"/>
      <c r="F1037" s="293"/>
      <c r="G1037" s="292"/>
      <c r="H1037" s="294" t="s">
        <v>407</v>
      </c>
      <c r="I1037" s="295"/>
      <c r="J1037" s="137">
        <v>47.78</v>
      </c>
      <c r="K1037" s="298">
        <v>16.68</v>
      </c>
      <c r="L1037" s="299"/>
      <c r="M1037" s="137">
        <v>64.459999999999994</v>
      </c>
    </row>
    <row r="1038" spans="1:13">
      <c r="A1038" s="291" t="s">
        <v>2846</v>
      </c>
      <c r="B1038" s="292"/>
      <c r="C1038" s="291" t="s">
        <v>1155</v>
      </c>
      <c r="D1038" s="293"/>
      <c r="E1038" s="293"/>
      <c r="F1038" s="293"/>
      <c r="G1038" s="292"/>
      <c r="H1038" s="294" t="s">
        <v>407</v>
      </c>
      <c r="I1038" s="295"/>
      <c r="J1038" s="137">
        <v>25.93</v>
      </c>
      <c r="K1038" s="296">
        <v>8.84</v>
      </c>
      <c r="L1038" s="297"/>
      <c r="M1038" s="137">
        <v>34.770000000000003</v>
      </c>
    </row>
    <row r="1039" spans="1:13">
      <c r="A1039" s="291" t="s">
        <v>2847</v>
      </c>
      <c r="B1039" s="292"/>
      <c r="C1039" s="291" t="s">
        <v>4060</v>
      </c>
      <c r="D1039" s="293"/>
      <c r="E1039" s="293"/>
      <c r="F1039" s="293"/>
      <c r="G1039" s="292"/>
      <c r="H1039" s="294" t="s">
        <v>407</v>
      </c>
      <c r="I1039" s="295"/>
      <c r="J1039" s="139">
        <v>6320.05</v>
      </c>
      <c r="K1039" s="298">
        <v>26.51</v>
      </c>
      <c r="L1039" s="299"/>
      <c r="M1039" s="139">
        <v>6346.56</v>
      </c>
    </row>
    <row r="1040" spans="1:13">
      <c r="A1040" s="291" t="s">
        <v>2848</v>
      </c>
      <c r="B1040" s="292"/>
      <c r="C1040" s="291" t="s">
        <v>1156</v>
      </c>
      <c r="D1040" s="293"/>
      <c r="E1040" s="293"/>
      <c r="F1040" s="293"/>
      <c r="G1040" s="292"/>
      <c r="H1040" s="294"/>
      <c r="I1040" s="295"/>
      <c r="J1040" s="136">
        <v>0</v>
      </c>
      <c r="K1040" s="296">
        <v>0</v>
      </c>
      <c r="L1040" s="297"/>
      <c r="M1040" s="136">
        <v>0</v>
      </c>
    </row>
    <row r="1041" spans="1:13">
      <c r="A1041" s="291" t="s">
        <v>2849</v>
      </c>
      <c r="B1041" s="292"/>
      <c r="C1041" s="291" t="s">
        <v>1157</v>
      </c>
      <c r="D1041" s="293"/>
      <c r="E1041" s="293"/>
      <c r="F1041" s="293"/>
      <c r="G1041" s="292"/>
      <c r="H1041" s="294" t="s">
        <v>407</v>
      </c>
      <c r="I1041" s="295"/>
      <c r="J1041" s="138">
        <v>264.45999999999998</v>
      </c>
      <c r="K1041" s="298">
        <v>35.340000000000003</v>
      </c>
      <c r="L1041" s="299"/>
      <c r="M1041" s="138">
        <v>299.8</v>
      </c>
    </row>
    <row r="1042" spans="1:13">
      <c r="A1042" s="291" t="s">
        <v>2850</v>
      </c>
      <c r="B1042" s="292"/>
      <c r="C1042" s="291" t="s">
        <v>1158</v>
      </c>
      <c r="D1042" s="293"/>
      <c r="E1042" s="293"/>
      <c r="F1042" s="293"/>
      <c r="G1042" s="292"/>
      <c r="H1042" s="294" t="s">
        <v>407</v>
      </c>
      <c r="I1042" s="295"/>
      <c r="J1042" s="138">
        <v>402.36</v>
      </c>
      <c r="K1042" s="298">
        <v>53.01</v>
      </c>
      <c r="L1042" s="299"/>
      <c r="M1042" s="138">
        <v>455.37</v>
      </c>
    </row>
    <row r="1043" spans="1:13">
      <c r="A1043" s="291" t="s">
        <v>2851</v>
      </c>
      <c r="B1043" s="292"/>
      <c r="C1043" s="291" t="s">
        <v>1159</v>
      </c>
      <c r="D1043" s="293"/>
      <c r="E1043" s="293"/>
      <c r="F1043" s="293"/>
      <c r="G1043" s="292"/>
      <c r="H1043" s="294" t="s">
        <v>407</v>
      </c>
      <c r="I1043" s="295"/>
      <c r="J1043" s="138">
        <v>213.19</v>
      </c>
      <c r="K1043" s="298">
        <v>28.27</v>
      </c>
      <c r="L1043" s="299"/>
      <c r="M1043" s="138">
        <v>241.46</v>
      </c>
    </row>
    <row r="1044" spans="1:13">
      <c r="A1044" s="291" t="s">
        <v>2852</v>
      </c>
      <c r="B1044" s="292"/>
      <c r="C1044" s="291" t="s">
        <v>1160</v>
      </c>
      <c r="D1044" s="293"/>
      <c r="E1044" s="293"/>
      <c r="F1044" s="293"/>
      <c r="G1044" s="292"/>
      <c r="H1044" s="294" t="s">
        <v>407</v>
      </c>
      <c r="I1044" s="295"/>
      <c r="J1044" s="138">
        <v>592.86</v>
      </c>
      <c r="K1044" s="298">
        <v>67.64</v>
      </c>
      <c r="L1044" s="299"/>
      <c r="M1044" s="138">
        <v>660.5</v>
      </c>
    </row>
    <row r="1045" spans="1:13">
      <c r="A1045" s="291" t="s">
        <v>2853</v>
      </c>
      <c r="B1045" s="292"/>
      <c r="C1045" s="291" t="s">
        <v>257</v>
      </c>
      <c r="D1045" s="293"/>
      <c r="E1045" s="293"/>
      <c r="F1045" s="293"/>
      <c r="G1045" s="292"/>
      <c r="H1045" s="294" t="s">
        <v>407</v>
      </c>
      <c r="I1045" s="295"/>
      <c r="J1045" s="138">
        <v>831.28</v>
      </c>
      <c r="K1045" s="298">
        <v>63.75</v>
      </c>
      <c r="L1045" s="299"/>
      <c r="M1045" s="138">
        <v>895.03</v>
      </c>
    </row>
    <row r="1046" spans="1:13">
      <c r="A1046" s="291" t="s">
        <v>2854</v>
      </c>
      <c r="B1046" s="292"/>
      <c r="C1046" s="291" t="s">
        <v>255</v>
      </c>
      <c r="D1046" s="293"/>
      <c r="E1046" s="293"/>
      <c r="F1046" s="293"/>
      <c r="G1046" s="292"/>
      <c r="H1046" s="294" t="s">
        <v>407</v>
      </c>
      <c r="I1046" s="295"/>
      <c r="J1046" s="137">
        <v>73.36</v>
      </c>
      <c r="K1046" s="296">
        <v>7.07</v>
      </c>
      <c r="L1046" s="297"/>
      <c r="M1046" s="137">
        <v>80.430000000000007</v>
      </c>
    </row>
    <row r="1047" spans="1:13">
      <c r="A1047" s="291" t="s">
        <v>2855</v>
      </c>
      <c r="B1047" s="292"/>
      <c r="C1047" s="291" t="s">
        <v>1161</v>
      </c>
      <c r="D1047" s="293"/>
      <c r="E1047" s="293"/>
      <c r="F1047" s="293"/>
      <c r="G1047" s="292"/>
      <c r="H1047" s="294" t="s">
        <v>407</v>
      </c>
      <c r="I1047" s="295"/>
      <c r="J1047" s="137">
        <v>45.61</v>
      </c>
      <c r="K1047" s="296">
        <v>7.07</v>
      </c>
      <c r="L1047" s="297"/>
      <c r="M1047" s="137">
        <v>52.68</v>
      </c>
    </row>
    <row r="1048" spans="1:13">
      <c r="A1048" s="291" t="s">
        <v>2856</v>
      </c>
      <c r="B1048" s="292"/>
      <c r="C1048" s="291" t="s">
        <v>1162</v>
      </c>
      <c r="D1048" s="293"/>
      <c r="E1048" s="293"/>
      <c r="F1048" s="293"/>
      <c r="G1048" s="292"/>
      <c r="H1048" s="294" t="s">
        <v>113</v>
      </c>
      <c r="I1048" s="295"/>
      <c r="J1048" s="138">
        <v>180.18</v>
      </c>
      <c r="K1048" s="298">
        <v>12.72</v>
      </c>
      <c r="L1048" s="299"/>
      <c r="M1048" s="138">
        <v>192.9</v>
      </c>
    </row>
    <row r="1049" spans="1:13">
      <c r="A1049" s="291" t="s">
        <v>2857</v>
      </c>
      <c r="B1049" s="292"/>
      <c r="C1049" s="291" t="s">
        <v>4061</v>
      </c>
      <c r="D1049" s="293"/>
      <c r="E1049" s="293"/>
      <c r="F1049" s="293"/>
      <c r="G1049" s="292"/>
      <c r="H1049" s="294" t="s">
        <v>407</v>
      </c>
      <c r="I1049" s="295"/>
      <c r="J1049" s="137">
        <v>15.88</v>
      </c>
      <c r="K1049" s="298">
        <v>12.72</v>
      </c>
      <c r="L1049" s="299"/>
      <c r="M1049" s="137">
        <v>28.6</v>
      </c>
    </row>
    <row r="1050" spans="1:13">
      <c r="A1050" s="291" t="s">
        <v>2858</v>
      </c>
      <c r="B1050" s="292"/>
      <c r="C1050" s="291" t="s">
        <v>1163</v>
      </c>
      <c r="D1050" s="293"/>
      <c r="E1050" s="293"/>
      <c r="F1050" s="293"/>
      <c r="G1050" s="292"/>
      <c r="H1050" s="294" t="s">
        <v>407</v>
      </c>
      <c r="I1050" s="295"/>
      <c r="J1050" s="136">
        <v>9.2799999999999994</v>
      </c>
      <c r="K1050" s="296">
        <v>8.84</v>
      </c>
      <c r="L1050" s="297"/>
      <c r="M1050" s="137">
        <v>18.12</v>
      </c>
    </row>
    <row r="1051" spans="1:13">
      <c r="A1051" s="291" t="s">
        <v>2859</v>
      </c>
      <c r="B1051" s="292"/>
      <c r="C1051" s="291" t="s">
        <v>4062</v>
      </c>
      <c r="D1051" s="293"/>
      <c r="E1051" s="293"/>
      <c r="F1051" s="293"/>
      <c r="G1051" s="292"/>
      <c r="H1051" s="294" t="s">
        <v>407</v>
      </c>
      <c r="I1051" s="295"/>
      <c r="J1051" s="137">
        <v>25.45</v>
      </c>
      <c r="K1051" s="296">
        <v>5.3</v>
      </c>
      <c r="L1051" s="297"/>
      <c r="M1051" s="137">
        <v>30.75</v>
      </c>
    </row>
    <row r="1052" spans="1:13">
      <c r="A1052" s="291" t="s">
        <v>2860</v>
      </c>
      <c r="B1052" s="292"/>
      <c r="C1052" s="291" t="s">
        <v>1164</v>
      </c>
      <c r="D1052" s="293"/>
      <c r="E1052" s="293"/>
      <c r="F1052" s="293"/>
      <c r="G1052" s="292"/>
      <c r="H1052" s="294" t="s">
        <v>407</v>
      </c>
      <c r="I1052" s="295"/>
      <c r="J1052" s="137">
        <v>46.02</v>
      </c>
      <c r="K1052" s="296">
        <v>1.66</v>
      </c>
      <c r="L1052" s="297"/>
      <c r="M1052" s="137">
        <v>47.68</v>
      </c>
    </row>
    <row r="1053" spans="1:13">
      <c r="A1053" s="291" t="s">
        <v>2861</v>
      </c>
      <c r="B1053" s="292"/>
      <c r="C1053" s="291" t="s">
        <v>4408</v>
      </c>
      <c r="D1053" s="293"/>
      <c r="E1053" s="293"/>
      <c r="F1053" s="293"/>
      <c r="G1053" s="292"/>
      <c r="H1053" s="294" t="s">
        <v>407</v>
      </c>
      <c r="I1053" s="295"/>
      <c r="J1053" s="137">
        <v>23.17</v>
      </c>
      <c r="K1053" s="298">
        <v>34.18</v>
      </c>
      <c r="L1053" s="299"/>
      <c r="M1053" s="137">
        <v>57.35</v>
      </c>
    </row>
    <row r="1054" spans="1:13">
      <c r="A1054" s="291" t="s">
        <v>2862</v>
      </c>
      <c r="B1054" s="292"/>
      <c r="C1054" s="291" t="s">
        <v>1165</v>
      </c>
      <c r="D1054" s="293"/>
      <c r="E1054" s="293"/>
      <c r="F1054" s="293"/>
      <c r="G1054" s="292"/>
      <c r="H1054" s="294"/>
      <c r="I1054" s="295"/>
      <c r="J1054" s="136">
        <v>0</v>
      </c>
      <c r="K1054" s="296">
        <v>0</v>
      </c>
      <c r="L1054" s="297"/>
      <c r="M1054" s="136">
        <v>0</v>
      </c>
    </row>
    <row r="1055" spans="1:13">
      <c r="A1055" s="291" t="s">
        <v>2863</v>
      </c>
      <c r="B1055" s="292"/>
      <c r="C1055" s="291" t="s">
        <v>1166</v>
      </c>
      <c r="D1055" s="293"/>
      <c r="E1055" s="293"/>
      <c r="F1055" s="293"/>
      <c r="G1055" s="292"/>
      <c r="H1055" s="294" t="s">
        <v>407</v>
      </c>
      <c r="I1055" s="295"/>
      <c r="J1055" s="137">
        <v>32.83</v>
      </c>
      <c r="K1055" s="298">
        <v>19.079999999999998</v>
      </c>
      <c r="L1055" s="299"/>
      <c r="M1055" s="137">
        <v>51.91</v>
      </c>
    </row>
    <row r="1056" spans="1:13">
      <c r="A1056" s="291" t="s">
        <v>2864</v>
      </c>
      <c r="B1056" s="292"/>
      <c r="C1056" s="291" t="s">
        <v>1167</v>
      </c>
      <c r="D1056" s="293"/>
      <c r="E1056" s="293"/>
      <c r="F1056" s="293"/>
      <c r="G1056" s="292"/>
      <c r="H1056" s="294" t="s">
        <v>407</v>
      </c>
      <c r="I1056" s="295"/>
      <c r="J1056" s="137">
        <v>36.020000000000003</v>
      </c>
      <c r="K1056" s="298">
        <v>19.079999999999998</v>
      </c>
      <c r="L1056" s="299"/>
      <c r="M1056" s="137">
        <v>55.1</v>
      </c>
    </row>
    <row r="1057" spans="1:13">
      <c r="A1057" s="291" t="s">
        <v>2865</v>
      </c>
      <c r="B1057" s="292"/>
      <c r="C1057" s="291" t="s">
        <v>1168</v>
      </c>
      <c r="D1057" s="293"/>
      <c r="E1057" s="293"/>
      <c r="F1057" s="293"/>
      <c r="G1057" s="292"/>
      <c r="H1057" s="294" t="s">
        <v>407</v>
      </c>
      <c r="I1057" s="295"/>
      <c r="J1057" s="137">
        <v>56.3</v>
      </c>
      <c r="K1057" s="298">
        <v>19.079999999999998</v>
      </c>
      <c r="L1057" s="299"/>
      <c r="M1057" s="137">
        <v>75.38</v>
      </c>
    </row>
    <row r="1058" spans="1:13">
      <c r="A1058" s="291" t="s">
        <v>2866</v>
      </c>
      <c r="B1058" s="292"/>
      <c r="C1058" s="291" t="s">
        <v>1169</v>
      </c>
      <c r="D1058" s="293"/>
      <c r="E1058" s="293"/>
      <c r="F1058" s="293"/>
      <c r="G1058" s="292"/>
      <c r="H1058" s="294" t="s">
        <v>407</v>
      </c>
      <c r="I1058" s="295"/>
      <c r="J1058" s="137">
        <v>63.97</v>
      </c>
      <c r="K1058" s="298">
        <v>30.04</v>
      </c>
      <c r="L1058" s="299"/>
      <c r="M1058" s="137">
        <v>94.01</v>
      </c>
    </row>
    <row r="1059" spans="1:13">
      <c r="A1059" s="291" t="s">
        <v>2867</v>
      </c>
      <c r="B1059" s="292"/>
      <c r="C1059" s="291" t="s">
        <v>1170</v>
      </c>
      <c r="D1059" s="293"/>
      <c r="E1059" s="293"/>
      <c r="F1059" s="293"/>
      <c r="G1059" s="292"/>
      <c r="H1059" s="294" t="s">
        <v>407</v>
      </c>
      <c r="I1059" s="295"/>
      <c r="J1059" s="137">
        <v>97.2</v>
      </c>
      <c r="K1059" s="298">
        <v>30.04</v>
      </c>
      <c r="L1059" s="299"/>
      <c r="M1059" s="138">
        <v>127.24</v>
      </c>
    </row>
    <row r="1060" spans="1:13">
      <c r="A1060" s="291" t="s">
        <v>2868</v>
      </c>
      <c r="B1060" s="292"/>
      <c r="C1060" s="291" t="s">
        <v>1171</v>
      </c>
      <c r="D1060" s="293"/>
      <c r="E1060" s="293"/>
      <c r="F1060" s="293"/>
      <c r="G1060" s="292"/>
      <c r="H1060" s="294" t="s">
        <v>407</v>
      </c>
      <c r="I1060" s="295"/>
      <c r="J1060" s="138">
        <v>165.7</v>
      </c>
      <c r="K1060" s="298">
        <v>30.04</v>
      </c>
      <c r="L1060" s="299"/>
      <c r="M1060" s="138">
        <v>195.74</v>
      </c>
    </row>
    <row r="1061" spans="1:13">
      <c r="A1061" s="291" t="s">
        <v>2869</v>
      </c>
      <c r="B1061" s="292"/>
      <c r="C1061" s="291" t="s">
        <v>1172</v>
      </c>
      <c r="D1061" s="293"/>
      <c r="E1061" s="293"/>
      <c r="F1061" s="293"/>
      <c r="G1061" s="292"/>
      <c r="H1061" s="294" t="s">
        <v>407</v>
      </c>
      <c r="I1061" s="295"/>
      <c r="J1061" s="138">
        <v>253.91</v>
      </c>
      <c r="K1061" s="298">
        <v>40.64</v>
      </c>
      <c r="L1061" s="299"/>
      <c r="M1061" s="138">
        <v>294.55</v>
      </c>
    </row>
    <row r="1062" spans="1:13">
      <c r="A1062" s="291" t="s">
        <v>2870</v>
      </c>
      <c r="B1062" s="292"/>
      <c r="C1062" s="291" t="s">
        <v>4063</v>
      </c>
      <c r="D1062" s="293"/>
      <c r="E1062" s="293"/>
      <c r="F1062" s="293"/>
      <c r="G1062" s="292"/>
      <c r="H1062" s="294" t="s">
        <v>407</v>
      </c>
      <c r="I1062" s="295"/>
      <c r="J1062" s="138">
        <v>314.58</v>
      </c>
      <c r="K1062" s="298">
        <v>40.64</v>
      </c>
      <c r="L1062" s="299"/>
      <c r="M1062" s="138">
        <v>355.22</v>
      </c>
    </row>
    <row r="1063" spans="1:13">
      <c r="A1063" s="291" t="s">
        <v>2871</v>
      </c>
      <c r="B1063" s="292"/>
      <c r="C1063" s="291" t="s">
        <v>4064</v>
      </c>
      <c r="D1063" s="293"/>
      <c r="E1063" s="293"/>
      <c r="F1063" s="293"/>
      <c r="G1063" s="292"/>
      <c r="H1063" s="294" t="s">
        <v>407</v>
      </c>
      <c r="I1063" s="295"/>
      <c r="J1063" s="138">
        <v>771.13</v>
      </c>
      <c r="K1063" s="298">
        <v>52.3</v>
      </c>
      <c r="L1063" s="299"/>
      <c r="M1063" s="138">
        <v>823.43</v>
      </c>
    </row>
    <row r="1064" spans="1:13">
      <c r="A1064" s="291" t="s">
        <v>2872</v>
      </c>
      <c r="B1064" s="292"/>
      <c r="C1064" s="291" t="s">
        <v>1173</v>
      </c>
      <c r="D1064" s="293"/>
      <c r="E1064" s="293"/>
      <c r="F1064" s="293"/>
      <c r="G1064" s="292"/>
      <c r="H1064" s="294" t="s">
        <v>407</v>
      </c>
      <c r="I1064" s="295"/>
      <c r="J1064" s="137">
        <v>64.33</v>
      </c>
      <c r="K1064" s="298">
        <v>21.56</v>
      </c>
      <c r="L1064" s="299"/>
      <c r="M1064" s="137">
        <v>85.89</v>
      </c>
    </row>
    <row r="1065" spans="1:13">
      <c r="A1065" s="291" t="s">
        <v>2873</v>
      </c>
      <c r="B1065" s="292"/>
      <c r="C1065" s="291" t="s">
        <v>157</v>
      </c>
      <c r="D1065" s="293"/>
      <c r="E1065" s="293"/>
      <c r="F1065" s="293"/>
      <c r="G1065" s="292"/>
      <c r="H1065" s="294" t="s">
        <v>407</v>
      </c>
      <c r="I1065" s="295"/>
      <c r="J1065" s="137">
        <v>75.13</v>
      </c>
      <c r="K1065" s="298">
        <v>21.56</v>
      </c>
      <c r="L1065" s="299"/>
      <c r="M1065" s="137">
        <v>96.69</v>
      </c>
    </row>
    <row r="1066" spans="1:13">
      <c r="A1066" s="291" t="s">
        <v>2874</v>
      </c>
      <c r="B1066" s="292"/>
      <c r="C1066" s="291" t="s">
        <v>159</v>
      </c>
      <c r="D1066" s="293"/>
      <c r="E1066" s="293"/>
      <c r="F1066" s="293"/>
      <c r="G1066" s="292"/>
      <c r="H1066" s="294" t="s">
        <v>407</v>
      </c>
      <c r="I1066" s="295"/>
      <c r="J1066" s="138">
        <v>102.35</v>
      </c>
      <c r="K1066" s="298">
        <v>21.56</v>
      </c>
      <c r="L1066" s="299"/>
      <c r="M1066" s="138">
        <v>123.91</v>
      </c>
    </row>
    <row r="1067" spans="1:13">
      <c r="A1067" s="291" t="s">
        <v>2875</v>
      </c>
      <c r="B1067" s="292"/>
      <c r="C1067" s="291" t="s">
        <v>1174</v>
      </c>
      <c r="D1067" s="293"/>
      <c r="E1067" s="293"/>
      <c r="F1067" s="293"/>
      <c r="G1067" s="292"/>
      <c r="H1067" s="294" t="s">
        <v>407</v>
      </c>
      <c r="I1067" s="295"/>
      <c r="J1067" s="138">
        <v>133.94999999999999</v>
      </c>
      <c r="K1067" s="298">
        <v>33.57</v>
      </c>
      <c r="L1067" s="299"/>
      <c r="M1067" s="138">
        <v>167.52</v>
      </c>
    </row>
    <row r="1068" spans="1:13">
      <c r="A1068" s="291" t="s">
        <v>2876</v>
      </c>
      <c r="B1068" s="292"/>
      <c r="C1068" s="291" t="s">
        <v>1175</v>
      </c>
      <c r="D1068" s="293"/>
      <c r="E1068" s="293"/>
      <c r="F1068" s="293"/>
      <c r="G1068" s="292"/>
      <c r="H1068" s="294" t="s">
        <v>407</v>
      </c>
      <c r="I1068" s="295"/>
      <c r="J1068" s="138">
        <v>152.54</v>
      </c>
      <c r="K1068" s="298">
        <v>33.57</v>
      </c>
      <c r="L1068" s="299"/>
      <c r="M1068" s="138">
        <v>186.11</v>
      </c>
    </row>
    <row r="1069" spans="1:13">
      <c r="A1069" s="291" t="s">
        <v>2877</v>
      </c>
      <c r="B1069" s="292"/>
      <c r="C1069" s="291" t="s">
        <v>1176</v>
      </c>
      <c r="D1069" s="293"/>
      <c r="E1069" s="293"/>
      <c r="F1069" s="293"/>
      <c r="G1069" s="292"/>
      <c r="H1069" s="294" t="s">
        <v>407</v>
      </c>
      <c r="I1069" s="295"/>
      <c r="J1069" s="137">
        <v>64.61</v>
      </c>
      <c r="K1069" s="298">
        <v>21.56</v>
      </c>
      <c r="L1069" s="299"/>
      <c r="M1069" s="137">
        <v>86.17</v>
      </c>
    </row>
    <row r="1070" spans="1:13">
      <c r="A1070" s="291" t="s">
        <v>2878</v>
      </c>
      <c r="B1070" s="292"/>
      <c r="C1070" s="291" t="s">
        <v>1177</v>
      </c>
      <c r="D1070" s="293"/>
      <c r="E1070" s="293"/>
      <c r="F1070" s="293"/>
      <c r="G1070" s="292"/>
      <c r="H1070" s="294" t="s">
        <v>407</v>
      </c>
      <c r="I1070" s="295"/>
      <c r="J1070" s="137">
        <v>73.209999999999994</v>
      </c>
      <c r="K1070" s="298">
        <v>21.56</v>
      </c>
      <c r="L1070" s="299"/>
      <c r="M1070" s="137">
        <v>94.77</v>
      </c>
    </row>
    <row r="1071" spans="1:13">
      <c r="A1071" s="291" t="s">
        <v>2879</v>
      </c>
      <c r="B1071" s="292"/>
      <c r="C1071" s="291" t="s">
        <v>1178</v>
      </c>
      <c r="D1071" s="293"/>
      <c r="E1071" s="293"/>
      <c r="F1071" s="293"/>
      <c r="G1071" s="292"/>
      <c r="H1071" s="294" t="s">
        <v>407</v>
      </c>
      <c r="I1071" s="295"/>
      <c r="J1071" s="137">
        <v>39.11</v>
      </c>
      <c r="K1071" s="298">
        <v>19.079999999999998</v>
      </c>
      <c r="L1071" s="299"/>
      <c r="M1071" s="137">
        <v>58.19</v>
      </c>
    </row>
    <row r="1072" spans="1:13">
      <c r="A1072" s="291" t="s">
        <v>2880</v>
      </c>
      <c r="B1072" s="292"/>
      <c r="C1072" s="291" t="s">
        <v>1179</v>
      </c>
      <c r="D1072" s="293"/>
      <c r="E1072" s="293"/>
      <c r="F1072" s="293"/>
      <c r="G1072" s="292"/>
      <c r="H1072" s="294" t="s">
        <v>407</v>
      </c>
      <c r="I1072" s="295"/>
      <c r="J1072" s="137">
        <v>45.86</v>
      </c>
      <c r="K1072" s="298">
        <v>19.079999999999998</v>
      </c>
      <c r="L1072" s="299"/>
      <c r="M1072" s="137">
        <v>64.94</v>
      </c>
    </row>
    <row r="1073" spans="1:13">
      <c r="A1073" s="291" t="s">
        <v>2881</v>
      </c>
      <c r="B1073" s="292"/>
      <c r="C1073" s="291" t="s">
        <v>161</v>
      </c>
      <c r="D1073" s="293"/>
      <c r="E1073" s="293"/>
      <c r="F1073" s="293"/>
      <c r="G1073" s="292"/>
      <c r="H1073" s="294" t="s">
        <v>407</v>
      </c>
      <c r="I1073" s="295"/>
      <c r="J1073" s="137">
        <v>59.19</v>
      </c>
      <c r="K1073" s="298">
        <v>19.079999999999998</v>
      </c>
      <c r="L1073" s="299"/>
      <c r="M1073" s="137">
        <v>78.27</v>
      </c>
    </row>
    <row r="1074" spans="1:13">
      <c r="A1074" s="291" t="s">
        <v>2882</v>
      </c>
      <c r="B1074" s="292"/>
      <c r="C1074" s="291" t="s">
        <v>1180</v>
      </c>
      <c r="D1074" s="293"/>
      <c r="E1074" s="293"/>
      <c r="F1074" s="293"/>
      <c r="G1074" s="292"/>
      <c r="H1074" s="294" t="s">
        <v>407</v>
      </c>
      <c r="I1074" s="295"/>
      <c r="J1074" s="138">
        <v>114.02</v>
      </c>
      <c r="K1074" s="298">
        <v>30.04</v>
      </c>
      <c r="L1074" s="299"/>
      <c r="M1074" s="138">
        <v>144.06</v>
      </c>
    </row>
    <row r="1075" spans="1:13">
      <c r="A1075" s="291" t="s">
        <v>2883</v>
      </c>
      <c r="B1075" s="292"/>
      <c r="C1075" s="291" t="s">
        <v>1181</v>
      </c>
      <c r="D1075" s="293"/>
      <c r="E1075" s="293"/>
      <c r="F1075" s="293"/>
      <c r="G1075" s="292"/>
      <c r="H1075" s="294" t="s">
        <v>407</v>
      </c>
      <c r="I1075" s="295"/>
      <c r="J1075" s="138">
        <v>142.38</v>
      </c>
      <c r="K1075" s="298">
        <v>30.04</v>
      </c>
      <c r="L1075" s="299"/>
      <c r="M1075" s="138">
        <v>172.42</v>
      </c>
    </row>
    <row r="1076" spans="1:13">
      <c r="A1076" s="291" t="s">
        <v>2884</v>
      </c>
      <c r="B1076" s="292"/>
      <c r="C1076" s="291" t="s">
        <v>1182</v>
      </c>
      <c r="D1076" s="293"/>
      <c r="E1076" s="293"/>
      <c r="F1076" s="293"/>
      <c r="G1076" s="292"/>
      <c r="H1076" s="294" t="s">
        <v>407</v>
      </c>
      <c r="I1076" s="295"/>
      <c r="J1076" s="138">
        <v>200.16</v>
      </c>
      <c r="K1076" s="298">
        <v>30.04</v>
      </c>
      <c r="L1076" s="299"/>
      <c r="M1076" s="138">
        <v>230.2</v>
      </c>
    </row>
    <row r="1077" spans="1:13">
      <c r="A1077" s="291" t="s">
        <v>2885</v>
      </c>
      <c r="B1077" s="292"/>
      <c r="C1077" s="291" t="s">
        <v>1183</v>
      </c>
      <c r="D1077" s="293"/>
      <c r="E1077" s="293"/>
      <c r="F1077" s="293"/>
      <c r="G1077" s="292"/>
      <c r="H1077" s="294" t="s">
        <v>407</v>
      </c>
      <c r="I1077" s="295"/>
      <c r="J1077" s="138">
        <v>502.12</v>
      </c>
      <c r="K1077" s="298">
        <v>40.64</v>
      </c>
      <c r="L1077" s="299"/>
      <c r="M1077" s="138">
        <v>542.76</v>
      </c>
    </row>
    <row r="1078" spans="1:13">
      <c r="A1078" s="291" t="s">
        <v>2886</v>
      </c>
      <c r="B1078" s="292"/>
      <c r="C1078" s="291" t="s">
        <v>1184</v>
      </c>
      <c r="D1078" s="293"/>
      <c r="E1078" s="293"/>
      <c r="F1078" s="293"/>
      <c r="G1078" s="292"/>
      <c r="H1078" s="294" t="s">
        <v>407</v>
      </c>
      <c r="I1078" s="295"/>
      <c r="J1078" s="138">
        <v>576.16</v>
      </c>
      <c r="K1078" s="298">
        <v>40.64</v>
      </c>
      <c r="L1078" s="299"/>
      <c r="M1078" s="138">
        <v>616.79999999999995</v>
      </c>
    </row>
    <row r="1079" spans="1:13">
      <c r="A1079" s="291" t="s">
        <v>2887</v>
      </c>
      <c r="B1079" s="292"/>
      <c r="C1079" s="291" t="s">
        <v>1185</v>
      </c>
      <c r="D1079" s="293"/>
      <c r="E1079" s="293"/>
      <c r="F1079" s="293"/>
      <c r="G1079" s="292"/>
      <c r="H1079" s="294" t="s">
        <v>407</v>
      </c>
      <c r="I1079" s="295"/>
      <c r="J1079" s="138">
        <v>958.71</v>
      </c>
      <c r="K1079" s="298">
        <v>52.3</v>
      </c>
      <c r="L1079" s="299"/>
      <c r="M1079" s="139">
        <v>1011.01</v>
      </c>
    </row>
    <row r="1080" spans="1:13">
      <c r="A1080" s="291" t="s">
        <v>2888</v>
      </c>
      <c r="B1080" s="292"/>
      <c r="C1080" s="291" t="s">
        <v>1186</v>
      </c>
      <c r="D1080" s="293"/>
      <c r="E1080" s="293"/>
      <c r="F1080" s="293"/>
      <c r="G1080" s="292"/>
      <c r="H1080" s="294"/>
      <c r="I1080" s="295"/>
      <c r="J1080" s="136">
        <v>0</v>
      </c>
      <c r="K1080" s="296">
        <v>0</v>
      </c>
      <c r="L1080" s="297"/>
      <c r="M1080" s="136">
        <v>0</v>
      </c>
    </row>
    <row r="1081" spans="1:13">
      <c r="A1081" s="291" t="s">
        <v>2889</v>
      </c>
      <c r="B1081" s="292"/>
      <c r="C1081" s="291" t="s">
        <v>1187</v>
      </c>
      <c r="D1081" s="293"/>
      <c r="E1081" s="293"/>
      <c r="F1081" s="293"/>
      <c r="G1081" s="292"/>
      <c r="H1081" s="294"/>
      <c r="I1081" s="295"/>
      <c r="J1081" s="136">
        <v>0</v>
      </c>
      <c r="K1081" s="296">
        <v>0</v>
      </c>
      <c r="L1081" s="297"/>
      <c r="M1081" s="136">
        <v>0</v>
      </c>
    </row>
    <row r="1082" spans="1:13">
      <c r="A1082" s="291" t="s">
        <v>2890</v>
      </c>
      <c r="B1082" s="292"/>
      <c r="C1082" s="291" t="s">
        <v>4065</v>
      </c>
      <c r="D1082" s="293"/>
      <c r="E1082" s="293"/>
      <c r="F1082" s="293"/>
      <c r="G1082" s="292"/>
      <c r="H1082" s="294" t="s">
        <v>327</v>
      </c>
      <c r="I1082" s="295"/>
      <c r="J1082" s="136">
        <v>3.41</v>
      </c>
      <c r="K1082" s="296">
        <v>3.14</v>
      </c>
      <c r="L1082" s="297"/>
      <c r="M1082" s="136">
        <v>6.55</v>
      </c>
    </row>
    <row r="1083" spans="1:13">
      <c r="A1083" s="291" t="s">
        <v>2891</v>
      </c>
      <c r="B1083" s="292"/>
      <c r="C1083" s="291" t="s">
        <v>4066</v>
      </c>
      <c r="D1083" s="293"/>
      <c r="E1083" s="293"/>
      <c r="F1083" s="293"/>
      <c r="G1083" s="292"/>
      <c r="H1083" s="294" t="s">
        <v>462</v>
      </c>
      <c r="I1083" s="295"/>
      <c r="J1083" s="136">
        <v>4.0199999999999996</v>
      </c>
      <c r="K1083" s="296">
        <v>4.24</v>
      </c>
      <c r="L1083" s="297"/>
      <c r="M1083" s="136">
        <v>8.26</v>
      </c>
    </row>
    <row r="1084" spans="1:13">
      <c r="A1084" s="291" t="s">
        <v>2892</v>
      </c>
      <c r="B1084" s="292"/>
      <c r="C1084" s="291" t="s">
        <v>4067</v>
      </c>
      <c r="D1084" s="293"/>
      <c r="E1084" s="293"/>
      <c r="F1084" s="293"/>
      <c r="G1084" s="292"/>
      <c r="H1084" s="294" t="s">
        <v>327</v>
      </c>
      <c r="I1084" s="295"/>
      <c r="J1084" s="136">
        <v>9.6300000000000008</v>
      </c>
      <c r="K1084" s="296">
        <v>4.5599999999999996</v>
      </c>
      <c r="L1084" s="297"/>
      <c r="M1084" s="137">
        <v>14.19</v>
      </c>
    </row>
    <row r="1085" spans="1:13">
      <c r="A1085" s="291" t="s">
        <v>2893</v>
      </c>
      <c r="B1085" s="292"/>
      <c r="C1085" s="291" t="s">
        <v>4068</v>
      </c>
      <c r="D1085" s="293"/>
      <c r="E1085" s="293"/>
      <c r="F1085" s="293"/>
      <c r="G1085" s="292"/>
      <c r="H1085" s="294" t="s">
        <v>327</v>
      </c>
      <c r="I1085" s="295"/>
      <c r="J1085" s="137">
        <v>13.68</v>
      </c>
      <c r="K1085" s="296">
        <v>7</v>
      </c>
      <c r="L1085" s="297"/>
      <c r="M1085" s="137">
        <v>20.68</v>
      </c>
    </row>
    <row r="1086" spans="1:13">
      <c r="A1086" s="291" t="s">
        <v>2894</v>
      </c>
      <c r="B1086" s="292"/>
      <c r="C1086" s="291" t="s">
        <v>4069</v>
      </c>
      <c r="D1086" s="293"/>
      <c r="E1086" s="293"/>
      <c r="F1086" s="293"/>
      <c r="G1086" s="292"/>
      <c r="H1086" s="294" t="s">
        <v>327</v>
      </c>
      <c r="I1086" s="295"/>
      <c r="J1086" s="137">
        <v>15.1</v>
      </c>
      <c r="K1086" s="296">
        <v>7.88</v>
      </c>
      <c r="L1086" s="297"/>
      <c r="M1086" s="137">
        <v>22.98</v>
      </c>
    </row>
    <row r="1087" spans="1:13">
      <c r="A1087" s="291" t="s">
        <v>2895</v>
      </c>
      <c r="B1087" s="292"/>
      <c r="C1087" s="291" t="s">
        <v>4070</v>
      </c>
      <c r="D1087" s="293"/>
      <c r="E1087" s="293"/>
      <c r="F1087" s="293"/>
      <c r="G1087" s="292"/>
      <c r="H1087" s="294" t="s">
        <v>327</v>
      </c>
      <c r="I1087" s="295"/>
      <c r="J1087" s="137">
        <v>24.09</v>
      </c>
      <c r="K1087" s="298">
        <v>10.5</v>
      </c>
      <c r="L1087" s="299"/>
      <c r="M1087" s="137">
        <v>34.590000000000003</v>
      </c>
    </row>
    <row r="1088" spans="1:13">
      <c r="A1088" s="291" t="s">
        <v>2896</v>
      </c>
      <c r="B1088" s="292"/>
      <c r="C1088" s="291" t="s">
        <v>4071</v>
      </c>
      <c r="D1088" s="293"/>
      <c r="E1088" s="293"/>
      <c r="F1088" s="293"/>
      <c r="G1088" s="292"/>
      <c r="H1088" s="294" t="s">
        <v>327</v>
      </c>
      <c r="I1088" s="295"/>
      <c r="J1088" s="137">
        <v>41.44</v>
      </c>
      <c r="K1088" s="298">
        <v>14.34</v>
      </c>
      <c r="L1088" s="299"/>
      <c r="M1088" s="137">
        <v>55.78</v>
      </c>
    </row>
    <row r="1089" spans="1:13">
      <c r="A1089" s="291" t="s">
        <v>2897</v>
      </c>
      <c r="B1089" s="292"/>
      <c r="C1089" s="291" t="s">
        <v>4072</v>
      </c>
      <c r="D1089" s="293"/>
      <c r="E1089" s="293"/>
      <c r="F1089" s="293"/>
      <c r="G1089" s="292"/>
      <c r="H1089" s="294" t="s">
        <v>327</v>
      </c>
      <c r="I1089" s="295"/>
      <c r="J1089" s="137">
        <v>51.57</v>
      </c>
      <c r="K1089" s="298">
        <v>16.79</v>
      </c>
      <c r="L1089" s="299"/>
      <c r="M1089" s="137">
        <v>68.36</v>
      </c>
    </row>
    <row r="1090" spans="1:13">
      <c r="A1090" s="291" t="s">
        <v>2898</v>
      </c>
      <c r="B1090" s="292"/>
      <c r="C1090" s="291" t="s">
        <v>4073</v>
      </c>
      <c r="D1090" s="293"/>
      <c r="E1090" s="293"/>
      <c r="F1090" s="293"/>
      <c r="G1090" s="292"/>
      <c r="H1090" s="294" t="s">
        <v>327</v>
      </c>
      <c r="I1090" s="295"/>
      <c r="J1090" s="137">
        <v>81.58</v>
      </c>
      <c r="K1090" s="298">
        <v>18.2</v>
      </c>
      <c r="L1090" s="299"/>
      <c r="M1090" s="137">
        <v>99.78</v>
      </c>
    </row>
    <row r="1091" spans="1:13">
      <c r="A1091" s="291" t="s">
        <v>2899</v>
      </c>
      <c r="B1091" s="292"/>
      <c r="C1091" s="291" t="s">
        <v>1188</v>
      </c>
      <c r="D1091" s="293"/>
      <c r="E1091" s="293"/>
      <c r="F1091" s="293"/>
      <c r="G1091" s="292"/>
      <c r="H1091" s="294"/>
      <c r="I1091" s="295"/>
      <c r="J1091" s="136">
        <v>0</v>
      </c>
      <c r="K1091" s="296">
        <v>0</v>
      </c>
      <c r="L1091" s="297"/>
      <c r="M1091" s="136">
        <v>0</v>
      </c>
    </row>
    <row r="1092" spans="1:13">
      <c r="A1092" s="291" t="s">
        <v>2900</v>
      </c>
      <c r="B1092" s="292"/>
      <c r="C1092" s="291" t="s">
        <v>4074</v>
      </c>
      <c r="D1092" s="293"/>
      <c r="E1092" s="293"/>
      <c r="F1092" s="293"/>
      <c r="G1092" s="292"/>
      <c r="H1092" s="294" t="s">
        <v>407</v>
      </c>
      <c r="I1092" s="295"/>
      <c r="J1092" s="137">
        <v>16.86</v>
      </c>
      <c r="K1092" s="296">
        <v>3.18</v>
      </c>
      <c r="L1092" s="297"/>
      <c r="M1092" s="137">
        <v>20.04</v>
      </c>
    </row>
    <row r="1093" spans="1:13">
      <c r="A1093" s="291" t="s">
        <v>2901</v>
      </c>
      <c r="B1093" s="292"/>
      <c r="C1093" s="291" t="s">
        <v>4075</v>
      </c>
      <c r="D1093" s="293"/>
      <c r="E1093" s="293"/>
      <c r="F1093" s="293"/>
      <c r="G1093" s="292"/>
      <c r="H1093" s="294" t="s">
        <v>407</v>
      </c>
      <c r="I1093" s="295"/>
      <c r="J1093" s="137">
        <v>22.28</v>
      </c>
      <c r="K1093" s="296">
        <v>3.18</v>
      </c>
      <c r="L1093" s="297"/>
      <c r="M1093" s="137">
        <v>25.46</v>
      </c>
    </row>
    <row r="1094" spans="1:13">
      <c r="A1094" s="291" t="s">
        <v>2902</v>
      </c>
      <c r="B1094" s="292"/>
      <c r="C1094" s="291" t="s">
        <v>4076</v>
      </c>
      <c r="D1094" s="293"/>
      <c r="E1094" s="293"/>
      <c r="F1094" s="293"/>
      <c r="G1094" s="292"/>
      <c r="H1094" s="294" t="s">
        <v>407</v>
      </c>
      <c r="I1094" s="295"/>
      <c r="J1094" s="137">
        <v>52.05</v>
      </c>
      <c r="K1094" s="296">
        <v>4.95</v>
      </c>
      <c r="L1094" s="297"/>
      <c r="M1094" s="137">
        <v>57</v>
      </c>
    </row>
    <row r="1095" spans="1:13">
      <c r="A1095" s="291" t="s">
        <v>2903</v>
      </c>
      <c r="B1095" s="292"/>
      <c r="C1095" s="291" t="s">
        <v>4077</v>
      </c>
      <c r="D1095" s="293"/>
      <c r="E1095" s="293"/>
      <c r="F1095" s="293"/>
      <c r="G1095" s="292"/>
      <c r="H1095" s="294" t="s">
        <v>407</v>
      </c>
      <c r="I1095" s="295"/>
      <c r="J1095" s="137">
        <v>53.63</v>
      </c>
      <c r="K1095" s="296">
        <v>4.95</v>
      </c>
      <c r="L1095" s="297"/>
      <c r="M1095" s="137">
        <v>58.58</v>
      </c>
    </row>
    <row r="1096" spans="1:13">
      <c r="A1096" s="291" t="s">
        <v>2904</v>
      </c>
      <c r="B1096" s="292"/>
      <c r="C1096" s="291" t="s">
        <v>4078</v>
      </c>
      <c r="D1096" s="293"/>
      <c r="E1096" s="293"/>
      <c r="F1096" s="293"/>
      <c r="G1096" s="292"/>
      <c r="H1096" s="294" t="s">
        <v>407</v>
      </c>
      <c r="I1096" s="295"/>
      <c r="J1096" s="138">
        <v>348.85</v>
      </c>
      <c r="K1096" s="296">
        <v>8.1199999999999992</v>
      </c>
      <c r="L1096" s="297"/>
      <c r="M1096" s="138">
        <v>356.97</v>
      </c>
    </row>
    <row r="1097" spans="1:13">
      <c r="A1097" s="291" t="s">
        <v>2905</v>
      </c>
      <c r="B1097" s="292"/>
      <c r="C1097" s="291" t="s">
        <v>4079</v>
      </c>
      <c r="D1097" s="293"/>
      <c r="E1097" s="293"/>
      <c r="F1097" s="293"/>
      <c r="G1097" s="292"/>
      <c r="H1097" s="294" t="s">
        <v>407</v>
      </c>
      <c r="I1097" s="295"/>
      <c r="J1097" s="137">
        <v>14.57</v>
      </c>
      <c r="K1097" s="296">
        <v>3.18</v>
      </c>
      <c r="L1097" s="297"/>
      <c r="M1097" s="137">
        <v>17.75</v>
      </c>
    </row>
    <row r="1098" spans="1:13">
      <c r="A1098" s="291" t="s">
        <v>2906</v>
      </c>
      <c r="B1098" s="292"/>
      <c r="C1098" s="291" t="s">
        <v>4080</v>
      </c>
      <c r="D1098" s="293"/>
      <c r="E1098" s="293"/>
      <c r="F1098" s="293"/>
      <c r="G1098" s="292"/>
      <c r="H1098" s="294" t="s">
        <v>407</v>
      </c>
      <c r="I1098" s="295"/>
      <c r="J1098" s="137">
        <v>27.93</v>
      </c>
      <c r="K1098" s="296">
        <v>3.18</v>
      </c>
      <c r="L1098" s="297"/>
      <c r="M1098" s="137">
        <v>31.11</v>
      </c>
    </row>
    <row r="1099" spans="1:13">
      <c r="A1099" s="291" t="s">
        <v>2907</v>
      </c>
      <c r="B1099" s="292"/>
      <c r="C1099" s="291" t="s">
        <v>4081</v>
      </c>
      <c r="D1099" s="293"/>
      <c r="E1099" s="293"/>
      <c r="F1099" s="293"/>
      <c r="G1099" s="292"/>
      <c r="H1099" s="294" t="s">
        <v>407</v>
      </c>
      <c r="I1099" s="295"/>
      <c r="J1099" s="137">
        <v>29.74</v>
      </c>
      <c r="K1099" s="296">
        <v>4.95</v>
      </c>
      <c r="L1099" s="297"/>
      <c r="M1099" s="137">
        <v>34.69</v>
      </c>
    </row>
    <row r="1100" spans="1:13">
      <c r="A1100" s="291" t="s">
        <v>2908</v>
      </c>
      <c r="B1100" s="292"/>
      <c r="C1100" s="291" t="s">
        <v>4082</v>
      </c>
      <c r="D1100" s="293"/>
      <c r="E1100" s="293"/>
      <c r="F1100" s="293"/>
      <c r="G1100" s="292"/>
      <c r="H1100" s="294" t="s">
        <v>407</v>
      </c>
      <c r="I1100" s="295"/>
      <c r="J1100" s="137">
        <v>35.06</v>
      </c>
      <c r="K1100" s="296">
        <v>4.95</v>
      </c>
      <c r="L1100" s="297"/>
      <c r="M1100" s="137">
        <v>40.01</v>
      </c>
    </row>
    <row r="1101" spans="1:13">
      <c r="A1101" s="291" t="s">
        <v>2909</v>
      </c>
      <c r="B1101" s="292"/>
      <c r="C1101" s="291" t="s">
        <v>4083</v>
      </c>
      <c r="D1101" s="293"/>
      <c r="E1101" s="293"/>
      <c r="F1101" s="293"/>
      <c r="G1101" s="292"/>
      <c r="H1101" s="294" t="s">
        <v>407</v>
      </c>
      <c r="I1101" s="295"/>
      <c r="J1101" s="136">
        <v>0.94</v>
      </c>
      <c r="K1101" s="296">
        <v>3.18</v>
      </c>
      <c r="L1101" s="297"/>
      <c r="M1101" s="136">
        <v>4.12</v>
      </c>
    </row>
    <row r="1102" spans="1:13">
      <c r="A1102" s="291" t="s">
        <v>2910</v>
      </c>
      <c r="B1102" s="292"/>
      <c r="C1102" s="291" t="s">
        <v>1189</v>
      </c>
      <c r="D1102" s="293"/>
      <c r="E1102" s="293"/>
      <c r="F1102" s="293"/>
      <c r="G1102" s="292"/>
      <c r="H1102" s="294" t="s">
        <v>407</v>
      </c>
      <c r="I1102" s="295"/>
      <c r="J1102" s="136">
        <v>1.08</v>
      </c>
      <c r="K1102" s="296">
        <v>3.18</v>
      </c>
      <c r="L1102" s="297"/>
      <c r="M1102" s="136">
        <v>4.26</v>
      </c>
    </row>
    <row r="1103" spans="1:13">
      <c r="A1103" s="291" t="s">
        <v>2911</v>
      </c>
      <c r="B1103" s="292"/>
      <c r="C1103" s="291" t="s">
        <v>1190</v>
      </c>
      <c r="D1103" s="293"/>
      <c r="E1103" s="293"/>
      <c r="F1103" s="293"/>
      <c r="G1103" s="292"/>
      <c r="H1103" s="294" t="s">
        <v>407</v>
      </c>
      <c r="I1103" s="295"/>
      <c r="J1103" s="136">
        <v>2.4300000000000002</v>
      </c>
      <c r="K1103" s="296">
        <v>3.18</v>
      </c>
      <c r="L1103" s="297"/>
      <c r="M1103" s="136">
        <v>5.61</v>
      </c>
    </row>
    <row r="1104" spans="1:13">
      <c r="A1104" s="291" t="s">
        <v>2912</v>
      </c>
      <c r="B1104" s="292"/>
      <c r="C1104" s="291" t="s">
        <v>1191</v>
      </c>
      <c r="D1104" s="293"/>
      <c r="E1104" s="293"/>
      <c r="F1104" s="293"/>
      <c r="G1104" s="292"/>
      <c r="H1104" s="294" t="s">
        <v>407</v>
      </c>
      <c r="I1104" s="295"/>
      <c r="J1104" s="136">
        <v>3.67</v>
      </c>
      <c r="K1104" s="296">
        <v>4.95</v>
      </c>
      <c r="L1104" s="297"/>
      <c r="M1104" s="136">
        <v>8.6199999999999992</v>
      </c>
    </row>
    <row r="1105" spans="1:13">
      <c r="A1105" s="291" t="s">
        <v>2913</v>
      </c>
      <c r="B1105" s="292"/>
      <c r="C1105" s="291" t="s">
        <v>4084</v>
      </c>
      <c r="D1105" s="293"/>
      <c r="E1105" s="293"/>
      <c r="F1105" s="293"/>
      <c r="G1105" s="292"/>
      <c r="H1105" s="294" t="s">
        <v>407</v>
      </c>
      <c r="I1105" s="295"/>
      <c r="J1105" s="136">
        <v>5.9</v>
      </c>
      <c r="K1105" s="296">
        <v>4.95</v>
      </c>
      <c r="L1105" s="297"/>
      <c r="M1105" s="137">
        <v>10.85</v>
      </c>
    </row>
    <row r="1106" spans="1:13">
      <c r="A1106" s="291" t="s">
        <v>2914</v>
      </c>
      <c r="B1106" s="292"/>
      <c r="C1106" s="291" t="s">
        <v>1192</v>
      </c>
      <c r="D1106" s="293"/>
      <c r="E1106" s="293"/>
      <c r="F1106" s="293"/>
      <c r="G1106" s="292"/>
      <c r="H1106" s="294" t="s">
        <v>407</v>
      </c>
      <c r="I1106" s="295"/>
      <c r="J1106" s="137">
        <v>14.39</v>
      </c>
      <c r="K1106" s="296">
        <v>4.95</v>
      </c>
      <c r="L1106" s="297"/>
      <c r="M1106" s="137">
        <v>19.34</v>
      </c>
    </row>
    <row r="1107" spans="1:13">
      <c r="A1107" s="291" t="s">
        <v>2915</v>
      </c>
      <c r="B1107" s="292"/>
      <c r="C1107" s="291" t="s">
        <v>1193</v>
      </c>
      <c r="D1107" s="293"/>
      <c r="E1107" s="293"/>
      <c r="F1107" s="293"/>
      <c r="G1107" s="292"/>
      <c r="H1107" s="294" t="s">
        <v>407</v>
      </c>
      <c r="I1107" s="295"/>
      <c r="J1107" s="137">
        <v>22.38</v>
      </c>
      <c r="K1107" s="296">
        <v>6.54</v>
      </c>
      <c r="L1107" s="297"/>
      <c r="M1107" s="137">
        <v>28.92</v>
      </c>
    </row>
    <row r="1108" spans="1:13">
      <c r="A1108" s="291" t="s">
        <v>2916</v>
      </c>
      <c r="B1108" s="292"/>
      <c r="C1108" s="291" t="s">
        <v>4085</v>
      </c>
      <c r="D1108" s="293"/>
      <c r="E1108" s="293"/>
      <c r="F1108" s="293"/>
      <c r="G1108" s="292"/>
      <c r="H1108" s="294" t="s">
        <v>407</v>
      </c>
      <c r="I1108" s="295"/>
      <c r="J1108" s="137">
        <v>27.5</v>
      </c>
      <c r="K1108" s="296">
        <v>6.54</v>
      </c>
      <c r="L1108" s="297"/>
      <c r="M1108" s="137">
        <v>34.04</v>
      </c>
    </row>
    <row r="1109" spans="1:13">
      <c r="A1109" s="291" t="s">
        <v>2917</v>
      </c>
      <c r="B1109" s="292"/>
      <c r="C1109" s="291" t="s">
        <v>4086</v>
      </c>
      <c r="D1109" s="293"/>
      <c r="E1109" s="293"/>
      <c r="F1109" s="293"/>
      <c r="G1109" s="292"/>
      <c r="H1109" s="294" t="s">
        <v>407</v>
      </c>
      <c r="I1109" s="295"/>
      <c r="J1109" s="137">
        <v>48.41</v>
      </c>
      <c r="K1109" s="296">
        <v>8.1199999999999992</v>
      </c>
      <c r="L1109" s="297"/>
      <c r="M1109" s="137">
        <v>56.53</v>
      </c>
    </row>
    <row r="1110" spans="1:13">
      <c r="A1110" s="291" t="s">
        <v>2918</v>
      </c>
      <c r="B1110" s="292"/>
      <c r="C1110" s="291" t="s">
        <v>4087</v>
      </c>
      <c r="D1110" s="293"/>
      <c r="E1110" s="293"/>
      <c r="F1110" s="293"/>
      <c r="G1110" s="292"/>
      <c r="H1110" s="294" t="s">
        <v>407</v>
      </c>
      <c r="I1110" s="295"/>
      <c r="J1110" s="136">
        <v>2.3199999999999998</v>
      </c>
      <c r="K1110" s="296">
        <v>8.84</v>
      </c>
      <c r="L1110" s="297"/>
      <c r="M1110" s="137">
        <v>11.16</v>
      </c>
    </row>
    <row r="1111" spans="1:13">
      <c r="A1111" s="291" t="s">
        <v>2919</v>
      </c>
      <c r="B1111" s="292"/>
      <c r="C1111" s="291" t="s">
        <v>1194</v>
      </c>
      <c r="D1111" s="293"/>
      <c r="E1111" s="293"/>
      <c r="F1111" s="293"/>
      <c r="G1111" s="292"/>
      <c r="H1111" s="294" t="s">
        <v>407</v>
      </c>
      <c r="I1111" s="295"/>
      <c r="J1111" s="136">
        <v>2.0299999999999998</v>
      </c>
      <c r="K1111" s="296">
        <v>4.95</v>
      </c>
      <c r="L1111" s="297"/>
      <c r="M1111" s="136">
        <v>6.98</v>
      </c>
    </row>
    <row r="1112" spans="1:13">
      <c r="A1112" s="291" t="s">
        <v>2920</v>
      </c>
      <c r="B1112" s="292"/>
      <c r="C1112" s="291" t="s">
        <v>1388</v>
      </c>
      <c r="D1112" s="293"/>
      <c r="E1112" s="293"/>
      <c r="F1112" s="293"/>
      <c r="G1112" s="292"/>
      <c r="H1112" s="294" t="s">
        <v>407</v>
      </c>
      <c r="I1112" s="295"/>
      <c r="J1112" s="136">
        <v>1.72</v>
      </c>
      <c r="K1112" s="296">
        <v>4.95</v>
      </c>
      <c r="L1112" s="297"/>
      <c r="M1112" s="136">
        <v>6.67</v>
      </c>
    </row>
    <row r="1113" spans="1:13">
      <c r="A1113" s="291" t="s">
        <v>2921</v>
      </c>
      <c r="B1113" s="292"/>
      <c r="C1113" s="291" t="s">
        <v>1195</v>
      </c>
      <c r="D1113" s="293"/>
      <c r="E1113" s="293"/>
      <c r="F1113" s="293"/>
      <c r="G1113" s="292"/>
      <c r="H1113" s="294"/>
      <c r="I1113" s="295"/>
      <c r="J1113" s="136">
        <v>0</v>
      </c>
      <c r="K1113" s="296">
        <v>0</v>
      </c>
      <c r="L1113" s="297"/>
      <c r="M1113" s="136">
        <v>0</v>
      </c>
    </row>
    <row r="1114" spans="1:13">
      <c r="A1114" s="291" t="s">
        <v>2922</v>
      </c>
      <c r="B1114" s="292"/>
      <c r="C1114" s="291" t="s">
        <v>1196</v>
      </c>
      <c r="D1114" s="293"/>
      <c r="E1114" s="293"/>
      <c r="F1114" s="293"/>
      <c r="G1114" s="292"/>
      <c r="H1114" s="294" t="s">
        <v>407</v>
      </c>
      <c r="I1114" s="295"/>
      <c r="J1114" s="136">
        <v>0.94</v>
      </c>
      <c r="K1114" s="296">
        <v>3.18</v>
      </c>
      <c r="L1114" s="297"/>
      <c r="M1114" s="136">
        <v>4.12</v>
      </c>
    </row>
    <row r="1115" spans="1:13">
      <c r="A1115" s="291" t="s">
        <v>2923</v>
      </c>
      <c r="B1115" s="292"/>
      <c r="C1115" s="291" t="s">
        <v>1197</v>
      </c>
      <c r="D1115" s="293"/>
      <c r="E1115" s="293"/>
      <c r="F1115" s="293"/>
      <c r="G1115" s="292"/>
      <c r="H1115" s="294" t="s">
        <v>407</v>
      </c>
      <c r="I1115" s="295"/>
      <c r="J1115" s="136">
        <v>0.96</v>
      </c>
      <c r="K1115" s="296">
        <v>3.18</v>
      </c>
      <c r="L1115" s="297"/>
      <c r="M1115" s="136">
        <v>4.1399999999999997</v>
      </c>
    </row>
    <row r="1116" spans="1:13">
      <c r="A1116" s="291" t="s">
        <v>2924</v>
      </c>
      <c r="B1116" s="292"/>
      <c r="C1116" s="291" t="s">
        <v>1198</v>
      </c>
      <c r="D1116" s="293"/>
      <c r="E1116" s="293"/>
      <c r="F1116" s="293"/>
      <c r="G1116" s="292"/>
      <c r="H1116" s="294" t="s">
        <v>407</v>
      </c>
      <c r="I1116" s="295"/>
      <c r="J1116" s="136">
        <v>2.66</v>
      </c>
      <c r="K1116" s="296">
        <v>3.18</v>
      </c>
      <c r="L1116" s="297"/>
      <c r="M1116" s="136">
        <v>5.84</v>
      </c>
    </row>
    <row r="1117" spans="1:13">
      <c r="A1117" s="291" t="s">
        <v>2925</v>
      </c>
      <c r="B1117" s="292"/>
      <c r="C1117" s="291" t="s">
        <v>1199</v>
      </c>
      <c r="D1117" s="293"/>
      <c r="E1117" s="293"/>
      <c r="F1117" s="293"/>
      <c r="G1117" s="292"/>
      <c r="H1117" s="294" t="s">
        <v>407</v>
      </c>
      <c r="I1117" s="295"/>
      <c r="J1117" s="136">
        <v>5.16</v>
      </c>
      <c r="K1117" s="296">
        <v>4.95</v>
      </c>
      <c r="L1117" s="297"/>
      <c r="M1117" s="137">
        <v>10.11</v>
      </c>
    </row>
    <row r="1118" spans="1:13">
      <c r="A1118" s="291" t="s">
        <v>2926</v>
      </c>
      <c r="B1118" s="292"/>
      <c r="C1118" s="291" t="s">
        <v>1200</v>
      </c>
      <c r="D1118" s="293"/>
      <c r="E1118" s="293"/>
      <c r="F1118" s="293"/>
      <c r="G1118" s="292"/>
      <c r="H1118" s="294" t="s">
        <v>407</v>
      </c>
      <c r="I1118" s="295"/>
      <c r="J1118" s="136">
        <v>5.89</v>
      </c>
      <c r="K1118" s="296">
        <v>4.95</v>
      </c>
      <c r="L1118" s="297"/>
      <c r="M1118" s="137">
        <v>10.84</v>
      </c>
    </row>
    <row r="1119" spans="1:13">
      <c r="A1119" s="291" t="s">
        <v>2927</v>
      </c>
      <c r="B1119" s="292"/>
      <c r="C1119" s="291" t="s">
        <v>1201</v>
      </c>
      <c r="D1119" s="293"/>
      <c r="E1119" s="293"/>
      <c r="F1119" s="293"/>
      <c r="G1119" s="292"/>
      <c r="H1119" s="294" t="s">
        <v>407</v>
      </c>
      <c r="I1119" s="295"/>
      <c r="J1119" s="137">
        <v>13.72</v>
      </c>
      <c r="K1119" s="296">
        <v>4.95</v>
      </c>
      <c r="L1119" s="297"/>
      <c r="M1119" s="137">
        <v>18.670000000000002</v>
      </c>
    </row>
    <row r="1120" spans="1:13">
      <c r="A1120" s="291" t="s">
        <v>2928</v>
      </c>
      <c r="B1120" s="292"/>
      <c r="C1120" s="291" t="s">
        <v>1202</v>
      </c>
      <c r="D1120" s="293"/>
      <c r="E1120" s="293"/>
      <c r="F1120" s="293"/>
      <c r="G1120" s="292"/>
      <c r="H1120" s="294" t="s">
        <v>407</v>
      </c>
      <c r="I1120" s="295"/>
      <c r="J1120" s="137">
        <v>28.05</v>
      </c>
      <c r="K1120" s="296">
        <v>6.54</v>
      </c>
      <c r="L1120" s="297"/>
      <c r="M1120" s="137">
        <v>34.590000000000003</v>
      </c>
    </row>
    <row r="1121" spans="1:13">
      <c r="A1121" s="291" t="s">
        <v>2929</v>
      </c>
      <c r="B1121" s="292"/>
      <c r="C1121" s="291" t="s">
        <v>1203</v>
      </c>
      <c r="D1121" s="293"/>
      <c r="E1121" s="293"/>
      <c r="F1121" s="293"/>
      <c r="G1121" s="292"/>
      <c r="H1121" s="294" t="s">
        <v>407</v>
      </c>
      <c r="I1121" s="295"/>
      <c r="J1121" s="137">
        <v>37.799999999999997</v>
      </c>
      <c r="K1121" s="296">
        <v>6.54</v>
      </c>
      <c r="L1121" s="297"/>
      <c r="M1121" s="137">
        <v>44.34</v>
      </c>
    </row>
    <row r="1122" spans="1:13">
      <c r="A1122" s="291" t="s">
        <v>2930</v>
      </c>
      <c r="B1122" s="292"/>
      <c r="C1122" s="291" t="s">
        <v>1204</v>
      </c>
      <c r="D1122" s="293"/>
      <c r="E1122" s="293"/>
      <c r="F1122" s="293"/>
      <c r="G1122" s="292"/>
      <c r="H1122" s="294" t="s">
        <v>407</v>
      </c>
      <c r="I1122" s="295"/>
      <c r="J1122" s="137">
        <v>62.41</v>
      </c>
      <c r="K1122" s="296">
        <v>8.1199999999999992</v>
      </c>
      <c r="L1122" s="297"/>
      <c r="M1122" s="137">
        <v>70.53</v>
      </c>
    </row>
    <row r="1123" spans="1:13">
      <c r="A1123" s="291" t="s">
        <v>2931</v>
      </c>
      <c r="B1123" s="292"/>
      <c r="C1123" s="291" t="s">
        <v>1205</v>
      </c>
      <c r="D1123" s="293"/>
      <c r="E1123" s="293"/>
      <c r="F1123" s="293"/>
      <c r="G1123" s="292"/>
      <c r="H1123" s="294" t="s">
        <v>407</v>
      </c>
      <c r="I1123" s="295"/>
      <c r="J1123" s="136">
        <v>1.57</v>
      </c>
      <c r="K1123" s="296">
        <v>3.18</v>
      </c>
      <c r="L1123" s="297"/>
      <c r="M1123" s="136">
        <v>4.75</v>
      </c>
    </row>
    <row r="1124" spans="1:13">
      <c r="A1124" s="291" t="s">
        <v>2932</v>
      </c>
      <c r="B1124" s="292"/>
      <c r="C1124" s="291" t="s">
        <v>4088</v>
      </c>
      <c r="D1124" s="293"/>
      <c r="E1124" s="293"/>
      <c r="F1124" s="293"/>
      <c r="G1124" s="292"/>
      <c r="H1124" s="294" t="s">
        <v>407</v>
      </c>
      <c r="I1124" s="295"/>
      <c r="J1124" s="136">
        <v>1.68</v>
      </c>
      <c r="K1124" s="296">
        <v>5.3</v>
      </c>
      <c r="L1124" s="297"/>
      <c r="M1124" s="136">
        <v>6.98</v>
      </c>
    </row>
    <row r="1125" spans="1:13">
      <c r="A1125" s="291" t="s">
        <v>2933</v>
      </c>
      <c r="B1125" s="292"/>
      <c r="C1125" s="291" t="s">
        <v>1206</v>
      </c>
      <c r="D1125" s="293"/>
      <c r="E1125" s="293"/>
      <c r="F1125" s="293"/>
      <c r="G1125" s="292"/>
      <c r="H1125" s="294" t="s">
        <v>407</v>
      </c>
      <c r="I1125" s="295"/>
      <c r="J1125" s="136">
        <v>4.41</v>
      </c>
      <c r="K1125" s="296">
        <v>3.18</v>
      </c>
      <c r="L1125" s="297"/>
      <c r="M1125" s="136">
        <v>7.59</v>
      </c>
    </row>
    <row r="1126" spans="1:13">
      <c r="A1126" s="291" t="s">
        <v>2934</v>
      </c>
      <c r="B1126" s="292"/>
      <c r="C1126" s="291" t="s">
        <v>1207</v>
      </c>
      <c r="D1126" s="293"/>
      <c r="E1126" s="293"/>
      <c r="F1126" s="293"/>
      <c r="G1126" s="292"/>
      <c r="H1126" s="294" t="s">
        <v>407</v>
      </c>
      <c r="I1126" s="295"/>
      <c r="J1126" s="136">
        <v>1.62</v>
      </c>
      <c r="K1126" s="296">
        <v>5.3</v>
      </c>
      <c r="L1126" s="297"/>
      <c r="M1126" s="136">
        <v>6.92</v>
      </c>
    </row>
    <row r="1127" spans="1:13">
      <c r="A1127" s="291" t="s">
        <v>2935</v>
      </c>
      <c r="B1127" s="292"/>
      <c r="C1127" s="291" t="s">
        <v>1208</v>
      </c>
      <c r="D1127" s="293"/>
      <c r="E1127" s="293"/>
      <c r="F1127" s="293"/>
      <c r="G1127" s="292"/>
      <c r="H1127" s="294" t="s">
        <v>407</v>
      </c>
      <c r="I1127" s="295"/>
      <c r="J1127" s="136">
        <v>2.2400000000000002</v>
      </c>
      <c r="K1127" s="296">
        <v>5.3</v>
      </c>
      <c r="L1127" s="297"/>
      <c r="M1127" s="136">
        <v>7.54</v>
      </c>
    </row>
    <row r="1128" spans="1:13">
      <c r="A1128" s="291" t="s">
        <v>2936</v>
      </c>
      <c r="B1128" s="292"/>
      <c r="C1128" s="291" t="s">
        <v>1209</v>
      </c>
      <c r="D1128" s="293"/>
      <c r="E1128" s="293"/>
      <c r="F1128" s="293"/>
      <c r="G1128" s="292"/>
      <c r="H1128" s="294" t="s">
        <v>407</v>
      </c>
      <c r="I1128" s="295"/>
      <c r="J1128" s="136">
        <v>5.32</v>
      </c>
      <c r="K1128" s="296">
        <v>5.3</v>
      </c>
      <c r="L1128" s="297"/>
      <c r="M1128" s="137">
        <v>10.62</v>
      </c>
    </row>
    <row r="1129" spans="1:13">
      <c r="A1129" s="291" t="s">
        <v>2937</v>
      </c>
      <c r="B1129" s="292"/>
      <c r="C1129" s="291" t="s">
        <v>1210</v>
      </c>
      <c r="D1129" s="293"/>
      <c r="E1129" s="293"/>
      <c r="F1129" s="293"/>
      <c r="G1129" s="292"/>
      <c r="H1129" s="294" t="s">
        <v>407</v>
      </c>
      <c r="I1129" s="295"/>
      <c r="J1129" s="137">
        <v>13.57</v>
      </c>
      <c r="K1129" s="296">
        <v>8.84</v>
      </c>
      <c r="L1129" s="297"/>
      <c r="M1129" s="137">
        <v>22.41</v>
      </c>
    </row>
    <row r="1130" spans="1:13">
      <c r="A1130" s="291" t="s">
        <v>2938</v>
      </c>
      <c r="B1130" s="292"/>
      <c r="C1130" s="291" t="s">
        <v>1211</v>
      </c>
      <c r="D1130" s="293"/>
      <c r="E1130" s="293"/>
      <c r="F1130" s="293"/>
      <c r="G1130" s="292"/>
      <c r="H1130" s="294" t="s">
        <v>407</v>
      </c>
      <c r="I1130" s="295"/>
      <c r="J1130" s="137">
        <v>30.88</v>
      </c>
      <c r="K1130" s="296">
        <v>8.84</v>
      </c>
      <c r="L1130" s="297"/>
      <c r="M1130" s="137">
        <v>39.72</v>
      </c>
    </row>
    <row r="1131" spans="1:13">
      <c r="A1131" s="291" t="s">
        <v>2939</v>
      </c>
      <c r="B1131" s="292"/>
      <c r="C1131" s="291" t="s">
        <v>4089</v>
      </c>
      <c r="D1131" s="293"/>
      <c r="E1131" s="293"/>
      <c r="F1131" s="293"/>
      <c r="G1131" s="292"/>
      <c r="H1131" s="294" t="s">
        <v>407</v>
      </c>
      <c r="I1131" s="295"/>
      <c r="J1131" s="136">
        <v>5.53</v>
      </c>
      <c r="K1131" s="296">
        <v>5.3</v>
      </c>
      <c r="L1131" s="297"/>
      <c r="M1131" s="137">
        <v>10.83</v>
      </c>
    </row>
    <row r="1132" spans="1:13">
      <c r="A1132" s="291" t="s">
        <v>2940</v>
      </c>
      <c r="B1132" s="292"/>
      <c r="C1132" s="291" t="s">
        <v>4090</v>
      </c>
      <c r="D1132" s="293"/>
      <c r="E1132" s="293"/>
      <c r="F1132" s="293"/>
      <c r="G1132" s="292"/>
      <c r="H1132" s="294" t="s">
        <v>407</v>
      </c>
      <c r="I1132" s="295"/>
      <c r="J1132" s="136">
        <v>6.35</v>
      </c>
      <c r="K1132" s="296">
        <v>5.3</v>
      </c>
      <c r="L1132" s="297"/>
      <c r="M1132" s="137">
        <v>11.65</v>
      </c>
    </row>
    <row r="1133" spans="1:13">
      <c r="A1133" s="291" t="s">
        <v>2941</v>
      </c>
      <c r="B1133" s="292"/>
      <c r="C1133" s="291" t="s">
        <v>4091</v>
      </c>
      <c r="D1133" s="293"/>
      <c r="E1133" s="293"/>
      <c r="F1133" s="293"/>
      <c r="G1133" s="292"/>
      <c r="H1133" s="294" t="s">
        <v>407</v>
      </c>
      <c r="I1133" s="295"/>
      <c r="J1133" s="136">
        <v>7.47</v>
      </c>
      <c r="K1133" s="296">
        <v>5.3</v>
      </c>
      <c r="L1133" s="297"/>
      <c r="M1133" s="137">
        <v>12.77</v>
      </c>
    </row>
    <row r="1134" spans="1:13">
      <c r="A1134" s="291" t="s">
        <v>2942</v>
      </c>
      <c r="B1134" s="292"/>
      <c r="C1134" s="291" t="s">
        <v>1212</v>
      </c>
      <c r="D1134" s="293"/>
      <c r="E1134" s="293"/>
      <c r="F1134" s="293"/>
      <c r="G1134" s="292"/>
      <c r="H1134" s="294"/>
      <c r="I1134" s="295"/>
      <c r="J1134" s="136">
        <v>0</v>
      </c>
      <c r="K1134" s="296">
        <v>0</v>
      </c>
      <c r="L1134" s="297"/>
      <c r="M1134" s="136">
        <v>0</v>
      </c>
    </row>
    <row r="1135" spans="1:13">
      <c r="A1135" s="291" t="s">
        <v>2943</v>
      </c>
      <c r="B1135" s="292"/>
      <c r="C1135" s="291" t="s">
        <v>4092</v>
      </c>
      <c r="D1135" s="293"/>
      <c r="E1135" s="293"/>
      <c r="F1135" s="293"/>
      <c r="G1135" s="292"/>
      <c r="H1135" s="294" t="s">
        <v>407</v>
      </c>
      <c r="I1135" s="295"/>
      <c r="J1135" s="136">
        <v>0.48</v>
      </c>
      <c r="K1135" s="296">
        <v>3.18</v>
      </c>
      <c r="L1135" s="297"/>
      <c r="M1135" s="136">
        <v>3.66</v>
      </c>
    </row>
    <row r="1136" spans="1:13">
      <c r="A1136" s="291" t="s">
        <v>2944</v>
      </c>
      <c r="B1136" s="292"/>
      <c r="C1136" s="291" t="s">
        <v>1213</v>
      </c>
      <c r="D1136" s="293"/>
      <c r="E1136" s="293"/>
      <c r="F1136" s="293"/>
      <c r="G1136" s="292"/>
      <c r="H1136" s="294" t="s">
        <v>407</v>
      </c>
      <c r="I1136" s="295"/>
      <c r="J1136" s="136">
        <v>1.19</v>
      </c>
      <c r="K1136" s="296">
        <v>3.18</v>
      </c>
      <c r="L1136" s="297"/>
      <c r="M1136" s="136">
        <v>4.37</v>
      </c>
    </row>
    <row r="1137" spans="1:13">
      <c r="A1137" s="291" t="s">
        <v>2945</v>
      </c>
      <c r="B1137" s="292"/>
      <c r="C1137" s="291" t="s">
        <v>4093</v>
      </c>
      <c r="D1137" s="293"/>
      <c r="E1137" s="293"/>
      <c r="F1137" s="293"/>
      <c r="G1137" s="292"/>
      <c r="H1137" s="294" t="s">
        <v>407</v>
      </c>
      <c r="I1137" s="295"/>
      <c r="J1137" s="136">
        <v>2.09</v>
      </c>
      <c r="K1137" s="296">
        <v>4.95</v>
      </c>
      <c r="L1137" s="297"/>
      <c r="M1137" s="136">
        <v>7.04</v>
      </c>
    </row>
    <row r="1138" spans="1:13">
      <c r="A1138" s="291" t="s">
        <v>2946</v>
      </c>
      <c r="B1138" s="292"/>
      <c r="C1138" s="291" t="s">
        <v>1214</v>
      </c>
      <c r="D1138" s="293"/>
      <c r="E1138" s="293"/>
      <c r="F1138" s="293"/>
      <c r="G1138" s="292"/>
      <c r="H1138" s="294" t="s">
        <v>407</v>
      </c>
      <c r="I1138" s="295"/>
      <c r="J1138" s="136">
        <v>4.0999999999999996</v>
      </c>
      <c r="K1138" s="296">
        <v>6.01</v>
      </c>
      <c r="L1138" s="297"/>
      <c r="M1138" s="137">
        <v>10.11</v>
      </c>
    </row>
    <row r="1139" spans="1:13">
      <c r="A1139" s="291" t="s">
        <v>2947</v>
      </c>
      <c r="B1139" s="292"/>
      <c r="C1139" s="291" t="s">
        <v>1215</v>
      </c>
      <c r="D1139" s="293"/>
      <c r="E1139" s="293"/>
      <c r="F1139" s="293"/>
      <c r="G1139" s="292"/>
      <c r="H1139" s="294" t="s">
        <v>407</v>
      </c>
      <c r="I1139" s="295"/>
      <c r="J1139" s="136">
        <v>7.22</v>
      </c>
      <c r="K1139" s="296">
        <v>6.36</v>
      </c>
      <c r="L1139" s="297"/>
      <c r="M1139" s="137">
        <v>13.58</v>
      </c>
    </row>
    <row r="1140" spans="1:13">
      <c r="A1140" s="291" t="s">
        <v>2948</v>
      </c>
      <c r="B1140" s="292"/>
      <c r="C1140" s="291" t="s">
        <v>1216</v>
      </c>
      <c r="D1140" s="293"/>
      <c r="E1140" s="293"/>
      <c r="F1140" s="293"/>
      <c r="G1140" s="292"/>
      <c r="H1140" s="294" t="s">
        <v>407</v>
      </c>
      <c r="I1140" s="295"/>
      <c r="J1140" s="137">
        <v>15.7</v>
      </c>
      <c r="K1140" s="296">
        <v>6.54</v>
      </c>
      <c r="L1140" s="297"/>
      <c r="M1140" s="137">
        <v>22.24</v>
      </c>
    </row>
    <row r="1141" spans="1:13">
      <c r="A1141" s="291" t="s">
        <v>2949</v>
      </c>
      <c r="B1141" s="292"/>
      <c r="C1141" s="291" t="s">
        <v>1217</v>
      </c>
      <c r="D1141" s="293"/>
      <c r="E1141" s="293"/>
      <c r="F1141" s="293"/>
      <c r="G1141" s="292"/>
      <c r="H1141" s="294" t="s">
        <v>407</v>
      </c>
      <c r="I1141" s="295"/>
      <c r="J1141" s="137">
        <v>16.260000000000002</v>
      </c>
      <c r="K1141" s="296">
        <v>6.54</v>
      </c>
      <c r="L1141" s="297"/>
      <c r="M1141" s="137">
        <v>22.8</v>
      </c>
    </row>
    <row r="1142" spans="1:13">
      <c r="A1142" s="291" t="s">
        <v>2950</v>
      </c>
      <c r="B1142" s="292"/>
      <c r="C1142" s="291" t="s">
        <v>1218</v>
      </c>
      <c r="D1142" s="293"/>
      <c r="E1142" s="293"/>
      <c r="F1142" s="293"/>
      <c r="G1142" s="292"/>
      <c r="H1142" s="294" t="s">
        <v>407</v>
      </c>
      <c r="I1142" s="295"/>
      <c r="J1142" s="137">
        <v>65.83</v>
      </c>
      <c r="K1142" s="296">
        <v>8.1199999999999992</v>
      </c>
      <c r="L1142" s="297"/>
      <c r="M1142" s="137">
        <v>73.95</v>
      </c>
    </row>
    <row r="1143" spans="1:13">
      <c r="A1143" s="291" t="s">
        <v>2951</v>
      </c>
      <c r="B1143" s="292"/>
      <c r="C1143" s="291" t="s">
        <v>4094</v>
      </c>
      <c r="D1143" s="293"/>
      <c r="E1143" s="293"/>
      <c r="F1143" s="293"/>
      <c r="G1143" s="292"/>
      <c r="H1143" s="294" t="s">
        <v>407</v>
      </c>
      <c r="I1143" s="295"/>
      <c r="J1143" s="136">
        <v>2.85</v>
      </c>
      <c r="K1143" s="296">
        <v>3.18</v>
      </c>
      <c r="L1143" s="297"/>
      <c r="M1143" s="136">
        <v>6.03</v>
      </c>
    </row>
    <row r="1144" spans="1:13">
      <c r="A1144" s="291" t="s">
        <v>2952</v>
      </c>
      <c r="B1144" s="292"/>
      <c r="C1144" s="291" t="s">
        <v>4095</v>
      </c>
      <c r="D1144" s="293"/>
      <c r="E1144" s="293"/>
      <c r="F1144" s="293"/>
      <c r="G1144" s="292"/>
      <c r="H1144" s="294" t="s">
        <v>407</v>
      </c>
      <c r="I1144" s="295"/>
      <c r="J1144" s="136">
        <v>3.79</v>
      </c>
      <c r="K1144" s="296">
        <v>4.95</v>
      </c>
      <c r="L1144" s="297"/>
      <c r="M1144" s="136">
        <v>8.74</v>
      </c>
    </row>
    <row r="1145" spans="1:13">
      <c r="A1145" s="291" t="s">
        <v>2953</v>
      </c>
      <c r="B1145" s="292"/>
      <c r="C1145" s="291" t="s">
        <v>4096</v>
      </c>
      <c r="D1145" s="293"/>
      <c r="E1145" s="293"/>
      <c r="F1145" s="293"/>
      <c r="G1145" s="292"/>
      <c r="H1145" s="294" t="s">
        <v>407</v>
      </c>
      <c r="I1145" s="295"/>
      <c r="J1145" s="136">
        <v>4.25</v>
      </c>
      <c r="K1145" s="296">
        <v>4.95</v>
      </c>
      <c r="L1145" s="297"/>
      <c r="M1145" s="136">
        <v>9.1999999999999993</v>
      </c>
    </row>
    <row r="1146" spans="1:13">
      <c r="A1146" s="291" t="s">
        <v>2954</v>
      </c>
      <c r="B1146" s="292"/>
      <c r="C1146" s="291" t="s">
        <v>1219</v>
      </c>
      <c r="D1146" s="293"/>
      <c r="E1146" s="293"/>
      <c r="F1146" s="293"/>
      <c r="G1146" s="292"/>
      <c r="H1146" s="294" t="s">
        <v>407</v>
      </c>
      <c r="I1146" s="295"/>
      <c r="J1146" s="136">
        <v>4.57</v>
      </c>
      <c r="K1146" s="296">
        <v>4.95</v>
      </c>
      <c r="L1146" s="297"/>
      <c r="M1146" s="136">
        <v>9.52</v>
      </c>
    </row>
    <row r="1147" spans="1:13">
      <c r="A1147" s="291" t="s">
        <v>2955</v>
      </c>
      <c r="B1147" s="292"/>
      <c r="C1147" s="291" t="s">
        <v>1220</v>
      </c>
      <c r="D1147" s="293"/>
      <c r="E1147" s="293"/>
      <c r="F1147" s="293"/>
      <c r="G1147" s="292"/>
      <c r="H1147" s="294" t="s">
        <v>407</v>
      </c>
      <c r="I1147" s="295"/>
      <c r="J1147" s="136">
        <v>4.79</v>
      </c>
      <c r="K1147" s="296">
        <v>4.95</v>
      </c>
      <c r="L1147" s="297"/>
      <c r="M1147" s="136">
        <v>9.74</v>
      </c>
    </row>
    <row r="1148" spans="1:13">
      <c r="A1148" s="291" t="s">
        <v>2956</v>
      </c>
      <c r="B1148" s="292"/>
      <c r="C1148" s="291" t="s">
        <v>1221</v>
      </c>
      <c r="D1148" s="293"/>
      <c r="E1148" s="293"/>
      <c r="F1148" s="293"/>
      <c r="G1148" s="292"/>
      <c r="H1148" s="294" t="s">
        <v>407</v>
      </c>
      <c r="I1148" s="295"/>
      <c r="J1148" s="136">
        <v>6.58</v>
      </c>
      <c r="K1148" s="296">
        <v>4.95</v>
      </c>
      <c r="L1148" s="297"/>
      <c r="M1148" s="137">
        <v>11.53</v>
      </c>
    </row>
    <row r="1149" spans="1:13">
      <c r="A1149" s="291" t="s">
        <v>2957</v>
      </c>
      <c r="B1149" s="292"/>
      <c r="C1149" s="291" t="s">
        <v>1222</v>
      </c>
      <c r="D1149" s="293"/>
      <c r="E1149" s="293"/>
      <c r="F1149" s="293"/>
      <c r="G1149" s="292"/>
      <c r="H1149" s="294" t="s">
        <v>407</v>
      </c>
      <c r="I1149" s="295"/>
      <c r="J1149" s="136">
        <v>9.61</v>
      </c>
      <c r="K1149" s="296">
        <v>4.95</v>
      </c>
      <c r="L1149" s="297"/>
      <c r="M1149" s="137">
        <v>14.56</v>
      </c>
    </row>
    <row r="1150" spans="1:13">
      <c r="A1150" s="291" t="s">
        <v>2958</v>
      </c>
      <c r="B1150" s="292"/>
      <c r="C1150" s="291" t="s">
        <v>1223</v>
      </c>
      <c r="D1150" s="293"/>
      <c r="E1150" s="293"/>
      <c r="F1150" s="293"/>
      <c r="G1150" s="292"/>
      <c r="H1150" s="294" t="s">
        <v>407</v>
      </c>
      <c r="I1150" s="295"/>
      <c r="J1150" s="137">
        <v>11.34</v>
      </c>
      <c r="K1150" s="296">
        <v>4.95</v>
      </c>
      <c r="L1150" s="297"/>
      <c r="M1150" s="137">
        <v>16.29</v>
      </c>
    </row>
    <row r="1151" spans="1:13">
      <c r="A1151" s="291" t="s">
        <v>2959</v>
      </c>
      <c r="B1151" s="292"/>
      <c r="C1151" s="291" t="s">
        <v>1224</v>
      </c>
      <c r="D1151" s="293"/>
      <c r="E1151" s="293"/>
      <c r="F1151" s="293"/>
      <c r="G1151" s="292"/>
      <c r="H1151" s="294" t="s">
        <v>407</v>
      </c>
      <c r="I1151" s="295"/>
      <c r="J1151" s="137">
        <v>12.45</v>
      </c>
      <c r="K1151" s="296">
        <v>4.95</v>
      </c>
      <c r="L1151" s="297"/>
      <c r="M1151" s="137">
        <v>17.399999999999999</v>
      </c>
    </row>
    <row r="1152" spans="1:13">
      <c r="A1152" s="291" t="s">
        <v>2960</v>
      </c>
      <c r="B1152" s="292"/>
      <c r="C1152" s="291" t="s">
        <v>1225</v>
      </c>
      <c r="D1152" s="293"/>
      <c r="E1152" s="293"/>
      <c r="F1152" s="293"/>
      <c r="G1152" s="292"/>
      <c r="H1152" s="294" t="s">
        <v>407</v>
      </c>
      <c r="I1152" s="295"/>
      <c r="J1152" s="137">
        <v>17.649999999999999</v>
      </c>
      <c r="K1152" s="296">
        <v>4.95</v>
      </c>
      <c r="L1152" s="297"/>
      <c r="M1152" s="137">
        <v>22.6</v>
      </c>
    </row>
    <row r="1153" spans="1:13">
      <c r="A1153" s="291" t="s">
        <v>2961</v>
      </c>
      <c r="B1153" s="292"/>
      <c r="C1153" s="291" t="s">
        <v>1226</v>
      </c>
      <c r="D1153" s="293"/>
      <c r="E1153" s="293"/>
      <c r="F1153" s="293"/>
      <c r="G1153" s="292"/>
      <c r="H1153" s="294" t="s">
        <v>113</v>
      </c>
      <c r="I1153" s="295"/>
      <c r="J1153" s="137">
        <v>20.38</v>
      </c>
      <c r="K1153" s="296">
        <v>6.54</v>
      </c>
      <c r="L1153" s="297"/>
      <c r="M1153" s="137">
        <v>26.92</v>
      </c>
    </row>
    <row r="1154" spans="1:13">
      <c r="A1154" s="291" t="s">
        <v>2962</v>
      </c>
      <c r="B1154" s="292"/>
      <c r="C1154" s="291" t="s">
        <v>1227</v>
      </c>
      <c r="D1154" s="293"/>
      <c r="E1154" s="293"/>
      <c r="F1154" s="293"/>
      <c r="G1154" s="292"/>
      <c r="H1154" s="294" t="s">
        <v>113</v>
      </c>
      <c r="I1154" s="295"/>
      <c r="J1154" s="137">
        <v>48.75</v>
      </c>
      <c r="K1154" s="296">
        <v>8.1199999999999992</v>
      </c>
      <c r="L1154" s="297"/>
      <c r="M1154" s="137">
        <v>56.87</v>
      </c>
    </row>
    <row r="1155" spans="1:13">
      <c r="A1155" s="291" t="s">
        <v>2963</v>
      </c>
      <c r="B1155" s="292"/>
      <c r="C1155" s="291" t="s">
        <v>1228</v>
      </c>
      <c r="D1155" s="293"/>
      <c r="E1155" s="293"/>
      <c r="F1155" s="293"/>
      <c r="G1155" s="292"/>
      <c r="H1155" s="294"/>
      <c r="I1155" s="295"/>
      <c r="J1155" s="136">
        <v>0</v>
      </c>
      <c r="K1155" s="296">
        <v>0</v>
      </c>
      <c r="L1155" s="297"/>
      <c r="M1155" s="136">
        <v>0</v>
      </c>
    </row>
    <row r="1156" spans="1:13">
      <c r="A1156" s="291" t="s">
        <v>2964</v>
      </c>
      <c r="B1156" s="292"/>
      <c r="C1156" s="291" t="s">
        <v>1229</v>
      </c>
      <c r="D1156" s="293"/>
      <c r="E1156" s="293"/>
      <c r="F1156" s="293"/>
      <c r="G1156" s="292"/>
      <c r="H1156" s="294" t="s">
        <v>407</v>
      </c>
      <c r="I1156" s="295"/>
      <c r="J1156" s="136">
        <v>1.1200000000000001</v>
      </c>
      <c r="K1156" s="296">
        <v>7.07</v>
      </c>
      <c r="L1156" s="297"/>
      <c r="M1156" s="136">
        <v>8.19</v>
      </c>
    </row>
    <row r="1157" spans="1:13">
      <c r="A1157" s="291" t="s">
        <v>2965</v>
      </c>
      <c r="B1157" s="292"/>
      <c r="C1157" s="291" t="s">
        <v>1230</v>
      </c>
      <c r="D1157" s="293"/>
      <c r="E1157" s="293"/>
      <c r="F1157" s="293"/>
      <c r="G1157" s="292"/>
      <c r="H1157" s="294" t="s">
        <v>407</v>
      </c>
      <c r="I1157" s="295"/>
      <c r="J1157" s="136">
        <v>1.52</v>
      </c>
      <c r="K1157" s="296">
        <v>7.07</v>
      </c>
      <c r="L1157" s="297"/>
      <c r="M1157" s="136">
        <v>8.59</v>
      </c>
    </row>
    <row r="1158" spans="1:13">
      <c r="A1158" s="291" t="s">
        <v>2966</v>
      </c>
      <c r="B1158" s="292"/>
      <c r="C1158" s="291" t="s">
        <v>1231</v>
      </c>
      <c r="D1158" s="293"/>
      <c r="E1158" s="293"/>
      <c r="F1158" s="293"/>
      <c r="G1158" s="292"/>
      <c r="H1158" s="294" t="s">
        <v>407</v>
      </c>
      <c r="I1158" s="295"/>
      <c r="J1158" s="136">
        <v>3.49</v>
      </c>
      <c r="K1158" s="296">
        <v>7.07</v>
      </c>
      <c r="L1158" s="297"/>
      <c r="M1158" s="137">
        <v>10.56</v>
      </c>
    </row>
    <row r="1159" spans="1:13">
      <c r="A1159" s="291" t="s">
        <v>2967</v>
      </c>
      <c r="B1159" s="292"/>
      <c r="C1159" s="291" t="s">
        <v>1232</v>
      </c>
      <c r="D1159" s="293"/>
      <c r="E1159" s="293"/>
      <c r="F1159" s="293"/>
      <c r="G1159" s="292"/>
      <c r="H1159" s="294" t="s">
        <v>407</v>
      </c>
      <c r="I1159" s="295"/>
      <c r="J1159" s="136">
        <v>5.42</v>
      </c>
      <c r="K1159" s="298">
        <v>12.37</v>
      </c>
      <c r="L1159" s="299"/>
      <c r="M1159" s="137">
        <v>17.79</v>
      </c>
    </row>
    <row r="1160" spans="1:13">
      <c r="A1160" s="291" t="s">
        <v>2968</v>
      </c>
      <c r="B1160" s="292"/>
      <c r="C1160" s="291" t="s">
        <v>1233</v>
      </c>
      <c r="D1160" s="293"/>
      <c r="E1160" s="293"/>
      <c r="F1160" s="293"/>
      <c r="G1160" s="292"/>
      <c r="H1160" s="294" t="s">
        <v>407</v>
      </c>
      <c r="I1160" s="295"/>
      <c r="J1160" s="136">
        <v>9.43</v>
      </c>
      <c r="K1160" s="298">
        <v>12.37</v>
      </c>
      <c r="L1160" s="299"/>
      <c r="M1160" s="137">
        <v>21.8</v>
      </c>
    </row>
    <row r="1161" spans="1:13">
      <c r="A1161" s="291" t="s">
        <v>2969</v>
      </c>
      <c r="B1161" s="292"/>
      <c r="C1161" s="291" t="s">
        <v>1234</v>
      </c>
      <c r="D1161" s="293"/>
      <c r="E1161" s="293"/>
      <c r="F1161" s="293"/>
      <c r="G1161" s="292"/>
      <c r="H1161" s="294" t="s">
        <v>407</v>
      </c>
      <c r="I1161" s="295"/>
      <c r="J1161" s="137">
        <v>15.33</v>
      </c>
      <c r="K1161" s="298">
        <v>12.37</v>
      </c>
      <c r="L1161" s="299"/>
      <c r="M1161" s="137">
        <v>27.7</v>
      </c>
    </row>
    <row r="1162" spans="1:13">
      <c r="A1162" s="291" t="s">
        <v>2970</v>
      </c>
      <c r="B1162" s="292"/>
      <c r="C1162" s="291" t="s">
        <v>1235</v>
      </c>
      <c r="D1162" s="293"/>
      <c r="E1162" s="293"/>
      <c r="F1162" s="293"/>
      <c r="G1162" s="292"/>
      <c r="H1162" s="294" t="s">
        <v>407</v>
      </c>
      <c r="I1162" s="295"/>
      <c r="J1162" s="137">
        <v>22.83</v>
      </c>
      <c r="K1162" s="298">
        <v>14.14</v>
      </c>
      <c r="L1162" s="299"/>
      <c r="M1162" s="137">
        <v>36.97</v>
      </c>
    </row>
    <row r="1163" spans="1:13">
      <c r="A1163" s="291" t="s">
        <v>2971</v>
      </c>
      <c r="B1163" s="292"/>
      <c r="C1163" s="291" t="s">
        <v>1236</v>
      </c>
      <c r="D1163" s="293"/>
      <c r="E1163" s="293"/>
      <c r="F1163" s="293"/>
      <c r="G1163" s="292"/>
      <c r="H1163" s="294" t="s">
        <v>407</v>
      </c>
      <c r="I1163" s="295"/>
      <c r="J1163" s="137">
        <v>27.34</v>
      </c>
      <c r="K1163" s="298">
        <v>14.14</v>
      </c>
      <c r="L1163" s="299"/>
      <c r="M1163" s="137">
        <v>41.48</v>
      </c>
    </row>
    <row r="1164" spans="1:13">
      <c r="A1164" s="291" t="s">
        <v>2972</v>
      </c>
      <c r="B1164" s="292"/>
      <c r="C1164" s="291" t="s">
        <v>1237</v>
      </c>
      <c r="D1164" s="293"/>
      <c r="E1164" s="293"/>
      <c r="F1164" s="293"/>
      <c r="G1164" s="292"/>
      <c r="H1164" s="294" t="s">
        <v>407</v>
      </c>
      <c r="I1164" s="295"/>
      <c r="J1164" s="137">
        <v>55.08</v>
      </c>
      <c r="K1164" s="298">
        <v>17.670000000000002</v>
      </c>
      <c r="L1164" s="299"/>
      <c r="M1164" s="137">
        <v>72.75</v>
      </c>
    </row>
    <row r="1165" spans="1:13">
      <c r="A1165" s="291" t="s">
        <v>2973</v>
      </c>
      <c r="B1165" s="292"/>
      <c r="C1165" s="291" t="s">
        <v>1238</v>
      </c>
      <c r="D1165" s="293"/>
      <c r="E1165" s="293"/>
      <c r="F1165" s="293"/>
      <c r="G1165" s="292"/>
      <c r="H1165" s="294"/>
      <c r="I1165" s="295"/>
      <c r="J1165" s="136">
        <v>0</v>
      </c>
      <c r="K1165" s="296">
        <v>0</v>
      </c>
      <c r="L1165" s="297"/>
      <c r="M1165" s="136">
        <v>0</v>
      </c>
    </row>
    <row r="1166" spans="1:13">
      <c r="A1166" s="291" t="s">
        <v>2974</v>
      </c>
      <c r="B1166" s="292"/>
      <c r="C1166" s="291" t="s">
        <v>1239</v>
      </c>
      <c r="D1166" s="293"/>
      <c r="E1166" s="293"/>
      <c r="F1166" s="293"/>
      <c r="G1166" s="292"/>
      <c r="H1166" s="294" t="s">
        <v>407</v>
      </c>
      <c r="I1166" s="295"/>
      <c r="J1166" s="136">
        <v>1.94</v>
      </c>
      <c r="K1166" s="296">
        <v>3.18</v>
      </c>
      <c r="L1166" s="297"/>
      <c r="M1166" s="136">
        <v>5.12</v>
      </c>
    </row>
    <row r="1167" spans="1:13">
      <c r="A1167" s="291" t="s">
        <v>2975</v>
      </c>
      <c r="B1167" s="292"/>
      <c r="C1167" s="291" t="s">
        <v>1240</v>
      </c>
      <c r="D1167" s="293"/>
      <c r="E1167" s="293"/>
      <c r="F1167" s="293"/>
      <c r="G1167" s="292"/>
      <c r="H1167" s="294" t="s">
        <v>407</v>
      </c>
      <c r="I1167" s="295"/>
      <c r="J1167" s="136">
        <v>2.9</v>
      </c>
      <c r="K1167" s="296">
        <v>3.18</v>
      </c>
      <c r="L1167" s="297"/>
      <c r="M1167" s="136">
        <v>6.08</v>
      </c>
    </row>
    <row r="1168" spans="1:13">
      <c r="A1168" s="291" t="s">
        <v>2976</v>
      </c>
      <c r="B1168" s="292"/>
      <c r="C1168" s="291" t="s">
        <v>1241</v>
      </c>
      <c r="D1168" s="293"/>
      <c r="E1168" s="293"/>
      <c r="F1168" s="293"/>
      <c r="G1168" s="292"/>
      <c r="H1168" s="294" t="s">
        <v>407</v>
      </c>
      <c r="I1168" s="295"/>
      <c r="J1168" s="136">
        <v>5.29</v>
      </c>
      <c r="K1168" s="296">
        <v>3.18</v>
      </c>
      <c r="L1168" s="297"/>
      <c r="M1168" s="136">
        <v>8.4700000000000006</v>
      </c>
    </row>
    <row r="1169" spans="1:13">
      <c r="A1169" s="291" t="s">
        <v>2977</v>
      </c>
      <c r="B1169" s="292"/>
      <c r="C1169" s="291" t="s">
        <v>1242</v>
      </c>
      <c r="D1169" s="293"/>
      <c r="E1169" s="293"/>
      <c r="F1169" s="293"/>
      <c r="G1169" s="292"/>
      <c r="H1169" s="294" t="s">
        <v>407</v>
      </c>
      <c r="I1169" s="295"/>
      <c r="J1169" s="137">
        <v>14.77</v>
      </c>
      <c r="K1169" s="296">
        <v>4.95</v>
      </c>
      <c r="L1169" s="297"/>
      <c r="M1169" s="137">
        <v>19.72</v>
      </c>
    </row>
    <row r="1170" spans="1:13">
      <c r="A1170" s="291" t="s">
        <v>2978</v>
      </c>
      <c r="B1170" s="292"/>
      <c r="C1170" s="291" t="s">
        <v>1243</v>
      </c>
      <c r="D1170" s="293"/>
      <c r="E1170" s="293"/>
      <c r="F1170" s="293"/>
      <c r="G1170" s="292"/>
      <c r="H1170" s="294" t="s">
        <v>407</v>
      </c>
      <c r="I1170" s="295"/>
      <c r="J1170" s="137">
        <v>15.2</v>
      </c>
      <c r="K1170" s="296">
        <v>4.95</v>
      </c>
      <c r="L1170" s="297"/>
      <c r="M1170" s="137">
        <v>20.149999999999999</v>
      </c>
    </row>
    <row r="1171" spans="1:13">
      <c r="A1171" s="291" t="s">
        <v>2979</v>
      </c>
      <c r="B1171" s="292"/>
      <c r="C1171" s="291" t="s">
        <v>1244</v>
      </c>
      <c r="D1171" s="293"/>
      <c r="E1171" s="293"/>
      <c r="F1171" s="293"/>
      <c r="G1171" s="292"/>
      <c r="H1171" s="294" t="s">
        <v>407</v>
      </c>
      <c r="I1171" s="295"/>
      <c r="J1171" s="137">
        <v>21.86</v>
      </c>
      <c r="K1171" s="296">
        <v>6.71</v>
      </c>
      <c r="L1171" s="297"/>
      <c r="M1171" s="137">
        <v>28.57</v>
      </c>
    </row>
    <row r="1172" spans="1:13">
      <c r="A1172" s="291" t="s">
        <v>2980</v>
      </c>
      <c r="B1172" s="292"/>
      <c r="C1172" s="291" t="s">
        <v>1245</v>
      </c>
      <c r="D1172" s="293"/>
      <c r="E1172" s="293"/>
      <c r="F1172" s="293"/>
      <c r="G1172" s="292"/>
      <c r="H1172" s="294" t="s">
        <v>407</v>
      </c>
      <c r="I1172" s="295"/>
      <c r="J1172" s="136">
        <v>1.24</v>
      </c>
      <c r="K1172" s="296">
        <v>1.59</v>
      </c>
      <c r="L1172" s="297"/>
      <c r="M1172" s="136">
        <v>2.83</v>
      </c>
    </row>
    <row r="1173" spans="1:13">
      <c r="A1173" s="291" t="s">
        <v>2981</v>
      </c>
      <c r="B1173" s="292"/>
      <c r="C1173" s="291" t="s">
        <v>1246</v>
      </c>
      <c r="D1173" s="293"/>
      <c r="E1173" s="293"/>
      <c r="F1173" s="293"/>
      <c r="G1173" s="292"/>
      <c r="H1173" s="294" t="s">
        <v>407</v>
      </c>
      <c r="I1173" s="295"/>
      <c r="J1173" s="136">
        <v>1.44</v>
      </c>
      <c r="K1173" s="296">
        <v>1.59</v>
      </c>
      <c r="L1173" s="297"/>
      <c r="M1173" s="136">
        <v>3.03</v>
      </c>
    </row>
    <row r="1174" spans="1:13">
      <c r="A1174" s="291" t="s">
        <v>2982</v>
      </c>
      <c r="B1174" s="292"/>
      <c r="C1174" s="291" t="s">
        <v>1247</v>
      </c>
      <c r="D1174" s="293"/>
      <c r="E1174" s="293"/>
      <c r="F1174" s="293"/>
      <c r="G1174" s="292"/>
      <c r="H1174" s="294" t="s">
        <v>407</v>
      </c>
      <c r="I1174" s="295"/>
      <c r="J1174" s="136">
        <v>1.9</v>
      </c>
      <c r="K1174" s="296">
        <v>1.59</v>
      </c>
      <c r="L1174" s="297"/>
      <c r="M1174" s="136">
        <v>3.49</v>
      </c>
    </row>
    <row r="1175" spans="1:13">
      <c r="A1175" s="291" t="s">
        <v>2983</v>
      </c>
      <c r="B1175" s="292"/>
      <c r="C1175" s="291" t="s">
        <v>1248</v>
      </c>
      <c r="D1175" s="293"/>
      <c r="E1175" s="293"/>
      <c r="F1175" s="293"/>
      <c r="G1175" s="292"/>
      <c r="H1175" s="294" t="s">
        <v>407</v>
      </c>
      <c r="I1175" s="295"/>
      <c r="J1175" s="136">
        <v>4.5</v>
      </c>
      <c r="K1175" s="296">
        <v>2.48</v>
      </c>
      <c r="L1175" s="297"/>
      <c r="M1175" s="136">
        <v>6.98</v>
      </c>
    </row>
    <row r="1176" spans="1:13">
      <c r="A1176" s="291" t="s">
        <v>2984</v>
      </c>
      <c r="B1176" s="292"/>
      <c r="C1176" s="291" t="s">
        <v>1249</v>
      </c>
      <c r="D1176" s="293"/>
      <c r="E1176" s="293"/>
      <c r="F1176" s="293"/>
      <c r="G1176" s="292"/>
      <c r="H1176" s="294" t="s">
        <v>407</v>
      </c>
      <c r="I1176" s="295"/>
      <c r="J1176" s="136">
        <v>9.15</v>
      </c>
      <c r="K1176" s="296">
        <v>2.48</v>
      </c>
      <c r="L1176" s="297"/>
      <c r="M1176" s="137">
        <v>11.63</v>
      </c>
    </row>
    <row r="1177" spans="1:13">
      <c r="A1177" s="291" t="s">
        <v>2985</v>
      </c>
      <c r="B1177" s="292"/>
      <c r="C1177" s="291" t="s">
        <v>1250</v>
      </c>
      <c r="D1177" s="293"/>
      <c r="E1177" s="293"/>
      <c r="F1177" s="293"/>
      <c r="G1177" s="292"/>
      <c r="H1177" s="294" t="s">
        <v>407</v>
      </c>
      <c r="I1177" s="295"/>
      <c r="J1177" s="137">
        <v>12.5</v>
      </c>
      <c r="K1177" s="296">
        <v>2.48</v>
      </c>
      <c r="L1177" s="297"/>
      <c r="M1177" s="137">
        <v>14.98</v>
      </c>
    </row>
    <row r="1178" spans="1:13">
      <c r="A1178" s="291" t="s">
        <v>2986</v>
      </c>
      <c r="B1178" s="292"/>
      <c r="C1178" s="291" t="s">
        <v>1251</v>
      </c>
      <c r="D1178" s="293"/>
      <c r="E1178" s="293"/>
      <c r="F1178" s="293"/>
      <c r="G1178" s="292"/>
      <c r="H1178" s="294" t="s">
        <v>407</v>
      </c>
      <c r="I1178" s="295"/>
      <c r="J1178" s="137">
        <v>23.01</v>
      </c>
      <c r="K1178" s="296">
        <v>3.18</v>
      </c>
      <c r="L1178" s="297"/>
      <c r="M1178" s="137">
        <v>26.19</v>
      </c>
    </row>
    <row r="1179" spans="1:13">
      <c r="A1179" s="291" t="s">
        <v>2987</v>
      </c>
      <c r="B1179" s="292"/>
      <c r="C1179" s="291" t="s">
        <v>1252</v>
      </c>
      <c r="D1179" s="293"/>
      <c r="E1179" s="293"/>
      <c r="F1179" s="293"/>
      <c r="G1179" s="292"/>
      <c r="H1179" s="294" t="s">
        <v>407</v>
      </c>
      <c r="I1179" s="295"/>
      <c r="J1179" s="137">
        <v>52.96</v>
      </c>
      <c r="K1179" s="296">
        <v>3.25</v>
      </c>
      <c r="L1179" s="297"/>
      <c r="M1179" s="137">
        <v>56.21</v>
      </c>
    </row>
    <row r="1180" spans="1:13">
      <c r="A1180" s="291" t="s">
        <v>2988</v>
      </c>
      <c r="B1180" s="292"/>
      <c r="C1180" s="291" t="s">
        <v>1253</v>
      </c>
      <c r="D1180" s="293"/>
      <c r="E1180" s="293"/>
      <c r="F1180" s="293"/>
      <c r="G1180" s="292"/>
      <c r="H1180" s="294" t="s">
        <v>407</v>
      </c>
      <c r="I1180" s="295"/>
      <c r="J1180" s="137">
        <v>73.760000000000005</v>
      </c>
      <c r="K1180" s="296">
        <v>8.1199999999999992</v>
      </c>
      <c r="L1180" s="297"/>
      <c r="M1180" s="137">
        <v>81.88</v>
      </c>
    </row>
    <row r="1181" spans="1:13">
      <c r="A1181" s="291" t="s">
        <v>2989</v>
      </c>
      <c r="B1181" s="292"/>
      <c r="C1181" s="291" t="s">
        <v>1254</v>
      </c>
      <c r="D1181" s="293"/>
      <c r="E1181" s="293"/>
      <c r="F1181" s="293"/>
      <c r="G1181" s="292"/>
      <c r="H1181" s="294"/>
      <c r="I1181" s="295"/>
      <c r="J1181" s="136">
        <v>0</v>
      </c>
      <c r="K1181" s="296">
        <v>0</v>
      </c>
      <c r="L1181" s="297"/>
      <c r="M1181" s="136">
        <v>0</v>
      </c>
    </row>
    <row r="1182" spans="1:13">
      <c r="A1182" s="291" t="s">
        <v>2990</v>
      </c>
      <c r="B1182" s="292"/>
      <c r="C1182" s="291" t="s">
        <v>4097</v>
      </c>
      <c r="D1182" s="293"/>
      <c r="E1182" s="293"/>
      <c r="F1182" s="293"/>
      <c r="G1182" s="292"/>
      <c r="H1182" s="294" t="s">
        <v>407</v>
      </c>
      <c r="I1182" s="295"/>
      <c r="J1182" s="136">
        <v>1.07</v>
      </c>
      <c r="K1182" s="296">
        <v>6.36</v>
      </c>
      <c r="L1182" s="297"/>
      <c r="M1182" s="136">
        <v>7.43</v>
      </c>
    </row>
    <row r="1183" spans="1:13">
      <c r="A1183" s="291" t="s">
        <v>2991</v>
      </c>
      <c r="B1183" s="292"/>
      <c r="C1183" s="291" t="s">
        <v>4098</v>
      </c>
      <c r="D1183" s="293"/>
      <c r="E1183" s="293"/>
      <c r="F1183" s="293"/>
      <c r="G1183" s="292"/>
      <c r="H1183" s="294" t="s">
        <v>407</v>
      </c>
      <c r="I1183" s="295"/>
      <c r="J1183" s="136">
        <v>1.92</v>
      </c>
      <c r="K1183" s="296">
        <v>6.36</v>
      </c>
      <c r="L1183" s="297"/>
      <c r="M1183" s="136">
        <v>8.2799999999999994</v>
      </c>
    </row>
    <row r="1184" spans="1:13">
      <c r="A1184" s="291" t="s">
        <v>2992</v>
      </c>
      <c r="B1184" s="292"/>
      <c r="C1184" s="291" t="s">
        <v>4099</v>
      </c>
      <c r="D1184" s="293"/>
      <c r="E1184" s="293"/>
      <c r="F1184" s="293"/>
      <c r="G1184" s="292"/>
      <c r="H1184" s="294" t="s">
        <v>407</v>
      </c>
      <c r="I1184" s="295"/>
      <c r="J1184" s="136">
        <v>5.85</v>
      </c>
      <c r="K1184" s="296">
        <v>6.36</v>
      </c>
      <c r="L1184" s="297"/>
      <c r="M1184" s="137">
        <v>12.21</v>
      </c>
    </row>
    <row r="1185" spans="1:13">
      <c r="A1185" s="291" t="s">
        <v>2993</v>
      </c>
      <c r="B1185" s="292"/>
      <c r="C1185" s="291" t="s">
        <v>4100</v>
      </c>
      <c r="D1185" s="293"/>
      <c r="E1185" s="293"/>
      <c r="F1185" s="293"/>
      <c r="G1185" s="292"/>
      <c r="H1185" s="294" t="s">
        <v>407</v>
      </c>
      <c r="I1185" s="295"/>
      <c r="J1185" s="136">
        <v>8.59</v>
      </c>
      <c r="K1185" s="296">
        <v>9.89</v>
      </c>
      <c r="L1185" s="297"/>
      <c r="M1185" s="137">
        <v>18.48</v>
      </c>
    </row>
    <row r="1186" spans="1:13">
      <c r="A1186" s="291" t="s">
        <v>2994</v>
      </c>
      <c r="B1186" s="292"/>
      <c r="C1186" s="291" t="s">
        <v>4101</v>
      </c>
      <c r="D1186" s="293"/>
      <c r="E1186" s="293"/>
      <c r="F1186" s="293"/>
      <c r="G1186" s="292"/>
      <c r="H1186" s="294" t="s">
        <v>407</v>
      </c>
      <c r="I1186" s="295"/>
      <c r="J1186" s="136">
        <v>9.9499999999999993</v>
      </c>
      <c r="K1186" s="296">
        <v>9.89</v>
      </c>
      <c r="L1186" s="297"/>
      <c r="M1186" s="137">
        <v>19.84</v>
      </c>
    </row>
    <row r="1187" spans="1:13">
      <c r="A1187" s="291" t="s">
        <v>2995</v>
      </c>
      <c r="B1187" s="292"/>
      <c r="C1187" s="291" t="s">
        <v>4102</v>
      </c>
      <c r="D1187" s="293"/>
      <c r="E1187" s="293"/>
      <c r="F1187" s="293"/>
      <c r="G1187" s="292"/>
      <c r="H1187" s="294" t="s">
        <v>407</v>
      </c>
      <c r="I1187" s="295"/>
      <c r="J1187" s="137">
        <v>37.15</v>
      </c>
      <c r="K1187" s="296">
        <v>9.89</v>
      </c>
      <c r="L1187" s="297"/>
      <c r="M1187" s="137">
        <v>47.04</v>
      </c>
    </row>
    <row r="1188" spans="1:13">
      <c r="A1188" s="291" t="s">
        <v>2996</v>
      </c>
      <c r="B1188" s="292"/>
      <c r="C1188" s="291" t="s">
        <v>4103</v>
      </c>
      <c r="D1188" s="293"/>
      <c r="E1188" s="293"/>
      <c r="F1188" s="293"/>
      <c r="G1188" s="292"/>
      <c r="H1188" s="294" t="s">
        <v>407</v>
      </c>
      <c r="I1188" s="295"/>
      <c r="J1188" s="137">
        <v>54.44</v>
      </c>
      <c r="K1188" s="298">
        <v>13.08</v>
      </c>
      <c r="L1188" s="299"/>
      <c r="M1188" s="137">
        <v>67.52</v>
      </c>
    </row>
    <row r="1189" spans="1:13">
      <c r="A1189" s="291" t="s">
        <v>2997</v>
      </c>
      <c r="B1189" s="292"/>
      <c r="C1189" s="291" t="s">
        <v>4104</v>
      </c>
      <c r="D1189" s="293"/>
      <c r="E1189" s="293"/>
      <c r="F1189" s="293"/>
      <c r="G1189" s="292"/>
      <c r="H1189" s="294" t="s">
        <v>407</v>
      </c>
      <c r="I1189" s="295"/>
      <c r="J1189" s="137">
        <v>75.260000000000005</v>
      </c>
      <c r="K1189" s="298">
        <v>13.08</v>
      </c>
      <c r="L1189" s="299"/>
      <c r="M1189" s="137">
        <v>88.34</v>
      </c>
    </row>
    <row r="1190" spans="1:13">
      <c r="A1190" s="291" t="s">
        <v>2998</v>
      </c>
      <c r="B1190" s="292"/>
      <c r="C1190" s="291" t="s">
        <v>4105</v>
      </c>
      <c r="D1190" s="293"/>
      <c r="E1190" s="293"/>
      <c r="F1190" s="293"/>
      <c r="G1190" s="292"/>
      <c r="H1190" s="294" t="s">
        <v>407</v>
      </c>
      <c r="I1190" s="295"/>
      <c r="J1190" s="138">
        <v>179.43</v>
      </c>
      <c r="K1190" s="298">
        <v>15.9</v>
      </c>
      <c r="L1190" s="299"/>
      <c r="M1190" s="138">
        <v>195.33</v>
      </c>
    </row>
    <row r="1191" spans="1:13">
      <c r="A1191" s="291" t="s">
        <v>2999</v>
      </c>
      <c r="B1191" s="292"/>
      <c r="C1191" s="291" t="s">
        <v>1255</v>
      </c>
      <c r="D1191" s="293"/>
      <c r="E1191" s="293"/>
      <c r="F1191" s="293"/>
      <c r="G1191" s="292"/>
      <c r="H1191" s="294" t="s">
        <v>407</v>
      </c>
      <c r="I1191" s="295"/>
      <c r="J1191" s="136">
        <v>0.8</v>
      </c>
      <c r="K1191" s="296">
        <v>6.36</v>
      </c>
      <c r="L1191" s="297"/>
      <c r="M1191" s="136">
        <v>7.16</v>
      </c>
    </row>
    <row r="1192" spans="1:13">
      <c r="A1192" s="291" t="s">
        <v>3000</v>
      </c>
      <c r="B1192" s="292"/>
      <c r="C1192" s="291" t="s">
        <v>169</v>
      </c>
      <c r="D1192" s="293"/>
      <c r="E1192" s="293"/>
      <c r="F1192" s="293"/>
      <c r="G1192" s="292"/>
      <c r="H1192" s="294" t="s">
        <v>407</v>
      </c>
      <c r="I1192" s="295"/>
      <c r="J1192" s="136">
        <v>0.88</v>
      </c>
      <c r="K1192" s="296">
        <v>6.36</v>
      </c>
      <c r="L1192" s="297"/>
      <c r="M1192" s="136">
        <v>7.24</v>
      </c>
    </row>
    <row r="1193" spans="1:13">
      <c r="A1193" s="291" t="s">
        <v>3001</v>
      </c>
      <c r="B1193" s="292"/>
      <c r="C1193" s="291" t="s">
        <v>171</v>
      </c>
      <c r="D1193" s="293"/>
      <c r="E1193" s="293"/>
      <c r="F1193" s="293"/>
      <c r="G1193" s="292"/>
      <c r="H1193" s="294" t="s">
        <v>407</v>
      </c>
      <c r="I1193" s="295"/>
      <c r="J1193" s="136">
        <v>2.15</v>
      </c>
      <c r="K1193" s="296">
        <v>6.36</v>
      </c>
      <c r="L1193" s="297"/>
      <c r="M1193" s="136">
        <v>8.51</v>
      </c>
    </row>
    <row r="1194" spans="1:13">
      <c r="A1194" s="291" t="s">
        <v>3002</v>
      </c>
      <c r="B1194" s="292"/>
      <c r="C1194" s="291" t="s">
        <v>1256</v>
      </c>
      <c r="D1194" s="293"/>
      <c r="E1194" s="293"/>
      <c r="F1194" s="293"/>
      <c r="G1194" s="292"/>
      <c r="H1194" s="294" t="s">
        <v>407</v>
      </c>
      <c r="I1194" s="295"/>
      <c r="J1194" s="136">
        <v>6.81</v>
      </c>
      <c r="K1194" s="296">
        <v>9.89</v>
      </c>
      <c r="L1194" s="297"/>
      <c r="M1194" s="137">
        <v>16.7</v>
      </c>
    </row>
    <row r="1195" spans="1:13">
      <c r="A1195" s="291" t="s">
        <v>3003</v>
      </c>
      <c r="B1195" s="292"/>
      <c r="C1195" s="291" t="s">
        <v>1257</v>
      </c>
      <c r="D1195" s="293"/>
      <c r="E1195" s="293"/>
      <c r="F1195" s="293"/>
      <c r="G1195" s="292"/>
      <c r="H1195" s="294" t="s">
        <v>407</v>
      </c>
      <c r="I1195" s="295"/>
      <c r="J1195" s="136">
        <v>5.81</v>
      </c>
      <c r="K1195" s="296">
        <v>9.89</v>
      </c>
      <c r="L1195" s="297"/>
      <c r="M1195" s="137">
        <v>15.7</v>
      </c>
    </row>
    <row r="1196" spans="1:13">
      <c r="A1196" s="291" t="s">
        <v>3004</v>
      </c>
      <c r="B1196" s="292"/>
      <c r="C1196" s="291" t="s">
        <v>1258</v>
      </c>
      <c r="D1196" s="293"/>
      <c r="E1196" s="293"/>
      <c r="F1196" s="293"/>
      <c r="G1196" s="292"/>
      <c r="H1196" s="294" t="s">
        <v>407</v>
      </c>
      <c r="I1196" s="295"/>
      <c r="J1196" s="137">
        <v>25.09</v>
      </c>
      <c r="K1196" s="296">
        <v>9.89</v>
      </c>
      <c r="L1196" s="297"/>
      <c r="M1196" s="137">
        <v>34.979999999999997</v>
      </c>
    </row>
    <row r="1197" spans="1:13">
      <c r="A1197" s="291" t="s">
        <v>3005</v>
      </c>
      <c r="B1197" s="292"/>
      <c r="C1197" s="291" t="s">
        <v>1259</v>
      </c>
      <c r="D1197" s="293"/>
      <c r="E1197" s="293"/>
      <c r="F1197" s="293"/>
      <c r="G1197" s="292"/>
      <c r="H1197" s="294" t="s">
        <v>407</v>
      </c>
      <c r="I1197" s="295"/>
      <c r="J1197" s="138">
        <v>112.02</v>
      </c>
      <c r="K1197" s="298">
        <v>13.08</v>
      </c>
      <c r="L1197" s="299"/>
      <c r="M1197" s="138">
        <v>125.1</v>
      </c>
    </row>
    <row r="1198" spans="1:13">
      <c r="A1198" s="291" t="s">
        <v>3006</v>
      </c>
      <c r="B1198" s="292"/>
      <c r="C1198" s="291" t="s">
        <v>1260</v>
      </c>
      <c r="D1198" s="293"/>
      <c r="E1198" s="293"/>
      <c r="F1198" s="293"/>
      <c r="G1198" s="292"/>
      <c r="H1198" s="294" t="s">
        <v>407</v>
      </c>
      <c r="I1198" s="295"/>
      <c r="J1198" s="138">
        <v>130.22999999999999</v>
      </c>
      <c r="K1198" s="298">
        <v>13.08</v>
      </c>
      <c r="L1198" s="299"/>
      <c r="M1198" s="138">
        <v>143.31</v>
      </c>
    </row>
    <row r="1199" spans="1:13">
      <c r="A1199" s="291" t="s">
        <v>3007</v>
      </c>
      <c r="B1199" s="292"/>
      <c r="C1199" s="291" t="s">
        <v>1261</v>
      </c>
      <c r="D1199" s="293"/>
      <c r="E1199" s="293"/>
      <c r="F1199" s="293"/>
      <c r="G1199" s="292"/>
      <c r="H1199" s="294" t="s">
        <v>407</v>
      </c>
      <c r="I1199" s="295"/>
      <c r="J1199" s="138">
        <v>196.04</v>
      </c>
      <c r="K1199" s="298">
        <v>15.9</v>
      </c>
      <c r="L1199" s="299"/>
      <c r="M1199" s="138">
        <v>211.94</v>
      </c>
    </row>
    <row r="1200" spans="1:13">
      <c r="A1200" s="291" t="s">
        <v>3008</v>
      </c>
      <c r="B1200" s="292"/>
      <c r="C1200" s="291" t="s">
        <v>4106</v>
      </c>
      <c r="D1200" s="293"/>
      <c r="E1200" s="293"/>
      <c r="F1200" s="293"/>
      <c r="G1200" s="292"/>
      <c r="H1200" s="294" t="s">
        <v>407</v>
      </c>
      <c r="I1200" s="295"/>
      <c r="J1200" s="136">
        <v>4.9800000000000004</v>
      </c>
      <c r="K1200" s="296">
        <v>6.36</v>
      </c>
      <c r="L1200" s="297"/>
      <c r="M1200" s="137">
        <v>11.34</v>
      </c>
    </row>
    <row r="1201" spans="1:13">
      <c r="A1201" s="291" t="s">
        <v>3009</v>
      </c>
      <c r="B1201" s="292"/>
      <c r="C1201" s="291" t="s">
        <v>1262</v>
      </c>
      <c r="D1201" s="293"/>
      <c r="E1201" s="293"/>
      <c r="F1201" s="293"/>
      <c r="G1201" s="292"/>
      <c r="H1201" s="294" t="s">
        <v>407</v>
      </c>
      <c r="I1201" s="295"/>
      <c r="J1201" s="136">
        <v>2.4900000000000002</v>
      </c>
      <c r="K1201" s="296">
        <v>7.78</v>
      </c>
      <c r="L1201" s="297"/>
      <c r="M1201" s="137">
        <v>10.27</v>
      </c>
    </row>
    <row r="1202" spans="1:13">
      <c r="A1202" s="291" t="s">
        <v>3010</v>
      </c>
      <c r="B1202" s="292"/>
      <c r="C1202" s="291" t="s">
        <v>1263</v>
      </c>
      <c r="D1202" s="293"/>
      <c r="E1202" s="293"/>
      <c r="F1202" s="293"/>
      <c r="G1202" s="292"/>
      <c r="H1202" s="294" t="s">
        <v>407</v>
      </c>
      <c r="I1202" s="295"/>
      <c r="J1202" s="136">
        <v>3.75</v>
      </c>
      <c r="K1202" s="296">
        <v>7.78</v>
      </c>
      <c r="L1202" s="297"/>
      <c r="M1202" s="137">
        <v>11.53</v>
      </c>
    </row>
    <row r="1203" spans="1:13">
      <c r="A1203" s="291" t="s">
        <v>3011</v>
      </c>
      <c r="B1203" s="292"/>
      <c r="C1203" s="291" t="s">
        <v>1264</v>
      </c>
      <c r="D1203" s="293"/>
      <c r="E1203" s="293"/>
      <c r="F1203" s="293"/>
      <c r="G1203" s="292"/>
      <c r="H1203" s="294" t="s">
        <v>407</v>
      </c>
      <c r="I1203" s="295"/>
      <c r="J1203" s="136">
        <v>6.49</v>
      </c>
      <c r="K1203" s="296">
        <v>7.78</v>
      </c>
      <c r="L1203" s="297"/>
      <c r="M1203" s="137">
        <v>14.27</v>
      </c>
    </row>
    <row r="1204" spans="1:13">
      <c r="A1204" s="291" t="s">
        <v>3012</v>
      </c>
      <c r="B1204" s="292"/>
      <c r="C1204" s="291" t="s">
        <v>4107</v>
      </c>
      <c r="D1204" s="293"/>
      <c r="E1204" s="293"/>
      <c r="F1204" s="293"/>
      <c r="G1204" s="292"/>
      <c r="H1204" s="294" t="s">
        <v>407</v>
      </c>
      <c r="I1204" s="295"/>
      <c r="J1204" s="136">
        <v>2.73</v>
      </c>
      <c r="K1204" s="296">
        <v>7.07</v>
      </c>
      <c r="L1204" s="297"/>
      <c r="M1204" s="136">
        <v>9.8000000000000007</v>
      </c>
    </row>
    <row r="1205" spans="1:13">
      <c r="A1205" s="291" t="s">
        <v>3013</v>
      </c>
      <c r="B1205" s="292"/>
      <c r="C1205" s="291" t="s">
        <v>4108</v>
      </c>
      <c r="D1205" s="293"/>
      <c r="E1205" s="293"/>
      <c r="F1205" s="293"/>
      <c r="G1205" s="292"/>
      <c r="H1205" s="294" t="s">
        <v>407</v>
      </c>
      <c r="I1205" s="295"/>
      <c r="J1205" s="136">
        <v>4.5199999999999996</v>
      </c>
      <c r="K1205" s="296">
        <v>7.07</v>
      </c>
      <c r="L1205" s="297"/>
      <c r="M1205" s="137">
        <v>11.59</v>
      </c>
    </row>
    <row r="1206" spans="1:13">
      <c r="A1206" s="291" t="s">
        <v>3014</v>
      </c>
      <c r="B1206" s="292"/>
      <c r="C1206" s="291" t="s">
        <v>4109</v>
      </c>
      <c r="D1206" s="293"/>
      <c r="E1206" s="293"/>
      <c r="F1206" s="293"/>
      <c r="G1206" s="292"/>
      <c r="H1206" s="294" t="s">
        <v>407</v>
      </c>
      <c r="I1206" s="295"/>
      <c r="J1206" s="136">
        <v>8.31</v>
      </c>
      <c r="K1206" s="296">
        <v>4.03</v>
      </c>
      <c r="L1206" s="297"/>
      <c r="M1206" s="137">
        <v>12.34</v>
      </c>
    </row>
    <row r="1207" spans="1:13">
      <c r="A1207" s="291" t="s">
        <v>3015</v>
      </c>
      <c r="B1207" s="292"/>
      <c r="C1207" s="291" t="s">
        <v>4110</v>
      </c>
      <c r="D1207" s="293"/>
      <c r="E1207" s="293"/>
      <c r="F1207" s="293"/>
      <c r="G1207" s="292"/>
      <c r="H1207" s="294" t="s">
        <v>407</v>
      </c>
      <c r="I1207" s="295"/>
      <c r="J1207" s="136">
        <v>3.2</v>
      </c>
      <c r="K1207" s="296">
        <v>7.07</v>
      </c>
      <c r="L1207" s="297"/>
      <c r="M1207" s="137">
        <v>10.27</v>
      </c>
    </row>
    <row r="1208" spans="1:13">
      <c r="A1208" s="291" t="s">
        <v>3016</v>
      </c>
      <c r="B1208" s="292"/>
      <c r="C1208" s="291" t="s">
        <v>4111</v>
      </c>
      <c r="D1208" s="293"/>
      <c r="E1208" s="293"/>
      <c r="F1208" s="293"/>
      <c r="G1208" s="292"/>
      <c r="H1208" s="294" t="s">
        <v>407</v>
      </c>
      <c r="I1208" s="295"/>
      <c r="J1208" s="136">
        <v>6.69</v>
      </c>
      <c r="K1208" s="296">
        <v>3.99</v>
      </c>
      <c r="L1208" s="297"/>
      <c r="M1208" s="137">
        <v>10.68</v>
      </c>
    </row>
    <row r="1209" spans="1:13">
      <c r="A1209" s="291" t="s">
        <v>3017</v>
      </c>
      <c r="B1209" s="292"/>
      <c r="C1209" s="291" t="s">
        <v>4112</v>
      </c>
      <c r="D1209" s="293"/>
      <c r="E1209" s="293"/>
      <c r="F1209" s="293"/>
      <c r="G1209" s="292"/>
      <c r="H1209" s="294" t="s">
        <v>407</v>
      </c>
      <c r="I1209" s="295"/>
      <c r="J1209" s="136">
        <v>7.32</v>
      </c>
      <c r="K1209" s="296">
        <v>4.03</v>
      </c>
      <c r="L1209" s="297"/>
      <c r="M1209" s="137">
        <v>11.35</v>
      </c>
    </row>
    <row r="1210" spans="1:13">
      <c r="A1210" s="291" t="s">
        <v>3018</v>
      </c>
      <c r="B1210" s="292"/>
      <c r="C1210" s="291" t="s">
        <v>4113</v>
      </c>
      <c r="D1210" s="293"/>
      <c r="E1210" s="293"/>
      <c r="F1210" s="293"/>
      <c r="G1210" s="292"/>
      <c r="H1210" s="294" t="s">
        <v>407</v>
      </c>
      <c r="I1210" s="295"/>
      <c r="J1210" s="137">
        <v>18.84</v>
      </c>
      <c r="K1210" s="296">
        <v>7.78</v>
      </c>
      <c r="L1210" s="297"/>
      <c r="M1210" s="137">
        <v>26.62</v>
      </c>
    </row>
    <row r="1211" spans="1:13">
      <c r="A1211" s="291" t="s">
        <v>3019</v>
      </c>
      <c r="B1211" s="292"/>
      <c r="C1211" s="291" t="s">
        <v>4114</v>
      </c>
      <c r="D1211" s="293"/>
      <c r="E1211" s="293"/>
      <c r="F1211" s="293"/>
      <c r="G1211" s="292"/>
      <c r="H1211" s="294" t="s">
        <v>407</v>
      </c>
      <c r="I1211" s="295"/>
      <c r="J1211" s="136">
        <v>3.3</v>
      </c>
      <c r="K1211" s="296">
        <v>6.36</v>
      </c>
      <c r="L1211" s="297"/>
      <c r="M1211" s="136">
        <v>9.66</v>
      </c>
    </row>
    <row r="1212" spans="1:13">
      <c r="A1212" s="291" t="s">
        <v>3020</v>
      </c>
      <c r="B1212" s="292"/>
      <c r="C1212" s="291" t="s">
        <v>1265</v>
      </c>
      <c r="D1212" s="293"/>
      <c r="E1212" s="293"/>
      <c r="F1212" s="293"/>
      <c r="G1212" s="292"/>
      <c r="H1212" s="294" t="s">
        <v>407</v>
      </c>
      <c r="I1212" s="295"/>
      <c r="J1212" s="137">
        <v>13.02</v>
      </c>
      <c r="K1212" s="296">
        <v>7.78</v>
      </c>
      <c r="L1212" s="297"/>
      <c r="M1212" s="137">
        <v>20.8</v>
      </c>
    </row>
    <row r="1213" spans="1:13">
      <c r="A1213" s="291" t="s">
        <v>3021</v>
      </c>
      <c r="B1213" s="292"/>
      <c r="C1213" s="291" t="s">
        <v>1266</v>
      </c>
      <c r="D1213" s="293"/>
      <c r="E1213" s="293"/>
      <c r="F1213" s="293"/>
      <c r="G1213" s="292"/>
      <c r="H1213" s="294" t="s">
        <v>407</v>
      </c>
      <c r="I1213" s="295"/>
      <c r="J1213" s="137">
        <v>16.940000000000001</v>
      </c>
      <c r="K1213" s="296">
        <v>7.78</v>
      </c>
      <c r="L1213" s="297"/>
      <c r="M1213" s="137">
        <v>24.72</v>
      </c>
    </row>
    <row r="1214" spans="1:13">
      <c r="A1214" s="291" t="s">
        <v>3022</v>
      </c>
      <c r="B1214" s="292"/>
      <c r="C1214" s="291" t="s">
        <v>1267</v>
      </c>
      <c r="D1214" s="293"/>
      <c r="E1214" s="293"/>
      <c r="F1214" s="293"/>
      <c r="G1214" s="292"/>
      <c r="H1214" s="294"/>
      <c r="I1214" s="295"/>
      <c r="J1214" s="136">
        <v>0</v>
      </c>
      <c r="K1214" s="296">
        <v>0</v>
      </c>
      <c r="L1214" s="297"/>
      <c r="M1214" s="136">
        <v>0</v>
      </c>
    </row>
    <row r="1215" spans="1:13">
      <c r="A1215" s="291" t="s">
        <v>3023</v>
      </c>
      <c r="B1215" s="292"/>
      <c r="C1215" s="291" t="s">
        <v>4115</v>
      </c>
      <c r="D1215" s="293"/>
      <c r="E1215" s="293"/>
      <c r="F1215" s="293"/>
      <c r="G1215" s="292"/>
      <c r="H1215" s="294" t="s">
        <v>407</v>
      </c>
      <c r="I1215" s="295"/>
      <c r="J1215" s="136">
        <v>0.9</v>
      </c>
      <c r="K1215" s="296">
        <v>6.71</v>
      </c>
      <c r="L1215" s="297"/>
      <c r="M1215" s="136">
        <v>7.61</v>
      </c>
    </row>
    <row r="1216" spans="1:13">
      <c r="A1216" s="291" t="s">
        <v>3024</v>
      </c>
      <c r="B1216" s="292"/>
      <c r="C1216" s="291" t="s">
        <v>4116</v>
      </c>
      <c r="D1216" s="293"/>
      <c r="E1216" s="293"/>
      <c r="F1216" s="293"/>
      <c r="G1216" s="292"/>
      <c r="H1216" s="294" t="s">
        <v>407</v>
      </c>
      <c r="I1216" s="295"/>
      <c r="J1216" s="136">
        <v>1.34</v>
      </c>
      <c r="K1216" s="296">
        <v>6.71</v>
      </c>
      <c r="L1216" s="297"/>
      <c r="M1216" s="136">
        <v>8.0500000000000007</v>
      </c>
    </row>
    <row r="1217" spans="1:13">
      <c r="A1217" s="291" t="s">
        <v>3025</v>
      </c>
      <c r="B1217" s="292"/>
      <c r="C1217" s="291" t="s">
        <v>4117</v>
      </c>
      <c r="D1217" s="293"/>
      <c r="E1217" s="293"/>
      <c r="F1217" s="293"/>
      <c r="G1217" s="292"/>
      <c r="H1217" s="294" t="s">
        <v>407</v>
      </c>
      <c r="I1217" s="295"/>
      <c r="J1217" s="136">
        <v>4.3499999999999996</v>
      </c>
      <c r="K1217" s="296">
        <v>6.71</v>
      </c>
      <c r="L1217" s="297"/>
      <c r="M1217" s="137">
        <v>11.06</v>
      </c>
    </row>
    <row r="1218" spans="1:13">
      <c r="A1218" s="291" t="s">
        <v>3026</v>
      </c>
      <c r="B1218" s="292"/>
      <c r="C1218" s="291" t="s">
        <v>4118</v>
      </c>
      <c r="D1218" s="293"/>
      <c r="E1218" s="293"/>
      <c r="F1218" s="293"/>
      <c r="G1218" s="292"/>
      <c r="H1218" s="294" t="s">
        <v>407</v>
      </c>
      <c r="I1218" s="295"/>
      <c r="J1218" s="137">
        <v>10.83</v>
      </c>
      <c r="K1218" s="298">
        <v>10.6</v>
      </c>
      <c r="L1218" s="299"/>
      <c r="M1218" s="137">
        <v>21.43</v>
      </c>
    </row>
    <row r="1219" spans="1:13">
      <c r="A1219" s="291" t="s">
        <v>3027</v>
      </c>
      <c r="B1219" s="292"/>
      <c r="C1219" s="291" t="s">
        <v>4119</v>
      </c>
      <c r="D1219" s="293"/>
      <c r="E1219" s="293"/>
      <c r="F1219" s="293"/>
      <c r="G1219" s="292"/>
      <c r="H1219" s="294" t="s">
        <v>407</v>
      </c>
      <c r="I1219" s="295"/>
      <c r="J1219" s="137">
        <v>11.08</v>
      </c>
      <c r="K1219" s="298">
        <v>10.6</v>
      </c>
      <c r="L1219" s="299"/>
      <c r="M1219" s="137">
        <v>21.68</v>
      </c>
    </row>
    <row r="1220" spans="1:13">
      <c r="A1220" s="291" t="s">
        <v>3028</v>
      </c>
      <c r="B1220" s="292"/>
      <c r="C1220" s="291" t="s">
        <v>4120</v>
      </c>
      <c r="D1220" s="293"/>
      <c r="E1220" s="293"/>
      <c r="F1220" s="293"/>
      <c r="G1220" s="292"/>
      <c r="H1220" s="294" t="s">
        <v>407</v>
      </c>
      <c r="I1220" s="295"/>
      <c r="J1220" s="137">
        <v>28.13</v>
      </c>
      <c r="K1220" s="298">
        <v>10.6</v>
      </c>
      <c r="L1220" s="299"/>
      <c r="M1220" s="137">
        <v>38.729999999999997</v>
      </c>
    </row>
    <row r="1221" spans="1:13">
      <c r="A1221" s="291" t="s">
        <v>3029</v>
      </c>
      <c r="B1221" s="292"/>
      <c r="C1221" s="291" t="s">
        <v>4121</v>
      </c>
      <c r="D1221" s="293"/>
      <c r="E1221" s="293"/>
      <c r="F1221" s="293"/>
      <c r="G1221" s="292"/>
      <c r="H1221" s="294" t="s">
        <v>407</v>
      </c>
      <c r="I1221" s="295"/>
      <c r="J1221" s="137">
        <v>62.94</v>
      </c>
      <c r="K1221" s="298">
        <v>15.9</v>
      </c>
      <c r="L1221" s="299"/>
      <c r="M1221" s="137">
        <v>78.84</v>
      </c>
    </row>
    <row r="1222" spans="1:13">
      <c r="A1222" s="291" t="s">
        <v>3030</v>
      </c>
      <c r="B1222" s="292"/>
      <c r="C1222" s="291" t="s">
        <v>4122</v>
      </c>
      <c r="D1222" s="293"/>
      <c r="E1222" s="293"/>
      <c r="F1222" s="293"/>
      <c r="G1222" s="292"/>
      <c r="H1222" s="294" t="s">
        <v>407</v>
      </c>
      <c r="I1222" s="295"/>
      <c r="J1222" s="137">
        <v>85.65</v>
      </c>
      <c r="K1222" s="298">
        <v>15.9</v>
      </c>
      <c r="L1222" s="299"/>
      <c r="M1222" s="138">
        <v>101.55</v>
      </c>
    </row>
    <row r="1223" spans="1:13">
      <c r="A1223" s="291" t="s">
        <v>3031</v>
      </c>
      <c r="B1223" s="292"/>
      <c r="C1223" s="291" t="s">
        <v>4123</v>
      </c>
      <c r="D1223" s="293"/>
      <c r="E1223" s="293"/>
      <c r="F1223" s="293"/>
      <c r="G1223" s="292"/>
      <c r="H1223" s="294" t="s">
        <v>407</v>
      </c>
      <c r="I1223" s="295"/>
      <c r="J1223" s="138">
        <v>139.4</v>
      </c>
      <c r="K1223" s="298">
        <v>19.440000000000001</v>
      </c>
      <c r="L1223" s="299"/>
      <c r="M1223" s="138">
        <v>158.84</v>
      </c>
    </row>
    <row r="1224" spans="1:13">
      <c r="A1224" s="291" t="s">
        <v>3032</v>
      </c>
      <c r="B1224" s="292"/>
      <c r="C1224" s="291" t="s">
        <v>1268</v>
      </c>
      <c r="D1224" s="293"/>
      <c r="E1224" s="293"/>
      <c r="F1224" s="293"/>
      <c r="G1224" s="292"/>
      <c r="H1224" s="294" t="s">
        <v>407</v>
      </c>
      <c r="I1224" s="295"/>
      <c r="J1224" s="136">
        <v>3.13</v>
      </c>
      <c r="K1224" s="296">
        <v>6.71</v>
      </c>
      <c r="L1224" s="297"/>
      <c r="M1224" s="136">
        <v>9.84</v>
      </c>
    </row>
    <row r="1225" spans="1:13">
      <c r="A1225" s="291" t="s">
        <v>3033</v>
      </c>
      <c r="B1225" s="292"/>
      <c r="C1225" s="291" t="s">
        <v>179</v>
      </c>
      <c r="D1225" s="293"/>
      <c r="E1225" s="293"/>
      <c r="F1225" s="293"/>
      <c r="G1225" s="292"/>
      <c r="H1225" s="294" t="s">
        <v>407</v>
      </c>
      <c r="I1225" s="295"/>
      <c r="J1225" s="136">
        <v>8.0399999999999991</v>
      </c>
      <c r="K1225" s="296">
        <v>6.71</v>
      </c>
      <c r="L1225" s="297"/>
      <c r="M1225" s="137">
        <v>14.75</v>
      </c>
    </row>
    <row r="1226" spans="1:13">
      <c r="A1226" s="291" t="s">
        <v>3034</v>
      </c>
      <c r="B1226" s="292"/>
      <c r="C1226" s="291" t="s">
        <v>1269</v>
      </c>
      <c r="D1226" s="293"/>
      <c r="E1226" s="293"/>
      <c r="F1226" s="293"/>
      <c r="G1226" s="292"/>
      <c r="H1226" s="294" t="s">
        <v>407</v>
      </c>
      <c r="I1226" s="295"/>
      <c r="J1226" s="137">
        <v>10.93</v>
      </c>
      <c r="K1226" s="298">
        <v>10.6</v>
      </c>
      <c r="L1226" s="299"/>
      <c r="M1226" s="137">
        <v>21.53</v>
      </c>
    </row>
    <row r="1227" spans="1:13">
      <c r="A1227" s="291" t="s">
        <v>3035</v>
      </c>
      <c r="B1227" s="292"/>
      <c r="C1227" s="291" t="s">
        <v>4124</v>
      </c>
      <c r="D1227" s="293"/>
      <c r="E1227" s="293"/>
      <c r="F1227" s="293"/>
      <c r="G1227" s="292"/>
      <c r="H1227" s="294" t="s">
        <v>407</v>
      </c>
      <c r="I1227" s="295"/>
      <c r="J1227" s="136">
        <v>9.1300000000000008</v>
      </c>
      <c r="K1227" s="298">
        <v>10.6</v>
      </c>
      <c r="L1227" s="299"/>
      <c r="M1227" s="137">
        <v>19.73</v>
      </c>
    </row>
    <row r="1228" spans="1:13">
      <c r="A1228" s="291" t="s">
        <v>3036</v>
      </c>
      <c r="B1228" s="292"/>
      <c r="C1228" s="291" t="s">
        <v>1270</v>
      </c>
      <c r="D1228" s="293"/>
      <c r="E1228" s="293"/>
      <c r="F1228" s="293"/>
      <c r="G1228" s="292"/>
      <c r="H1228" s="294" t="s">
        <v>407</v>
      </c>
      <c r="I1228" s="295"/>
      <c r="J1228" s="136">
        <v>9.7200000000000006</v>
      </c>
      <c r="K1228" s="298">
        <v>10.6</v>
      </c>
      <c r="L1228" s="299"/>
      <c r="M1228" s="137">
        <v>20.32</v>
      </c>
    </row>
    <row r="1229" spans="1:13">
      <c r="A1229" s="291" t="s">
        <v>3037</v>
      </c>
      <c r="B1229" s="292"/>
      <c r="C1229" s="291" t="s">
        <v>1271</v>
      </c>
      <c r="D1229" s="293"/>
      <c r="E1229" s="293"/>
      <c r="F1229" s="293"/>
      <c r="G1229" s="292"/>
      <c r="H1229" s="294" t="s">
        <v>407</v>
      </c>
      <c r="I1229" s="295"/>
      <c r="J1229" s="137">
        <v>15.29</v>
      </c>
      <c r="K1229" s="298">
        <v>10.6</v>
      </c>
      <c r="L1229" s="299"/>
      <c r="M1229" s="137">
        <v>25.89</v>
      </c>
    </row>
    <row r="1230" spans="1:13">
      <c r="A1230" s="291" t="s">
        <v>3038</v>
      </c>
      <c r="B1230" s="292"/>
      <c r="C1230" s="291" t="s">
        <v>1272</v>
      </c>
      <c r="D1230" s="293"/>
      <c r="E1230" s="293"/>
      <c r="F1230" s="293"/>
      <c r="G1230" s="292"/>
      <c r="H1230" s="294" t="s">
        <v>407</v>
      </c>
      <c r="I1230" s="295"/>
      <c r="J1230" s="137">
        <v>23.21</v>
      </c>
      <c r="K1230" s="298">
        <v>10.6</v>
      </c>
      <c r="L1230" s="299"/>
      <c r="M1230" s="137">
        <v>33.81</v>
      </c>
    </row>
    <row r="1231" spans="1:13">
      <c r="A1231" s="291" t="s">
        <v>3039</v>
      </c>
      <c r="B1231" s="292"/>
      <c r="C1231" s="291" t="s">
        <v>1273</v>
      </c>
      <c r="D1231" s="293"/>
      <c r="E1231" s="293"/>
      <c r="F1231" s="293"/>
      <c r="G1231" s="292"/>
      <c r="H1231" s="294" t="s">
        <v>407</v>
      </c>
      <c r="I1231" s="295"/>
      <c r="J1231" s="137">
        <v>56.03</v>
      </c>
      <c r="K1231" s="298">
        <v>15.9</v>
      </c>
      <c r="L1231" s="299"/>
      <c r="M1231" s="137">
        <v>71.930000000000007</v>
      </c>
    </row>
    <row r="1232" spans="1:13">
      <c r="A1232" s="291" t="s">
        <v>3040</v>
      </c>
      <c r="B1232" s="292"/>
      <c r="C1232" s="291" t="s">
        <v>1274</v>
      </c>
      <c r="D1232" s="293"/>
      <c r="E1232" s="293"/>
      <c r="F1232" s="293"/>
      <c r="G1232" s="292"/>
      <c r="H1232" s="294" t="s">
        <v>407</v>
      </c>
      <c r="I1232" s="295"/>
      <c r="J1232" s="137">
        <v>75.47</v>
      </c>
      <c r="K1232" s="298">
        <v>15.9</v>
      </c>
      <c r="L1232" s="299"/>
      <c r="M1232" s="137">
        <v>91.37</v>
      </c>
    </row>
    <row r="1233" spans="1:13">
      <c r="A1233" s="291" t="s">
        <v>3041</v>
      </c>
      <c r="B1233" s="292"/>
      <c r="C1233" s="291" t="s">
        <v>1275</v>
      </c>
      <c r="D1233" s="293"/>
      <c r="E1233" s="293"/>
      <c r="F1233" s="293"/>
      <c r="G1233" s="292"/>
      <c r="H1233" s="294" t="s">
        <v>407</v>
      </c>
      <c r="I1233" s="295"/>
      <c r="J1233" s="138">
        <v>187.23</v>
      </c>
      <c r="K1233" s="298">
        <v>19.440000000000001</v>
      </c>
      <c r="L1233" s="299"/>
      <c r="M1233" s="138">
        <v>206.67</v>
      </c>
    </row>
    <row r="1234" spans="1:13">
      <c r="A1234" s="291" t="s">
        <v>3042</v>
      </c>
      <c r="B1234" s="292"/>
      <c r="C1234" s="291" t="s">
        <v>4125</v>
      </c>
      <c r="D1234" s="293"/>
      <c r="E1234" s="293"/>
      <c r="F1234" s="293"/>
      <c r="G1234" s="292"/>
      <c r="H1234" s="294" t="s">
        <v>407</v>
      </c>
      <c r="I1234" s="295"/>
      <c r="J1234" s="137">
        <v>11.19</v>
      </c>
      <c r="K1234" s="296">
        <v>7.07</v>
      </c>
      <c r="L1234" s="297"/>
      <c r="M1234" s="137">
        <v>18.260000000000002</v>
      </c>
    </row>
    <row r="1235" spans="1:13">
      <c r="A1235" s="291" t="s">
        <v>3043</v>
      </c>
      <c r="B1235" s="292"/>
      <c r="C1235" s="291" t="s">
        <v>4126</v>
      </c>
      <c r="D1235" s="293"/>
      <c r="E1235" s="293"/>
      <c r="F1235" s="293"/>
      <c r="G1235" s="292"/>
      <c r="H1235" s="294" t="s">
        <v>407</v>
      </c>
      <c r="I1235" s="295"/>
      <c r="J1235" s="136">
        <v>4.09</v>
      </c>
      <c r="K1235" s="296">
        <v>7.07</v>
      </c>
      <c r="L1235" s="297"/>
      <c r="M1235" s="137">
        <v>11.16</v>
      </c>
    </row>
    <row r="1236" spans="1:13">
      <c r="A1236" s="291" t="s">
        <v>3044</v>
      </c>
      <c r="B1236" s="292"/>
      <c r="C1236" s="291" t="s">
        <v>1276</v>
      </c>
      <c r="D1236" s="293"/>
      <c r="E1236" s="293"/>
      <c r="F1236" s="293"/>
      <c r="G1236" s="292"/>
      <c r="H1236" s="294" t="s">
        <v>407</v>
      </c>
      <c r="I1236" s="295"/>
      <c r="J1236" s="136">
        <v>4.2699999999999996</v>
      </c>
      <c r="K1236" s="296">
        <v>7.07</v>
      </c>
      <c r="L1236" s="297"/>
      <c r="M1236" s="137">
        <v>11.34</v>
      </c>
    </row>
    <row r="1237" spans="1:13">
      <c r="A1237" s="291" t="s">
        <v>3045</v>
      </c>
      <c r="B1237" s="292"/>
      <c r="C1237" s="291" t="s">
        <v>4127</v>
      </c>
      <c r="D1237" s="293"/>
      <c r="E1237" s="293"/>
      <c r="F1237" s="293"/>
      <c r="G1237" s="292"/>
      <c r="H1237" s="294" t="s">
        <v>407</v>
      </c>
      <c r="I1237" s="295"/>
      <c r="J1237" s="136">
        <v>6.18</v>
      </c>
      <c r="K1237" s="296">
        <v>7.07</v>
      </c>
      <c r="L1237" s="297"/>
      <c r="M1237" s="137">
        <v>13.25</v>
      </c>
    </row>
    <row r="1238" spans="1:13">
      <c r="A1238" s="291" t="s">
        <v>3046</v>
      </c>
      <c r="B1238" s="292"/>
      <c r="C1238" s="291" t="s">
        <v>4128</v>
      </c>
      <c r="D1238" s="293"/>
      <c r="E1238" s="293"/>
      <c r="F1238" s="293"/>
      <c r="G1238" s="292"/>
      <c r="H1238" s="294" t="s">
        <v>407</v>
      </c>
      <c r="I1238" s="295"/>
      <c r="J1238" s="137">
        <v>11.2</v>
      </c>
      <c r="K1238" s="296">
        <v>6.71</v>
      </c>
      <c r="L1238" s="297"/>
      <c r="M1238" s="137">
        <v>17.91</v>
      </c>
    </row>
    <row r="1239" spans="1:13">
      <c r="A1239" s="291" t="s">
        <v>3047</v>
      </c>
      <c r="B1239" s="292"/>
      <c r="C1239" s="291" t="s">
        <v>4129</v>
      </c>
      <c r="D1239" s="293"/>
      <c r="E1239" s="293"/>
      <c r="F1239" s="293"/>
      <c r="G1239" s="292"/>
      <c r="H1239" s="294" t="s">
        <v>407</v>
      </c>
      <c r="I1239" s="295"/>
      <c r="J1239" s="137">
        <v>14.03</v>
      </c>
      <c r="K1239" s="296">
        <v>6.71</v>
      </c>
      <c r="L1239" s="297"/>
      <c r="M1239" s="137">
        <v>20.74</v>
      </c>
    </row>
    <row r="1240" spans="1:13">
      <c r="A1240" s="291" t="s">
        <v>3048</v>
      </c>
      <c r="B1240" s="292"/>
      <c r="C1240" s="291" t="s">
        <v>4130</v>
      </c>
      <c r="D1240" s="293"/>
      <c r="E1240" s="293"/>
      <c r="F1240" s="293"/>
      <c r="G1240" s="292"/>
      <c r="H1240" s="294" t="s">
        <v>407</v>
      </c>
      <c r="I1240" s="295"/>
      <c r="J1240" s="137">
        <v>11.66</v>
      </c>
      <c r="K1240" s="296">
        <v>6.71</v>
      </c>
      <c r="L1240" s="297"/>
      <c r="M1240" s="137">
        <v>18.37</v>
      </c>
    </row>
    <row r="1241" spans="1:13">
      <c r="A1241" s="291" t="s">
        <v>3049</v>
      </c>
      <c r="B1241" s="292"/>
      <c r="C1241" s="291" t="s">
        <v>1277</v>
      </c>
      <c r="D1241" s="293"/>
      <c r="E1241" s="293"/>
      <c r="F1241" s="293"/>
      <c r="G1241" s="292"/>
      <c r="H1241" s="294"/>
      <c r="I1241" s="295"/>
      <c r="J1241" s="136">
        <v>0</v>
      </c>
      <c r="K1241" s="296">
        <v>0</v>
      </c>
      <c r="L1241" s="297"/>
      <c r="M1241" s="136">
        <v>0</v>
      </c>
    </row>
    <row r="1242" spans="1:13">
      <c r="A1242" s="291" t="s">
        <v>3050</v>
      </c>
      <c r="B1242" s="292"/>
      <c r="C1242" s="291" t="s">
        <v>1278</v>
      </c>
      <c r="D1242" s="293"/>
      <c r="E1242" s="293"/>
      <c r="F1242" s="293"/>
      <c r="G1242" s="292"/>
      <c r="H1242" s="294" t="s">
        <v>407</v>
      </c>
      <c r="I1242" s="295"/>
      <c r="J1242" s="136">
        <v>9.19</v>
      </c>
      <c r="K1242" s="296">
        <v>3.18</v>
      </c>
      <c r="L1242" s="297"/>
      <c r="M1242" s="137">
        <v>12.37</v>
      </c>
    </row>
    <row r="1243" spans="1:13">
      <c r="A1243" s="291" t="s">
        <v>3051</v>
      </c>
      <c r="B1243" s="292"/>
      <c r="C1243" s="291" t="s">
        <v>1279</v>
      </c>
      <c r="D1243" s="293"/>
      <c r="E1243" s="293"/>
      <c r="F1243" s="293"/>
      <c r="G1243" s="292"/>
      <c r="H1243" s="294" t="s">
        <v>407</v>
      </c>
      <c r="I1243" s="295"/>
      <c r="J1243" s="137">
        <v>10.19</v>
      </c>
      <c r="K1243" s="296">
        <v>3.18</v>
      </c>
      <c r="L1243" s="297"/>
      <c r="M1243" s="137">
        <v>13.37</v>
      </c>
    </row>
    <row r="1244" spans="1:13">
      <c r="A1244" s="291" t="s">
        <v>3052</v>
      </c>
      <c r="B1244" s="292"/>
      <c r="C1244" s="291" t="s">
        <v>1280</v>
      </c>
      <c r="D1244" s="293"/>
      <c r="E1244" s="293"/>
      <c r="F1244" s="293"/>
      <c r="G1244" s="292"/>
      <c r="H1244" s="294" t="s">
        <v>407</v>
      </c>
      <c r="I1244" s="295"/>
      <c r="J1244" s="137">
        <v>20.14</v>
      </c>
      <c r="K1244" s="296">
        <v>3.18</v>
      </c>
      <c r="L1244" s="297"/>
      <c r="M1244" s="137">
        <v>23.32</v>
      </c>
    </row>
    <row r="1245" spans="1:13">
      <c r="A1245" s="291" t="s">
        <v>3053</v>
      </c>
      <c r="B1245" s="292"/>
      <c r="C1245" s="291" t="s">
        <v>1281</v>
      </c>
      <c r="D1245" s="293"/>
      <c r="E1245" s="293"/>
      <c r="F1245" s="293"/>
      <c r="G1245" s="292"/>
      <c r="H1245" s="294" t="s">
        <v>407</v>
      </c>
      <c r="I1245" s="295"/>
      <c r="J1245" s="137">
        <v>26.79</v>
      </c>
      <c r="K1245" s="296">
        <v>4.95</v>
      </c>
      <c r="L1245" s="297"/>
      <c r="M1245" s="137">
        <v>31.74</v>
      </c>
    </row>
    <row r="1246" spans="1:13">
      <c r="A1246" s="291" t="s">
        <v>3054</v>
      </c>
      <c r="B1246" s="292"/>
      <c r="C1246" s="291" t="s">
        <v>1282</v>
      </c>
      <c r="D1246" s="293"/>
      <c r="E1246" s="293"/>
      <c r="F1246" s="293"/>
      <c r="G1246" s="292"/>
      <c r="H1246" s="294" t="s">
        <v>407</v>
      </c>
      <c r="I1246" s="295"/>
      <c r="J1246" s="137">
        <v>27.59</v>
      </c>
      <c r="K1246" s="296">
        <v>4.95</v>
      </c>
      <c r="L1246" s="297"/>
      <c r="M1246" s="137">
        <v>32.54</v>
      </c>
    </row>
    <row r="1247" spans="1:13">
      <c r="A1247" s="291" t="s">
        <v>3055</v>
      </c>
      <c r="B1247" s="292"/>
      <c r="C1247" s="291" t="s">
        <v>1283</v>
      </c>
      <c r="D1247" s="293"/>
      <c r="E1247" s="293"/>
      <c r="F1247" s="293"/>
      <c r="G1247" s="292"/>
      <c r="H1247" s="294" t="s">
        <v>407</v>
      </c>
      <c r="I1247" s="295"/>
      <c r="J1247" s="137">
        <v>92.38</v>
      </c>
      <c r="K1247" s="296">
        <v>4.95</v>
      </c>
      <c r="L1247" s="297"/>
      <c r="M1247" s="137">
        <v>97.33</v>
      </c>
    </row>
    <row r="1248" spans="1:13">
      <c r="A1248" s="291" t="s">
        <v>3056</v>
      </c>
      <c r="B1248" s="292"/>
      <c r="C1248" s="291" t="s">
        <v>1284</v>
      </c>
      <c r="D1248" s="293"/>
      <c r="E1248" s="293"/>
      <c r="F1248" s="293"/>
      <c r="G1248" s="292"/>
      <c r="H1248" s="294" t="s">
        <v>407</v>
      </c>
      <c r="I1248" s="295"/>
      <c r="J1248" s="138">
        <v>180.16</v>
      </c>
      <c r="K1248" s="296">
        <v>6.71</v>
      </c>
      <c r="L1248" s="297"/>
      <c r="M1248" s="138">
        <v>186.87</v>
      </c>
    </row>
    <row r="1249" spans="1:13">
      <c r="A1249" s="291" t="s">
        <v>3057</v>
      </c>
      <c r="B1249" s="292"/>
      <c r="C1249" s="291" t="s">
        <v>1285</v>
      </c>
      <c r="D1249" s="293"/>
      <c r="E1249" s="293"/>
      <c r="F1249" s="293"/>
      <c r="G1249" s="292"/>
      <c r="H1249" s="294"/>
      <c r="I1249" s="295"/>
      <c r="J1249" s="136">
        <v>0</v>
      </c>
      <c r="K1249" s="296">
        <v>0</v>
      </c>
      <c r="L1249" s="297"/>
      <c r="M1249" s="136">
        <v>0</v>
      </c>
    </row>
    <row r="1250" spans="1:13">
      <c r="A1250" s="291" t="s">
        <v>3058</v>
      </c>
      <c r="B1250" s="292"/>
      <c r="C1250" s="291" t="s">
        <v>1286</v>
      </c>
      <c r="D1250" s="293"/>
      <c r="E1250" s="293"/>
      <c r="F1250" s="293"/>
      <c r="G1250" s="292"/>
      <c r="H1250" s="294" t="s">
        <v>407</v>
      </c>
      <c r="I1250" s="295"/>
      <c r="J1250" s="137">
        <v>62.27</v>
      </c>
      <c r="K1250" s="296">
        <v>0</v>
      </c>
      <c r="L1250" s="297"/>
      <c r="M1250" s="137">
        <v>62.27</v>
      </c>
    </row>
    <row r="1251" spans="1:13">
      <c r="A1251" s="291" t="s">
        <v>3059</v>
      </c>
      <c r="B1251" s="292"/>
      <c r="C1251" s="291" t="s">
        <v>1287</v>
      </c>
      <c r="D1251" s="293"/>
      <c r="E1251" s="293"/>
      <c r="F1251" s="293"/>
      <c r="G1251" s="292"/>
      <c r="H1251" s="294" t="s">
        <v>407</v>
      </c>
      <c r="I1251" s="295"/>
      <c r="J1251" s="136">
        <v>8.6300000000000008</v>
      </c>
      <c r="K1251" s="296">
        <v>0</v>
      </c>
      <c r="L1251" s="297"/>
      <c r="M1251" s="136">
        <v>8.6300000000000008</v>
      </c>
    </row>
    <row r="1252" spans="1:13">
      <c r="A1252" s="291" t="s">
        <v>3060</v>
      </c>
      <c r="B1252" s="292"/>
      <c r="C1252" s="291" t="s">
        <v>1288</v>
      </c>
      <c r="D1252" s="293"/>
      <c r="E1252" s="293"/>
      <c r="F1252" s="293"/>
      <c r="G1252" s="292"/>
      <c r="H1252" s="294" t="s">
        <v>407</v>
      </c>
      <c r="I1252" s="295"/>
      <c r="J1252" s="137">
        <v>25.57</v>
      </c>
      <c r="K1252" s="296">
        <v>0</v>
      </c>
      <c r="L1252" s="297"/>
      <c r="M1252" s="137">
        <v>25.57</v>
      </c>
    </row>
    <row r="1253" spans="1:13">
      <c r="A1253" s="291" t="s">
        <v>3061</v>
      </c>
      <c r="B1253" s="292"/>
      <c r="C1253" s="291" t="s">
        <v>1289</v>
      </c>
      <c r="D1253" s="293"/>
      <c r="E1253" s="293"/>
      <c r="F1253" s="293"/>
      <c r="G1253" s="292"/>
      <c r="H1253" s="294" t="s">
        <v>407</v>
      </c>
      <c r="I1253" s="295"/>
      <c r="J1253" s="137">
        <v>55.18</v>
      </c>
      <c r="K1253" s="296">
        <v>0</v>
      </c>
      <c r="L1253" s="297"/>
      <c r="M1253" s="137">
        <v>55.18</v>
      </c>
    </row>
    <row r="1254" spans="1:13">
      <c r="A1254" s="291" t="s">
        <v>3062</v>
      </c>
      <c r="B1254" s="292"/>
      <c r="C1254" s="291" t="s">
        <v>1290</v>
      </c>
      <c r="D1254" s="293"/>
      <c r="E1254" s="293"/>
      <c r="F1254" s="293"/>
      <c r="G1254" s="292"/>
      <c r="H1254" s="294"/>
      <c r="I1254" s="295"/>
      <c r="J1254" s="136">
        <v>0</v>
      </c>
      <c r="K1254" s="296">
        <v>0</v>
      </c>
      <c r="L1254" s="297"/>
      <c r="M1254" s="136">
        <v>0</v>
      </c>
    </row>
    <row r="1255" spans="1:13">
      <c r="A1255" s="291" t="s">
        <v>3063</v>
      </c>
      <c r="B1255" s="292"/>
      <c r="C1255" s="291" t="s">
        <v>4131</v>
      </c>
      <c r="D1255" s="293"/>
      <c r="E1255" s="293"/>
      <c r="F1255" s="293"/>
      <c r="G1255" s="292"/>
      <c r="H1255" s="294" t="s">
        <v>407</v>
      </c>
      <c r="I1255" s="295"/>
      <c r="J1255" s="136">
        <v>2.63</v>
      </c>
      <c r="K1255" s="296">
        <v>6.36</v>
      </c>
      <c r="L1255" s="297"/>
      <c r="M1255" s="136">
        <v>8.99</v>
      </c>
    </row>
    <row r="1256" spans="1:13">
      <c r="A1256" s="291" t="s">
        <v>3064</v>
      </c>
      <c r="B1256" s="292"/>
      <c r="C1256" s="291" t="s">
        <v>4132</v>
      </c>
      <c r="D1256" s="293"/>
      <c r="E1256" s="293"/>
      <c r="F1256" s="293"/>
      <c r="G1256" s="292"/>
      <c r="H1256" s="294" t="s">
        <v>407</v>
      </c>
      <c r="I1256" s="295"/>
      <c r="J1256" s="136">
        <v>4.26</v>
      </c>
      <c r="K1256" s="296">
        <v>6.36</v>
      </c>
      <c r="L1256" s="297"/>
      <c r="M1256" s="137">
        <v>10.62</v>
      </c>
    </row>
    <row r="1257" spans="1:13">
      <c r="A1257" s="291" t="s">
        <v>3065</v>
      </c>
      <c r="B1257" s="292"/>
      <c r="C1257" s="291" t="s">
        <v>4133</v>
      </c>
      <c r="D1257" s="293"/>
      <c r="E1257" s="293"/>
      <c r="F1257" s="293"/>
      <c r="G1257" s="292"/>
      <c r="H1257" s="294" t="s">
        <v>407</v>
      </c>
      <c r="I1257" s="295"/>
      <c r="J1257" s="136">
        <v>8.7200000000000006</v>
      </c>
      <c r="K1257" s="296">
        <v>6.36</v>
      </c>
      <c r="L1257" s="297"/>
      <c r="M1257" s="137">
        <v>15.08</v>
      </c>
    </row>
    <row r="1258" spans="1:13">
      <c r="A1258" s="291" t="s">
        <v>3066</v>
      </c>
      <c r="B1258" s="292"/>
      <c r="C1258" s="291" t="s">
        <v>4134</v>
      </c>
      <c r="D1258" s="293"/>
      <c r="E1258" s="293"/>
      <c r="F1258" s="293"/>
      <c r="G1258" s="292"/>
      <c r="H1258" s="294" t="s">
        <v>407</v>
      </c>
      <c r="I1258" s="295"/>
      <c r="J1258" s="137">
        <v>15.47</v>
      </c>
      <c r="K1258" s="296">
        <v>9.89</v>
      </c>
      <c r="L1258" s="297"/>
      <c r="M1258" s="137">
        <v>25.36</v>
      </c>
    </row>
    <row r="1259" spans="1:13">
      <c r="A1259" s="291" t="s">
        <v>3067</v>
      </c>
      <c r="B1259" s="292"/>
      <c r="C1259" s="291" t="s">
        <v>4135</v>
      </c>
      <c r="D1259" s="293"/>
      <c r="E1259" s="293"/>
      <c r="F1259" s="293"/>
      <c r="G1259" s="292"/>
      <c r="H1259" s="294" t="s">
        <v>407</v>
      </c>
      <c r="I1259" s="295"/>
      <c r="J1259" s="137">
        <v>16.32</v>
      </c>
      <c r="K1259" s="296">
        <v>9.89</v>
      </c>
      <c r="L1259" s="297"/>
      <c r="M1259" s="137">
        <v>26.21</v>
      </c>
    </row>
    <row r="1260" spans="1:13">
      <c r="A1260" s="291" t="s">
        <v>3068</v>
      </c>
      <c r="B1260" s="292"/>
      <c r="C1260" s="291" t="s">
        <v>4136</v>
      </c>
      <c r="D1260" s="293"/>
      <c r="E1260" s="293"/>
      <c r="F1260" s="293"/>
      <c r="G1260" s="292"/>
      <c r="H1260" s="294" t="s">
        <v>407</v>
      </c>
      <c r="I1260" s="295"/>
      <c r="J1260" s="137">
        <v>36.46</v>
      </c>
      <c r="K1260" s="296">
        <v>9.89</v>
      </c>
      <c r="L1260" s="297"/>
      <c r="M1260" s="137">
        <v>46.35</v>
      </c>
    </row>
    <row r="1261" spans="1:13">
      <c r="A1261" s="291" t="s">
        <v>3069</v>
      </c>
      <c r="B1261" s="292"/>
      <c r="C1261" s="291" t="s">
        <v>4137</v>
      </c>
      <c r="D1261" s="293"/>
      <c r="E1261" s="293"/>
      <c r="F1261" s="293"/>
      <c r="G1261" s="292"/>
      <c r="H1261" s="294" t="s">
        <v>407</v>
      </c>
      <c r="I1261" s="295"/>
      <c r="J1261" s="137">
        <v>13.38</v>
      </c>
      <c r="K1261" s="296">
        <v>9.89</v>
      </c>
      <c r="L1261" s="297"/>
      <c r="M1261" s="137">
        <v>23.27</v>
      </c>
    </row>
    <row r="1262" spans="1:13">
      <c r="A1262" s="291" t="s">
        <v>3070</v>
      </c>
      <c r="B1262" s="292"/>
      <c r="C1262" s="291" t="s">
        <v>1291</v>
      </c>
      <c r="D1262" s="293"/>
      <c r="E1262" s="293"/>
      <c r="F1262" s="293"/>
      <c r="G1262" s="292"/>
      <c r="H1262" s="294" t="s">
        <v>407</v>
      </c>
      <c r="I1262" s="295"/>
      <c r="J1262" s="137">
        <v>40.28</v>
      </c>
      <c r="K1262" s="298">
        <v>13.08</v>
      </c>
      <c r="L1262" s="299"/>
      <c r="M1262" s="137">
        <v>53.36</v>
      </c>
    </row>
    <row r="1263" spans="1:13">
      <c r="A1263" s="291" t="s">
        <v>3071</v>
      </c>
      <c r="B1263" s="292"/>
      <c r="C1263" s="291" t="s">
        <v>1292</v>
      </c>
      <c r="D1263" s="293"/>
      <c r="E1263" s="293"/>
      <c r="F1263" s="293"/>
      <c r="G1263" s="292"/>
      <c r="H1263" s="294"/>
      <c r="I1263" s="295"/>
      <c r="J1263" s="136">
        <v>0</v>
      </c>
      <c r="K1263" s="296">
        <v>0</v>
      </c>
      <c r="L1263" s="297"/>
      <c r="M1263" s="136">
        <v>0</v>
      </c>
    </row>
    <row r="1264" spans="1:13">
      <c r="A1264" s="291" t="s">
        <v>3072</v>
      </c>
      <c r="B1264" s="292"/>
      <c r="C1264" s="291" t="s">
        <v>1293</v>
      </c>
      <c r="D1264" s="293"/>
      <c r="E1264" s="293"/>
      <c r="F1264" s="293"/>
      <c r="G1264" s="292"/>
      <c r="H1264" s="294" t="s">
        <v>407</v>
      </c>
      <c r="I1264" s="295"/>
      <c r="J1264" s="136">
        <v>8.2899999999999991</v>
      </c>
      <c r="K1264" s="296">
        <v>9.19</v>
      </c>
      <c r="L1264" s="297"/>
      <c r="M1264" s="137">
        <v>17.48</v>
      </c>
    </row>
    <row r="1265" spans="1:13">
      <c r="A1265" s="291" t="s">
        <v>3073</v>
      </c>
      <c r="B1265" s="292"/>
      <c r="C1265" s="291" t="s">
        <v>1294</v>
      </c>
      <c r="D1265" s="293"/>
      <c r="E1265" s="293"/>
      <c r="F1265" s="293"/>
      <c r="G1265" s="292"/>
      <c r="H1265" s="294" t="s">
        <v>407</v>
      </c>
      <c r="I1265" s="295"/>
      <c r="J1265" s="137">
        <v>27.85</v>
      </c>
      <c r="K1265" s="298">
        <v>14.14</v>
      </c>
      <c r="L1265" s="299"/>
      <c r="M1265" s="137">
        <v>41.99</v>
      </c>
    </row>
    <row r="1266" spans="1:13">
      <c r="A1266" s="291" t="s">
        <v>3074</v>
      </c>
      <c r="B1266" s="292"/>
      <c r="C1266" s="291" t="s">
        <v>1295</v>
      </c>
      <c r="D1266" s="293"/>
      <c r="E1266" s="293"/>
      <c r="F1266" s="293"/>
      <c r="G1266" s="292"/>
      <c r="H1266" s="294" t="s">
        <v>405</v>
      </c>
      <c r="I1266" s="295"/>
      <c r="J1266" s="136">
        <v>0</v>
      </c>
      <c r="K1266" s="296">
        <v>0</v>
      </c>
      <c r="L1266" s="297"/>
      <c r="M1266" s="136">
        <v>0</v>
      </c>
    </row>
    <row r="1267" spans="1:13">
      <c r="A1267" s="291" t="s">
        <v>3075</v>
      </c>
      <c r="B1267" s="292"/>
      <c r="C1267" s="291" t="s">
        <v>1296</v>
      </c>
      <c r="D1267" s="293"/>
      <c r="E1267" s="293"/>
      <c r="F1267" s="293"/>
      <c r="G1267" s="292"/>
      <c r="H1267" s="294" t="s">
        <v>407</v>
      </c>
      <c r="I1267" s="295"/>
      <c r="J1267" s="136">
        <v>0.92</v>
      </c>
      <c r="K1267" s="296">
        <v>3.18</v>
      </c>
      <c r="L1267" s="297"/>
      <c r="M1267" s="136">
        <v>4.0999999999999996</v>
      </c>
    </row>
    <row r="1268" spans="1:13">
      <c r="A1268" s="291" t="s">
        <v>3076</v>
      </c>
      <c r="B1268" s="292"/>
      <c r="C1268" s="291" t="s">
        <v>1297</v>
      </c>
      <c r="D1268" s="293"/>
      <c r="E1268" s="293"/>
      <c r="F1268" s="293"/>
      <c r="G1268" s="292"/>
      <c r="H1268" s="294"/>
      <c r="I1268" s="295"/>
      <c r="J1268" s="136">
        <v>0</v>
      </c>
      <c r="K1268" s="296">
        <v>0</v>
      </c>
      <c r="L1268" s="297"/>
      <c r="M1268" s="136">
        <v>0</v>
      </c>
    </row>
    <row r="1269" spans="1:13">
      <c r="A1269" s="291" t="s">
        <v>3077</v>
      </c>
      <c r="B1269" s="292"/>
      <c r="C1269" s="291" t="s">
        <v>1212</v>
      </c>
      <c r="D1269" s="293"/>
      <c r="E1269" s="293"/>
      <c r="F1269" s="293"/>
      <c r="G1269" s="292"/>
      <c r="H1269" s="294"/>
      <c r="I1269" s="295"/>
      <c r="J1269" s="136">
        <v>0</v>
      </c>
      <c r="K1269" s="296">
        <v>0</v>
      </c>
      <c r="L1269" s="297"/>
      <c r="M1269" s="136">
        <v>0</v>
      </c>
    </row>
    <row r="1270" spans="1:13">
      <c r="A1270" s="291" t="s">
        <v>3078</v>
      </c>
      <c r="B1270" s="292"/>
      <c r="C1270" s="291" t="s">
        <v>4138</v>
      </c>
      <c r="D1270" s="293"/>
      <c r="E1270" s="293"/>
      <c r="F1270" s="293"/>
      <c r="G1270" s="292"/>
      <c r="H1270" s="294" t="s">
        <v>407</v>
      </c>
      <c r="I1270" s="295"/>
      <c r="J1270" s="136">
        <v>2.25</v>
      </c>
      <c r="K1270" s="296">
        <v>4.95</v>
      </c>
      <c r="L1270" s="297"/>
      <c r="M1270" s="136">
        <v>7.2</v>
      </c>
    </row>
    <row r="1271" spans="1:13">
      <c r="A1271" s="291" t="s">
        <v>3079</v>
      </c>
      <c r="B1271" s="292"/>
      <c r="C1271" s="291" t="s">
        <v>1238</v>
      </c>
      <c r="D1271" s="293"/>
      <c r="E1271" s="293"/>
      <c r="F1271" s="293"/>
      <c r="G1271" s="292"/>
      <c r="H1271" s="294"/>
      <c r="I1271" s="295"/>
      <c r="J1271" s="136">
        <v>0</v>
      </c>
      <c r="K1271" s="296">
        <v>0</v>
      </c>
      <c r="L1271" s="297"/>
      <c r="M1271" s="136">
        <v>0</v>
      </c>
    </row>
    <row r="1272" spans="1:13">
      <c r="A1272" s="291" t="s">
        <v>3080</v>
      </c>
      <c r="B1272" s="292"/>
      <c r="C1272" s="291" t="s">
        <v>1298</v>
      </c>
      <c r="D1272" s="293"/>
      <c r="E1272" s="293"/>
      <c r="F1272" s="293"/>
      <c r="G1272" s="292"/>
      <c r="H1272" s="294" t="s">
        <v>407</v>
      </c>
      <c r="I1272" s="295"/>
      <c r="J1272" s="136">
        <v>4.51</v>
      </c>
      <c r="K1272" s="296">
        <v>2.48</v>
      </c>
      <c r="L1272" s="297"/>
      <c r="M1272" s="136">
        <v>6.99</v>
      </c>
    </row>
    <row r="1273" spans="1:13">
      <c r="A1273" s="291" t="s">
        <v>3081</v>
      </c>
      <c r="B1273" s="292"/>
      <c r="C1273" s="291" t="s">
        <v>1299</v>
      </c>
      <c r="D1273" s="293"/>
      <c r="E1273" s="293"/>
      <c r="F1273" s="293"/>
      <c r="G1273" s="292"/>
      <c r="H1273" s="294" t="s">
        <v>407</v>
      </c>
      <c r="I1273" s="295"/>
      <c r="J1273" s="136">
        <v>7.21</v>
      </c>
      <c r="K1273" s="296">
        <v>3.18</v>
      </c>
      <c r="L1273" s="297"/>
      <c r="M1273" s="137">
        <v>10.39</v>
      </c>
    </row>
    <row r="1274" spans="1:13">
      <c r="A1274" s="291" t="s">
        <v>3082</v>
      </c>
      <c r="B1274" s="292"/>
      <c r="C1274" s="291" t="s">
        <v>1300</v>
      </c>
      <c r="D1274" s="293"/>
      <c r="E1274" s="293"/>
      <c r="F1274" s="293"/>
      <c r="G1274" s="292"/>
      <c r="H1274" s="294" t="s">
        <v>407</v>
      </c>
      <c r="I1274" s="295"/>
      <c r="J1274" s="137">
        <v>11.59</v>
      </c>
      <c r="K1274" s="296">
        <v>4.24</v>
      </c>
      <c r="L1274" s="297"/>
      <c r="M1274" s="137">
        <v>15.83</v>
      </c>
    </row>
    <row r="1275" spans="1:13">
      <c r="A1275" s="291" t="s">
        <v>3083</v>
      </c>
      <c r="B1275" s="292"/>
      <c r="C1275" s="291" t="s">
        <v>1301</v>
      </c>
      <c r="D1275" s="293"/>
      <c r="E1275" s="293"/>
      <c r="F1275" s="293"/>
      <c r="G1275" s="292"/>
      <c r="H1275" s="294"/>
      <c r="I1275" s="295"/>
      <c r="J1275" s="136">
        <v>0</v>
      </c>
      <c r="K1275" s="296">
        <v>0</v>
      </c>
      <c r="L1275" s="297"/>
      <c r="M1275" s="136">
        <v>0</v>
      </c>
    </row>
    <row r="1276" spans="1:13">
      <c r="A1276" s="291" t="s">
        <v>3084</v>
      </c>
      <c r="B1276" s="292"/>
      <c r="C1276" s="291" t="s">
        <v>4139</v>
      </c>
      <c r="D1276" s="293"/>
      <c r="E1276" s="293"/>
      <c r="F1276" s="293"/>
      <c r="G1276" s="292"/>
      <c r="H1276" s="294" t="s">
        <v>407</v>
      </c>
      <c r="I1276" s="295"/>
      <c r="J1276" s="137">
        <v>21.22</v>
      </c>
      <c r="K1276" s="296">
        <v>7.78</v>
      </c>
      <c r="L1276" s="297"/>
      <c r="M1276" s="137">
        <v>29</v>
      </c>
    </row>
    <row r="1277" spans="1:13">
      <c r="A1277" s="291" t="s">
        <v>3085</v>
      </c>
      <c r="B1277" s="292"/>
      <c r="C1277" s="291" t="s">
        <v>4140</v>
      </c>
      <c r="D1277" s="293"/>
      <c r="E1277" s="293"/>
      <c r="F1277" s="293"/>
      <c r="G1277" s="292"/>
      <c r="H1277" s="294" t="s">
        <v>407</v>
      </c>
      <c r="I1277" s="295"/>
      <c r="J1277" s="137">
        <v>22.77</v>
      </c>
      <c r="K1277" s="296">
        <v>7.78</v>
      </c>
      <c r="L1277" s="297"/>
      <c r="M1277" s="137">
        <v>30.55</v>
      </c>
    </row>
    <row r="1278" spans="1:13">
      <c r="A1278" s="291" t="s">
        <v>3086</v>
      </c>
      <c r="B1278" s="292"/>
      <c r="C1278" s="291" t="s">
        <v>4141</v>
      </c>
      <c r="D1278" s="293"/>
      <c r="E1278" s="293"/>
      <c r="F1278" s="293"/>
      <c r="G1278" s="292"/>
      <c r="H1278" s="294" t="s">
        <v>407</v>
      </c>
      <c r="I1278" s="295"/>
      <c r="J1278" s="137">
        <v>38.06</v>
      </c>
      <c r="K1278" s="296">
        <v>7.78</v>
      </c>
      <c r="L1278" s="297"/>
      <c r="M1278" s="137">
        <v>45.84</v>
      </c>
    </row>
    <row r="1279" spans="1:13">
      <c r="A1279" s="291" t="s">
        <v>3087</v>
      </c>
      <c r="B1279" s="292"/>
      <c r="C1279" s="291" t="s">
        <v>4142</v>
      </c>
      <c r="D1279" s="293"/>
      <c r="E1279" s="293"/>
      <c r="F1279" s="293"/>
      <c r="G1279" s="292"/>
      <c r="H1279" s="294" t="s">
        <v>407</v>
      </c>
      <c r="I1279" s="295"/>
      <c r="J1279" s="137">
        <v>46.15</v>
      </c>
      <c r="K1279" s="296">
        <v>7.78</v>
      </c>
      <c r="L1279" s="297"/>
      <c r="M1279" s="137">
        <v>53.93</v>
      </c>
    </row>
    <row r="1280" spans="1:13">
      <c r="A1280" s="291" t="s">
        <v>3088</v>
      </c>
      <c r="B1280" s="292"/>
      <c r="C1280" s="291" t="s">
        <v>4143</v>
      </c>
      <c r="D1280" s="293"/>
      <c r="E1280" s="293"/>
      <c r="F1280" s="293"/>
      <c r="G1280" s="292"/>
      <c r="H1280" s="294" t="s">
        <v>407</v>
      </c>
      <c r="I1280" s="295"/>
      <c r="J1280" s="137">
        <v>58.03</v>
      </c>
      <c r="K1280" s="296">
        <v>7.78</v>
      </c>
      <c r="L1280" s="297"/>
      <c r="M1280" s="137">
        <v>65.81</v>
      </c>
    </row>
    <row r="1281" spans="1:13">
      <c r="A1281" s="291" t="s">
        <v>3089</v>
      </c>
      <c r="B1281" s="292"/>
      <c r="C1281" s="291" t="s">
        <v>4144</v>
      </c>
      <c r="D1281" s="293"/>
      <c r="E1281" s="293"/>
      <c r="F1281" s="293"/>
      <c r="G1281" s="292"/>
      <c r="H1281" s="294" t="s">
        <v>407</v>
      </c>
      <c r="I1281" s="295"/>
      <c r="J1281" s="137">
        <v>66.37</v>
      </c>
      <c r="K1281" s="296">
        <v>7.78</v>
      </c>
      <c r="L1281" s="297"/>
      <c r="M1281" s="137">
        <v>74.150000000000006</v>
      </c>
    </row>
    <row r="1282" spans="1:13">
      <c r="A1282" s="291" t="s">
        <v>3090</v>
      </c>
      <c r="B1282" s="292"/>
      <c r="C1282" s="291" t="s">
        <v>1302</v>
      </c>
      <c r="D1282" s="293"/>
      <c r="E1282" s="293"/>
      <c r="F1282" s="293"/>
      <c r="G1282" s="292"/>
      <c r="H1282" s="294" t="s">
        <v>407</v>
      </c>
      <c r="I1282" s="295"/>
      <c r="J1282" s="136">
        <v>6.01</v>
      </c>
      <c r="K1282" s="296">
        <v>7.78</v>
      </c>
      <c r="L1282" s="297"/>
      <c r="M1282" s="137">
        <v>13.79</v>
      </c>
    </row>
    <row r="1283" spans="1:13">
      <c r="A1283" s="291" t="s">
        <v>3091</v>
      </c>
      <c r="B1283" s="292"/>
      <c r="C1283" s="291" t="s">
        <v>1303</v>
      </c>
      <c r="D1283" s="293"/>
      <c r="E1283" s="293"/>
      <c r="F1283" s="293"/>
      <c r="G1283" s="292"/>
      <c r="H1283" s="294" t="s">
        <v>407</v>
      </c>
      <c r="I1283" s="295"/>
      <c r="J1283" s="136">
        <v>8.14</v>
      </c>
      <c r="K1283" s="296">
        <v>7.78</v>
      </c>
      <c r="L1283" s="297"/>
      <c r="M1283" s="137">
        <v>15.92</v>
      </c>
    </row>
    <row r="1284" spans="1:13">
      <c r="A1284" s="291" t="s">
        <v>3092</v>
      </c>
      <c r="B1284" s="292"/>
      <c r="C1284" s="291" t="s">
        <v>1304</v>
      </c>
      <c r="D1284" s="293"/>
      <c r="E1284" s="293"/>
      <c r="F1284" s="293"/>
      <c r="G1284" s="292"/>
      <c r="H1284" s="294" t="s">
        <v>407</v>
      </c>
      <c r="I1284" s="295"/>
      <c r="J1284" s="136">
        <v>9.75</v>
      </c>
      <c r="K1284" s="296">
        <v>7.78</v>
      </c>
      <c r="L1284" s="297"/>
      <c r="M1284" s="137">
        <v>17.53</v>
      </c>
    </row>
    <row r="1285" spans="1:13">
      <c r="A1285" s="291" t="s">
        <v>3093</v>
      </c>
      <c r="B1285" s="292"/>
      <c r="C1285" s="291" t="s">
        <v>1305</v>
      </c>
      <c r="D1285" s="293"/>
      <c r="E1285" s="293"/>
      <c r="F1285" s="293"/>
      <c r="G1285" s="292"/>
      <c r="H1285" s="294" t="s">
        <v>407</v>
      </c>
      <c r="I1285" s="295"/>
      <c r="J1285" s="137">
        <v>11.13</v>
      </c>
      <c r="K1285" s="296">
        <v>7.78</v>
      </c>
      <c r="L1285" s="297"/>
      <c r="M1285" s="137">
        <v>18.91</v>
      </c>
    </row>
    <row r="1286" spans="1:13">
      <c r="A1286" s="291" t="s">
        <v>3094</v>
      </c>
      <c r="B1286" s="292"/>
      <c r="C1286" s="291" t="s">
        <v>1306</v>
      </c>
      <c r="D1286" s="293"/>
      <c r="E1286" s="293"/>
      <c r="F1286" s="293"/>
      <c r="G1286" s="292"/>
      <c r="H1286" s="294" t="s">
        <v>407</v>
      </c>
      <c r="I1286" s="295"/>
      <c r="J1286" s="137">
        <v>10.37</v>
      </c>
      <c r="K1286" s="296">
        <v>7.78</v>
      </c>
      <c r="L1286" s="297"/>
      <c r="M1286" s="137">
        <v>18.149999999999999</v>
      </c>
    </row>
    <row r="1287" spans="1:13">
      <c r="A1287" s="291" t="s">
        <v>3095</v>
      </c>
      <c r="B1287" s="292"/>
      <c r="C1287" s="291" t="s">
        <v>1307</v>
      </c>
      <c r="D1287" s="293"/>
      <c r="E1287" s="293"/>
      <c r="F1287" s="293"/>
      <c r="G1287" s="292"/>
      <c r="H1287" s="294" t="s">
        <v>462</v>
      </c>
      <c r="I1287" s="295"/>
      <c r="J1287" s="137">
        <v>15.56</v>
      </c>
      <c r="K1287" s="298">
        <v>18.38</v>
      </c>
      <c r="L1287" s="299"/>
      <c r="M1287" s="137">
        <v>33.94</v>
      </c>
    </row>
    <row r="1288" spans="1:13">
      <c r="A1288" s="291" t="s">
        <v>3096</v>
      </c>
      <c r="B1288" s="292"/>
      <c r="C1288" s="291" t="s">
        <v>1308</v>
      </c>
      <c r="D1288" s="293"/>
      <c r="E1288" s="293"/>
      <c r="F1288" s="293"/>
      <c r="G1288" s="292"/>
      <c r="H1288" s="294" t="s">
        <v>462</v>
      </c>
      <c r="I1288" s="295"/>
      <c r="J1288" s="137">
        <v>37.770000000000003</v>
      </c>
      <c r="K1288" s="298">
        <v>19.79</v>
      </c>
      <c r="L1288" s="299"/>
      <c r="M1288" s="137">
        <v>57.56</v>
      </c>
    </row>
    <row r="1289" spans="1:13">
      <c r="A1289" s="291" t="s">
        <v>3097</v>
      </c>
      <c r="B1289" s="292"/>
      <c r="C1289" s="291" t="s">
        <v>1309</v>
      </c>
      <c r="D1289" s="293"/>
      <c r="E1289" s="293"/>
      <c r="F1289" s="293"/>
      <c r="G1289" s="292"/>
      <c r="H1289" s="294" t="s">
        <v>462</v>
      </c>
      <c r="I1289" s="295"/>
      <c r="J1289" s="137">
        <v>79.790000000000006</v>
      </c>
      <c r="K1289" s="298">
        <v>21.2</v>
      </c>
      <c r="L1289" s="299"/>
      <c r="M1289" s="138">
        <v>100.99</v>
      </c>
    </row>
    <row r="1290" spans="1:13">
      <c r="A1290" s="291" t="s">
        <v>3098</v>
      </c>
      <c r="B1290" s="292"/>
      <c r="C1290" s="291" t="s">
        <v>1290</v>
      </c>
      <c r="D1290" s="293"/>
      <c r="E1290" s="293"/>
      <c r="F1290" s="293"/>
      <c r="G1290" s="292"/>
      <c r="H1290" s="294"/>
      <c r="I1290" s="295"/>
      <c r="J1290" s="136">
        <v>0</v>
      </c>
      <c r="K1290" s="296">
        <v>0</v>
      </c>
      <c r="L1290" s="297"/>
      <c r="M1290" s="136">
        <v>0</v>
      </c>
    </row>
    <row r="1291" spans="1:13">
      <c r="A1291" s="291" t="s">
        <v>3099</v>
      </c>
      <c r="B1291" s="292"/>
      <c r="C1291" s="291" t="s">
        <v>4145</v>
      </c>
      <c r="D1291" s="293"/>
      <c r="E1291" s="293"/>
      <c r="F1291" s="293"/>
      <c r="G1291" s="292"/>
      <c r="H1291" s="294" t="s">
        <v>407</v>
      </c>
      <c r="I1291" s="295"/>
      <c r="J1291" s="136">
        <v>5.0599999999999996</v>
      </c>
      <c r="K1291" s="296">
        <v>8.84</v>
      </c>
      <c r="L1291" s="297"/>
      <c r="M1291" s="137">
        <v>13.9</v>
      </c>
    </row>
    <row r="1292" spans="1:13">
      <c r="A1292" s="291" t="s">
        <v>3100</v>
      </c>
      <c r="B1292" s="292"/>
      <c r="C1292" s="291" t="s">
        <v>4146</v>
      </c>
      <c r="D1292" s="293"/>
      <c r="E1292" s="293"/>
      <c r="F1292" s="293"/>
      <c r="G1292" s="292"/>
      <c r="H1292" s="294" t="s">
        <v>407</v>
      </c>
      <c r="I1292" s="295"/>
      <c r="J1292" s="137">
        <v>30.76</v>
      </c>
      <c r="K1292" s="298">
        <v>11.66</v>
      </c>
      <c r="L1292" s="299"/>
      <c r="M1292" s="137">
        <v>42.42</v>
      </c>
    </row>
    <row r="1293" spans="1:13">
      <c r="A1293" s="291" t="s">
        <v>3101</v>
      </c>
      <c r="B1293" s="292"/>
      <c r="C1293" s="291" t="s">
        <v>4147</v>
      </c>
      <c r="D1293" s="293"/>
      <c r="E1293" s="293"/>
      <c r="F1293" s="293"/>
      <c r="G1293" s="292"/>
      <c r="H1293" s="294" t="s">
        <v>407</v>
      </c>
      <c r="I1293" s="295"/>
      <c r="J1293" s="136">
        <v>5.73</v>
      </c>
      <c r="K1293" s="296">
        <v>9.89</v>
      </c>
      <c r="L1293" s="297"/>
      <c r="M1293" s="137">
        <v>15.62</v>
      </c>
    </row>
    <row r="1294" spans="1:13">
      <c r="A1294" s="291" t="s">
        <v>3102</v>
      </c>
      <c r="B1294" s="292"/>
      <c r="C1294" s="291" t="s">
        <v>4148</v>
      </c>
      <c r="D1294" s="293"/>
      <c r="E1294" s="293"/>
      <c r="F1294" s="293"/>
      <c r="G1294" s="292"/>
      <c r="H1294" s="294" t="s">
        <v>407</v>
      </c>
      <c r="I1294" s="295"/>
      <c r="J1294" s="137">
        <v>11.41</v>
      </c>
      <c r="K1294" s="296">
        <v>9.89</v>
      </c>
      <c r="L1294" s="297"/>
      <c r="M1294" s="137">
        <v>21.3</v>
      </c>
    </row>
    <row r="1295" spans="1:13">
      <c r="A1295" s="291" t="s">
        <v>3103</v>
      </c>
      <c r="B1295" s="292"/>
      <c r="C1295" s="291" t="s">
        <v>4149</v>
      </c>
      <c r="D1295" s="293"/>
      <c r="E1295" s="293"/>
      <c r="F1295" s="293"/>
      <c r="G1295" s="292"/>
      <c r="H1295" s="294" t="s">
        <v>407</v>
      </c>
      <c r="I1295" s="295"/>
      <c r="J1295" s="137">
        <v>23.33</v>
      </c>
      <c r="K1295" s="298">
        <v>12.72</v>
      </c>
      <c r="L1295" s="299"/>
      <c r="M1295" s="137">
        <v>36.049999999999997</v>
      </c>
    </row>
    <row r="1296" spans="1:13">
      <c r="A1296" s="291" t="s">
        <v>3104</v>
      </c>
      <c r="B1296" s="292"/>
      <c r="C1296" s="291" t="s">
        <v>4150</v>
      </c>
      <c r="D1296" s="293"/>
      <c r="E1296" s="293"/>
      <c r="F1296" s="293"/>
      <c r="G1296" s="292"/>
      <c r="H1296" s="294" t="s">
        <v>407</v>
      </c>
      <c r="I1296" s="295"/>
      <c r="J1296" s="137">
        <v>32.06</v>
      </c>
      <c r="K1296" s="298">
        <v>15.9</v>
      </c>
      <c r="L1296" s="299"/>
      <c r="M1296" s="137">
        <v>47.96</v>
      </c>
    </row>
    <row r="1297" spans="1:13">
      <c r="A1297" s="291" t="s">
        <v>3105</v>
      </c>
      <c r="B1297" s="292"/>
      <c r="C1297" s="291" t="s">
        <v>4151</v>
      </c>
      <c r="D1297" s="293"/>
      <c r="E1297" s="293"/>
      <c r="F1297" s="293"/>
      <c r="G1297" s="292"/>
      <c r="H1297" s="294" t="s">
        <v>407</v>
      </c>
      <c r="I1297" s="295"/>
      <c r="J1297" s="136">
        <v>5.58</v>
      </c>
      <c r="K1297" s="296">
        <v>9.89</v>
      </c>
      <c r="L1297" s="297"/>
      <c r="M1297" s="137">
        <v>15.47</v>
      </c>
    </row>
    <row r="1298" spans="1:13">
      <c r="A1298" s="291" t="s">
        <v>3106</v>
      </c>
      <c r="B1298" s="292"/>
      <c r="C1298" s="291" t="s">
        <v>4152</v>
      </c>
      <c r="D1298" s="293"/>
      <c r="E1298" s="293"/>
      <c r="F1298" s="293"/>
      <c r="G1298" s="292"/>
      <c r="H1298" s="294" t="s">
        <v>407</v>
      </c>
      <c r="I1298" s="295"/>
      <c r="J1298" s="137">
        <v>12.83</v>
      </c>
      <c r="K1298" s="296">
        <v>9.89</v>
      </c>
      <c r="L1298" s="297"/>
      <c r="M1298" s="137">
        <v>22.72</v>
      </c>
    </row>
    <row r="1299" spans="1:13">
      <c r="A1299" s="291" t="s">
        <v>3107</v>
      </c>
      <c r="B1299" s="292"/>
      <c r="C1299" s="291" t="s">
        <v>4153</v>
      </c>
      <c r="D1299" s="293"/>
      <c r="E1299" s="293"/>
      <c r="F1299" s="293"/>
      <c r="G1299" s="292"/>
      <c r="H1299" s="294" t="s">
        <v>407</v>
      </c>
      <c r="I1299" s="295"/>
      <c r="J1299" s="137">
        <v>30.21</v>
      </c>
      <c r="K1299" s="298">
        <v>12.72</v>
      </c>
      <c r="L1299" s="299"/>
      <c r="M1299" s="137">
        <v>42.93</v>
      </c>
    </row>
    <row r="1300" spans="1:13">
      <c r="A1300" s="291" t="s">
        <v>3108</v>
      </c>
      <c r="B1300" s="292"/>
      <c r="C1300" s="291" t="s">
        <v>4154</v>
      </c>
      <c r="D1300" s="293"/>
      <c r="E1300" s="293"/>
      <c r="F1300" s="293"/>
      <c r="G1300" s="292"/>
      <c r="H1300" s="294" t="s">
        <v>407</v>
      </c>
      <c r="I1300" s="295"/>
      <c r="J1300" s="137">
        <v>50.92</v>
      </c>
      <c r="K1300" s="298">
        <v>15.9</v>
      </c>
      <c r="L1300" s="299"/>
      <c r="M1300" s="137">
        <v>66.819999999999993</v>
      </c>
    </row>
    <row r="1301" spans="1:13">
      <c r="A1301" s="291" t="s">
        <v>3109</v>
      </c>
      <c r="B1301" s="292"/>
      <c r="C1301" s="291" t="s">
        <v>1310</v>
      </c>
      <c r="D1301" s="293"/>
      <c r="E1301" s="293"/>
      <c r="F1301" s="293"/>
      <c r="G1301" s="292"/>
      <c r="H1301" s="294"/>
      <c r="I1301" s="295"/>
      <c r="J1301" s="136">
        <v>0</v>
      </c>
      <c r="K1301" s="296">
        <v>0</v>
      </c>
      <c r="L1301" s="297"/>
      <c r="M1301" s="136">
        <v>0</v>
      </c>
    </row>
    <row r="1302" spans="1:13">
      <c r="A1302" s="291" t="s">
        <v>3110</v>
      </c>
      <c r="B1302" s="292"/>
      <c r="C1302" s="291" t="s">
        <v>1311</v>
      </c>
      <c r="D1302" s="293"/>
      <c r="E1302" s="293"/>
      <c r="F1302" s="293"/>
      <c r="G1302" s="292"/>
      <c r="H1302" s="294" t="s">
        <v>407</v>
      </c>
      <c r="I1302" s="295"/>
      <c r="J1302" s="137">
        <v>24.98</v>
      </c>
      <c r="K1302" s="296">
        <v>2.82</v>
      </c>
      <c r="L1302" s="297"/>
      <c r="M1302" s="137">
        <v>27.8</v>
      </c>
    </row>
    <row r="1303" spans="1:13">
      <c r="A1303" s="291" t="s">
        <v>3111</v>
      </c>
      <c r="B1303" s="292"/>
      <c r="C1303" s="291" t="s">
        <v>1312</v>
      </c>
      <c r="D1303" s="293"/>
      <c r="E1303" s="293"/>
      <c r="F1303" s="293"/>
      <c r="G1303" s="292"/>
      <c r="H1303" s="294" t="s">
        <v>407</v>
      </c>
      <c r="I1303" s="295"/>
      <c r="J1303" s="137">
        <v>49.81</v>
      </c>
      <c r="K1303" s="296">
        <v>2.82</v>
      </c>
      <c r="L1303" s="297"/>
      <c r="M1303" s="137">
        <v>52.63</v>
      </c>
    </row>
    <row r="1304" spans="1:13">
      <c r="A1304" s="291" t="s">
        <v>3112</v>
      </c>
      <c r="B1304" s="292"/>
      <c r="C1304" s="291" t="s">
        <v>1313</v>
      </c>
      <c r="D1304" s="293"/>
      <c r="E1304" s="293"/>
      <c r="F1304" s="293"/>
      <c r="G1304" s="292"/>
      <c r="H1304" s="294" t="s">
        <v>407</v>
      </c>
      <c r="I1304" s="295"/>
      <c r="J1304" s="137">
        <v>16.77</v>
      </c>
      <c r="K1304" s="296">
        <v>2.82</v>
      </c>
      <c r="L1304" s="297"/>
      <c r="M1304" s="137">
        <v>19.59</v>
      </c>
    </row>
    <row r="1305" spans="1:13">
      <c r="A1305" s="291" t="s">
        <v>3113</v>
      </c>
      <c r="B1305" s="292"/>
      <c r="C1305" s="291" t="s">
        <v>1314</v>
      </c>
      <c r="D1305" s="293"/>
      <c r="E1305" s="293"/>
      <c r="F1305" s="293"/>
      <c r="G1305" s="292"/>
      <c r="H1305" s="294" t="s">
        <v>407</v>
      </c>
      <c r="I1305" s="295"/>
      <c r="J1305" s="137">
        <v>33.93</v>
      </c>
      <c r="K1305" s="296">
        <v>2.82</v>
      </c>
      <c r="L1305" s="297"/>
      <c r="M1305" s="137">
        <v>36.75</v>
      </c>
    </row>
    <row r="1306" spans="1:13">
      <c r="A1306" s="291" t="s">
        <v>3114</v>
      </c>
      <c r="B1306" s="292"/>
      <c r="C1306" s="291" t="s">
        <v>1315</v>
      </c>
      <c r="D1306" s="293"/>
      <c r="E1306" s="293"/>
      <c r="F1306" s="293"/>
      <c r="G1306" s="292"/>
      <c r="H1306" s="294" t="s">
        <v>407</v>
      </c>
      <c r="I1306" s="295"/>
      <c r="J1306" s="136">
        <v>5.17</v>
      </c>
      <c r="K1306" s="296">
        <v>2.82</v>
      </c>
      <c r="L1306" s="297"/>
      <c r="M1306" s="136">
        <v>7.99</v>
      </c>
    </row>
    <row r="1307" spans="1:13">
      <c r="A1307" s="291" t="s">
        <v>3115</v>
      </c>
      <c r="B1307" s="292"/>
      <c r="C1307" s="291" t="s">
        <v>1316</v>
      </c>
      <c r="D1307" s="293"/>
      <c r="E1307" s="293"/>
      <c r="F1307" s="293"/>
      <c r="G1307" s="292"/>
      <c r="H1307" s="294" t="s">
        <v>407</v>
      </c>
      <c r="I1307" s="295"/>
      <c r="J1307" s="136">
        <v>9.42</v>
      </c>
      <c r="K1307" s="296">
        <v>2.82</v>
      </c>
      <c r="L1307" s="297"/>
      <c r="M1307" s="137">
        <v>12.24</v>
      </c>
    </row>
    <row r="1308" spans="1:13">
      <c r="A1308" s="291" t="s">
        <v>3116</v>
      </c>
      <c r="B1308" s="292"/>
      <c r="C1308" s="291" t="s">
        <v>1317</v>
      </c>
      <c r="D1308" s="293"/>
      <c r="E1308" s="293"/>
      <c r="F1308" s="293"/>
      <c r="G1308" s="292"/>
      <c r="H1308" s="294" t="s">
        <v>407</v>
      </c>
      <c r="I1308" s="295"/>
      <c r="J1308" s="137">
        <v>26.77</v>
      </c>
      <c r="K1308" s="296">
        <v>2.82</v>
      </c>
      <c r="L1308" s="297"/>
      <c r="M1308" s="137">
        <v>29.59</v>
      </c>
    </row>
    <row r="1309" spans="1:13">
      <c r="A1309" s="291" t="s">
        <v>3117</v>
      </c>
      <c r="B1309" s="292"/>
      <c r="C1309" s="291" t="s">
        <v>1318</v>
      </c>
      <c r="D1309" s="293"/>
      <c r="E1309" s="293"/>
      <c r="F1309" s="293"/>
      <c r="G1309" s="292"/>
      <c r="H1309" s="294" t="s">
        <v>407</v>
      </c>
      <c r="I1309" s="295"/>
      <c r="J1309" s="137">
        <v>15.53</v>
      </c>
      <c r="K1309" s="296">
        <v>2.82</v>
      </c>
      <c r="L1309" s="297"/>
      <c r="M1309" s="137">
        <v>18.350000000000001</v>
      </c>
    </row>
    <row r="1310" spans="1:13">
      <c r="A1310" s="291" t="s">
        <v>3118</v>
      </c>
      <c r="B1310" s="292"/>
      <c r="C1310" s="291" t="s">
        <v>1319</v>
      </c>
      <c r="D1310" s="293"/>
      <c r="E1310" s="293"/>
      <c r="F1310" s="293"/>
      <c r="G1310" s="292"/>
      <c r="H1310" s="294" t="s">
        <v>407</v>
      </c>
      <c r="I1310" s="295"/>
      <c r="J1310" s="137">
        <v>24.6</v>
      </c>
      <c r="K1310" s="296">
        <v>2.82</v>
      </c>
      <c r="L1310" s="297"/>
      <c r="M1310" s="137">
        <v>27.42</v>
      </c>
    </row>
    <row r="1311" spans="1:13">
      <c r="A1311" s="291" t="s">
        <v>3119</v>
      </c>
      <c r="B1311" s="292"/>
      <c r="C1311" s="291" t="s">
        <v>190</v>
      </c>
      <c r="D1311" s="293"/>
      <c r="E1311" s="293"/>
      <c r="F1311" s="293"/>
      <c r="G1311" s="292"/>
      <c r="H1311" s="294" t="s">
        <v>407</v>
      </c>
      <c r="I1311" s="295"/>
      <c r="J1311" s="137">
        <v>43.47</v>
      </c>
      <c r="K1311" s="296">
        <v>2.82</v>
      </c>
      <c r="L1311" s="297"/>
      <c r="M1311" s="137">
        <v>46.29</v>
      </c>
    </row>
    <row r="1312" spans="1:13">
      <c r="A1312" s="291" t="s">
        <v>3120</v>
      </c>
      <c r="B1312" s="292"/>
      <c r="C1312" s="291" t="s">
        <v>1320</v>
      </c>
      <c r="D1312" s="293"/>
      <c r="E1312" s="293"/>
      <c r="F1312" s="293"/>
      <c r="G1312" s="292"/>
      <c r="H1312" s="294" t="s">
        <v>407</v>
      </c>
      <c r="I1312" s="295"/>
      <c r="J1312" s="137">
        <v>20.12</v>
      </c>
      <c r="K1312" s="296">
        <v>2.82</v>
      </c>
      <c r="L1312" s="297"/>
      <c r="M1312" s="137">
        <v>22.94</v>
      </c>
    </row>
    <row r="1313" spans="1:13">
      <c r="A1313" s="291" t="s">
        <v>3121</v>
      </c>
      <c r="B1313" s="292"/>
      <c r="C1313" s="291" t="s">
        <v>1321</v>
      </c>
      <c r="D1313" s="293"/>
      <c r="E1313" s="293"/>
      <c r="F1313" s="293"/>
      <c r="G1313" s="292"/>
      <c r="H1313" s="294" t="s">
        <v>407</v>
      </c>
      <c r="I1313" s="295"/>
      <c r="J1313" s="137">
        <v>20.12</v>
      </c>
      <c r="K1313" s="296">
        <v>2.82</v>
      </c>
      <c r="L1313" s="297"/>
      <c r="M1313" s="137">
        <v>22.94</v>
      </c>
    </row>
    <row r="1314" spans="1:13">
      <c r="A1314" s="291" t="s">
        <v>3122</v>
      </c>
      <c r="B1314" s="292"/>
      <c r="C1314" s="291" t="s">
        <v>1322</v>
      </c>
      <c r="D1314" s="293"/>
      <c r="E1314" s="293"/>
      <c r="F1314" s="293"/>
      <c r="G1314" s="292"/>
      <c r="H1314" s="294" t="s">
        <v>407</v>
      </c>
      <c r="I1314" s="295"/>
      <c r="J1314" s="136">
        <v>3.93</v>
      </c>
      <c r="K1314" s="296">
        <v>2.82</v>
      </c>
      <c r="L1314" s="297"/>
      <c r="M1314" s="136">
        <v>6.75</v>
      </c>
    </row>
    <row r="1315" spans="1:13">
      <c r="A1315" s="291" t="s">
        <v>3123</v>
      </c>
      <c r="B1315" s="292"/>
      <c r="C1315" s="291" t="s">
        <v>1323</v>
      </c>
      <c r="D1315" s="293"/>
      <c r="E1315" s="293"/>
      <c r="F1315" s="293"/>
      <c r="G1315" s="292"/>
      <c r="H1315" s="294" t="s">
        <v>407</v>
      </c>
      <c r="I1315" s="295"/>
      <c r="J1315" s="136">
        <v>6.22</v>
      </c>
      <c r="K1315" s="296">
        <v>2.82</v>
      </c>
      <c r="L1315" s="297"/>
      <c r="M1315" s="136">
        <v>9.0399999999999991</v>
      </c>
    </row>
    <row r="1316" spans="1:13">
      <c r="A1316" s="291" t="s">
        <v>3124</v>
      </c>
      <c r="B1316" s="292"/>
      <c r="C1316" s="291" t="s">
        <v>1324</v>
      </c>
      <c r="D1316" s="293"/>
      <c r="E1316" s="293"/>
      <c r="F1316" s="293"/>
      <c r="G1316" s="292"/>
      <c r="H1316" s="294" t="s">
        <v>407</v>
      </c>
      <c r="I1316" s="295"/>
      <c r="J1316" s="137">
        <v>11.5</v>
      </c>
      <c r="K1316" s="296">
        <v>2.82</v>
      </c>
      <c r="L1316" s="297"/>
      <c r="M1316" s="137">
        <v>14.32</v>
      </c>
    </row>
    <row r="1317" spans="1:13">
      <c r="A1317" s="291" t="s">
        <v>3125</v>
      </c>
      <c r="B1317" s="292"/>
      <c r="C1317" s="291" t="s">
        <v>1325</v>
      </c>
      <c r="D1317" s="293"/>
      <c r="E1317" s="293"/>
      <c r="F1317" s="293"/>
      <c r="G1317" s="292"/>
      <c r="H1317" s="294" t="s">
        <v>407</v>
      </c>
      <c r="I1317" s="295"/>
      <c r="J1317" s="137">
        <v>24.42</v>
      </c>
      <c r="K1317" s="296">
        <v>2.82</v>
      </c>
      <c r="L1317" s="297"/>
      <c r="M1317" s="137">
        <v>27.24</v>
      </c>
    </row>
    <row r="1318" spans="1:13">
      <c r="A1318" s="291" t="s">
        <v>3126</v>
      </c>
      <c r="B1318" s="292"/>
      <c r="C1318" s="291" t="s">
        <v>1326</v>
      </c>
      <c r="D1318" s="293"/>
      <c r="E1318" s="293"/>
      <c r="F1318" s="293"/>
      <c r="G1318" s="292"/>
      <c r="H1318" s="294"/>
      <c r="I1318" s="295"/>
      <c r="J1318" s="136">
        <v>0</v>
      </c>
      <c r="K1318" s="296">
        <v>0</v>
      </c>
      <c r="L1318" s="297"/>
      <c r="M1318" s="136">
        <v>0</v>
      </c>
    </row>
    <row r="1319" spans="1:13">
      <c r="A1319" s="291" t="s">
        <v>3127</v>
      </c>
      <c r="B1319" s="292"/>
      <c r="C1319" s="291" t="s">
        <v>1327</v>
      </c>
      <c r="D1319" s="293"/>
      <c r="E1319" s="293"/>
      <c r="F1319" s="293"/>
      <c r="G1319" s="292"/>
      <c r="H1319" s="294" t="s">
        <v>407</v>
      </c>
      <c r="I1319" s="295"/>
      <c r="J1319" s="138">
        <v>134.16</v>
      </c>
      <c r="K1319" s="298">
        <v>17.670000000000002</v>
      </c>
      <c r="L1319" s="299"/>
      <c r="M1319" s="138">
        <v>151.83000000000001</v>
      </c>
    </row>
    <row r="1320" spans="1:13">
      <c r="A1320" s="291" t="s">
        <v>3128</v>
      </c>
      <c r="B1320" s="292"/>
      <c r="C1320" s="291" t="s">
        <v>1328</v>
      </c>
      <c r="D1320" s="293"/>
      <c r="E1320" s="293"/>
      <c r="F1320" s="293"/>
      <c r="G1320" s="292"/>
      <c r="H1320" s="294" t="s">
        <v>407</v>
      </c>
      <c r="I1320" s="295"/>
      <c r="J1320" s="138">
        <v>198.45</v>
      </c>
      <c r="K1320" s="300">
        <v>121.56</v>
      </c>
      <c r="L1320" s="301"/>
      <c r="M1320" s="138">
        <v>320.01</v>
      </c>
    </row>
    <row r="1321" spans="1:13">
      <c r="A1321" s="291" t="s">
        <v>3129</v>
      </c>
      <c r="B1321" s="292"/>
      <c r="C1321" s="291" t="s">
        <v>1329</v>
      </c>
      <c r="D1321" s="293"/>
      <c r="E1321" s="293"/>
      <c r="F1321" s="293"/>
      <c r="G1321" s="292"/>
      <c r="H1321" s="294" t="s">
        <v>407</v>
      </c>
      <c r="I1321" s="295"/>
      <c r="J1321" s="138">
        <v>529</v>
      </c>
      <c r="K1321" s="298">
        <v>17.670000000000002</v>
      </c>
      <c r="L1321" s="299"/>
      <c r="M1321" s="138">
        <v>546.66999999999996</v>
      </c>
    </row>
    <row r="1322" spans="1:13">
      <c r="A1322" s="291" t="s">
        <v>3130</v>
      </c>
      <c r="B1322" s="292"/>
      <c r="C1322" s="291" t="s">
        <v>4409</v>
      </c>
      <c r="D1322" s="293"/>
      <c r="E1322" s="293"/>
      <c r="F1322" s="293"/>
      <c r="G1322" s="292"/>
      <c r="H1322" s="294" t="s">
        <v>113</v>
      </c>
      <c r="I1322" s="295"/>
      <c r="J1322" s="138">
        <v>115.18</v>
      </c>
      <c r="K1322" s="300">
        <v>175.99</v>
      </c>
      <c r="L1322" s="301"/>
      <c r="M1322" s="138">
        <v>291.17</v>
      </c>
    </row>
    <row r="1323" spans="1:13">
      <c r="A1323" s="291" t="s">
        <v>3131</v>
      </c>
      <c r="B1323" s="292"/>
      <c r="C1323" s="291" t="s">
        <v>1330</v>
      </c>
      <c r="D1323" s="293"/>
      <c r="E1323" s="293"/>
      <c r="F1323" s="293"/>
      <c r="G1323" s="292"/>
      <c r="H1323" s="294" t="s">
        <v>407</v>
      </c>
      <c r="I1323" s="295"/>
      <c r="J1323" s="138">
        <v>239.15</v>
      </c>
      <c r="K1323" s="298">
        <v>22.92</v>
      </c>
      <c r="L1323" s="299"/>
      <c r="M1323" s="138">
        <v>262.07</v>
      </c>
    </row>
    <row r="1324" spans="1:13">
      <c r="A1324" s="291" t="s">
        <v>3132</v>
      </c>
      <c r="B1324" s="292"/>
      <c r="C1324" s="291" t="s">
        <v>4410</v>
      </c>
      <c r="D1324" s="293"/>
      <c r="E1324" s="293"/>
      <c r="F1324" s="293"/>
      <c r="G1324" s="292"/>
      <c r="H1324" s="294" t="s">
        <v>113</v>
      </c>
      <c r="I1324" s="295"/>
      <c r="J1324" s="138">
        <v>240.69</v>
      </c>
      <c r="K1324" s="300">
        <v>182.42</v>
      </c>
      <c r="L1324" s="301"/>
      <c r="M1324" s="138">
        <v>423.11</v>
      </c>
    </row>
    <row r="1325" spans="1:13">
      <c r="A1325" s="291" t="s">
        <v>3133</v>
      </c>
      <c r="B1325" s="292"/>
      <c r="C1325" s="291" t="s">
        <v>4411</v>
      </c>
      <c r="D1325" s="293"/>
      <c r="E1325" s="293"/>
      <c r="F1325" s="293"/>
      <c r="G1325" s="292"/>
      <c r="H1325" s="294" t="s">
        <v>407</v>
      </c>
      <c r="I1325" s="295"/>
      <c r="J1325" s="138">
        <v>163.69</v>
      </c>
      <c r="K1325" s="300">
        <v>251.54</v>
      </c>
      <c r="L1325" s="301"/>
      <c r="M1325" s="138">
        <v>415.23</v>
      </c>
    </row>
    <row r="1326" spans="1:13">
      <c r="A1326" s="291" t="s">
        <v>3134</v>
      </c>
      <c r="B1326" s="292"/>
      <c r="C1326" s="291" t="s">
        <v>1331</v>
      </c>
      <c r="D1326" s="293"/>
      <c r="E1326" s="293"/>
      <c r="F1326" s="293"/>
      <c r="G1326" s="292"/>
      <c r="H1326" s="294" t="s">
        <v>407</v>
      </c>
      <c r="I1326" s="295"/>
      <c r="J1326" s="137">
        <v>71.78</v>
      </c>
      <c r="K1326" s="298">
        <v>14.26</v>
      </c>
      <c r="L1326" s="299"/>
      <c r="M1326" s="137">
        <v>86.04</v>
      </c>
    </row>
    <row r="1327" spans="1:13">
      <c r="A1327" s="291" t="s">
        <v>3135</v>
      </c>
      <c r="B1327" s="292"/>
      <c r="C1327" s="291" t="s">
        <v>4412</v>
      </c>
      <c r="D1327" s="293"/>
      <c r="E1327" s="293"/>
      <c r="F1327" s="293"/>
      <c r="G1327" s="292"/>
      <c r="H1327" s="294" t="s">
        <v>407</v>
      </c>
      <c r="I1327" s="295"/>
      <c r="J1327" s="138">
        <v>156.44999999999999</v>
      </c>
      <c r="K1327" s="300">
        <v>229.42</v>
      </c>
      <c r="L1327" s="301"/>
      <c r="M1327" s="138">
        <v>385.87</v>
      </c>
    </row>
    <row r="1328" spans="1:13">
      <c r="A1328" s="291" t="s">
        <v>3136</v>
      </c>
      <c r="B1328" s="292"/>
      <c r="C1328" s="291" t="s">
        <v>4413</v>
      </c>
      <c r="D1328" s="293"/>
      <c r="E1328" s="293"/>
      <c r="F1328" s="293"/>
      <c r="G1328" s="292"/>
      <c r="H1328" s="294" t="s">
        <v>407</v>
      </c>
      <c r="I1328" s="295"/>
      <c r="J1328" s="138">
        <v>407.79</v>
      </c>
      <c r="K1328" s="300">
        <v>263.12</v>
      </c>
      <c r="L1328" s="301"/>
      <c r="M1328" s="138">
        <v>670.91</v>
      </c>
    </row>
    <row r="1329" spans="1:13">
      <c r="A1329" s="291" t="s">
        <v>3137</v>
      </c>
      <c r="B1329" s="292"/>
      <c r="C1329" s="291" t="s">
        <v>1332</v>
      </c>
      <c r="D1329" s="293"/>
      <c r="E1329" s="293"/>
      <c r="F1329" s="293"/>
      <c r="G1329" s="292"/>
      <c r="H1329" s="294" t="s">
        <v>54</v>
      </c>
      <c r="I1329" s="295"/>
      <c r="J1329" s="137">
        <v>88.62</v>
      </c>
      <c r="K1329" s="298">
        <v>17.600000000000001</v>
      </c>
      <c r="L1329" s="299"/>
      <c r="M1329" s="138">
        <v>106.22</v>
      </c>
    </row>
    <row r="1330" spans="1:13">
      <c r="A1330" s="291" t="s">
        <v>3138</v>
      </c>
      <c r="B1330" s="292"/>
      <c r="C1330" s="291" t="s">
        <v>1333</v>
      </c>
      <c r="D1330" s="293"/>
      <c r="E1330" s="293"/>
      <c r="F1330" s="293"/>
      <c r="G1330" s="292"/>
      <c r="H1330" s="294" t="s">
        <v>59</v>
      </c>
      <c r="I1330" s="295"/>
      <c r="J1330" s="138">
        <v>436.06</v>
      </c>
      <c r="K1330" s="300">
        <v>381.97</v>
      </c>
      <c r="L1330" s="301"/>
      <c r="M1330" s="138">
        <v>818.03</v>
      </c>
    </row>
    <row r="1331" spans="1:13">
      <c r="A1331" s="291" t="s">
        <v>3139</v>
      </c>
      <c r="B1331" s="292"/>
      <c r="C1331" s="291" t="s">
        <v>1334</v>
      </c>
      <c r="D1331" s="293"/>
      <c r="E1331" s="293"/>
      <c r="F1331" s="293"/>
      <c r="G1331" s="292"/>
      <c r="H1331" s="294" t="s">
        <v>54</v>
      </c>
      <c r="I1331" s="295"/>
      <c r="J1331" s="137">
        <v>59.87</v>
      </c>
      <c r="K1331" s="298">
        <v>80.75</v>
      </c>
      <c r="L1331" s="299"/>
      <c r="M1331" s="138">
        <v>140.62</v>
      </c>
    </row>
    <row r="1332" spans="1:13">
      <c r="A1332" s="291" t="s">
        <v>3140</v>
      </c>
      <c r="B1332" s="292"/>
      <c r="C1332" s="291" t="s">
        <v>1335</v>
      </c>
      <c r="D1332" s="293"/>
      <c r="E1332" s="293"/>
      <c r="F1332" s="293"/>
      <c r="G1332" s="292"/>
      <c r="H1332" s="294" t="s">
        <v>54</v>
      </c>
      <c r="I1332" s="295"/>
      <c r="J1332" s="138">
        <v>108.19</v>
      </c>
      <c r="K1332" s="300">
        <v>119.99</v>
      </c>
      <c r="L1332" s="301"/>
      <c r="M1332" s="138">
        <v>228.18</v>
      </c>
    </row>
    <row r="1333" spans="1:13">
      <c r="A1333" s="291" t="s">
        <v>3141</v>
      </c>
      <c r="B1333" s="292"/>
      <c r="C1333" s="291" t="s">
        <v>1336</v>
      </c>
      <c r="D1333" s="293"/>
      <c r="E1333" s="293"/>
      <c r="F1333" s="293"/>
      <c r="G1333" s="292"/>
      <c r="H1333" s="294" t="s">
        <v>59</v>
      </c>
      <c r="I1333" s="295"/>
      <c r="J1333" s="136">
        <v>0</v>
      </c>
      <c r="K1333" s="298">
        <v>42.26</v>
      </c>
      <c r="L1333" s="299"/>
      <c r="M1333" s="137">
        <v>42.26</v>
      </c>
    </row>
    <row r="1334" spans="1:13">
      <c r="A1334" s="291" t="s">
        <v>3142</v>
      </c>
      <c r="B1334" s="292"/>
      <c r="C1334" s="291" t="s">
        <v>1337</v>
      </c>
      <c r="D1334" s="293"/>
      <c r="E1334" s="293"/>
      <c r="F1334" s="293"/>
      <c r="G1334" s="292"/>
      <c r="H1334" s="294" t="s">
        <v>59</v>
      </c>
      <c r="I1334" s="295"/>
      <c r="J1334" s="138">
        <v>176.97</v>
      </c>
      <c r="K1334" s="298">
        <v>24.94</v>
      </c>
      <c r="L1334" s="299"/>
      <c r="M1334" s="138">
        <v>201.91</v>
      </c>
    </row>
    <row r="1335" spans="1:13">
      <c r="A1335" s="291" t="s">
        <v>3143</v>
      </c>
      <c r="B1335" s="292"/>
      <c r="C1335" s="291" t="s">
        <v>1338</v>
      </c>
      <c r="D1335" s="293"/>
      <c r="E1335" s="293"/>
      <c r="F1335" s="293"/>
      <c r="G1335" s="292"/>
      <c r="H1335" s="294" t="s">
        <v>54</v>
      </c>
      <c r="I1335" s="295"/>
      <c r="J1335" s="137">
        <v>78.98</v>
      </c>
      <c r="K1335" s="298">
        <v>15.69</v>
      </c>
      <c r="L1335" s="299"/>
      <c r="M1335" s="137">
        <v>94.67</v>
      </c>
    </row>
    <row r="1336" spans="1:13">
      <c r="A1336" s="291" t="s">
        <v>3144</v>
      </c>
      <c r="B1336" s="292"/>
      <c r="C1336" s="291" t="s">
        <v>1339</v>
      </c>
      <c r="D1336" s="293"/>
      <c r="E1336" s="293"/>
      <c r="F1336" s="293"/>
      <c r="G1336" s="292"/>
      <c r="H1336" s="294" t="s">
        <v>407</v>
      </c>
      <c r="I1336" s="295"/>
      <c r="J1336" s="138">
        <v>184.33</v>
      </c>
      <c r="K1336" s="298">
        <v>22.92</v>
      </c>
      <c r="L1336" s="299"/>
      <c r="M1336" s="138">
        <v>207.25</v>
      </c>
    </row>
    <row r="1337" spans="1:13">
      <c r="A1337" s="291" t="s">
        <v>3145</v>
      </c>
      <c r="B1337" s="292"/>
      <c r="C1337" s="291" t="s">
        <v>1340</v>
      </c>
      <c r="D1337" s="293"/>
      <c r="E1337" s="293"/>
      <c r="F1337" s="293"/>
      <c r="G1337" s="292"/>
      <c r="H1337" s="294" t="s">
        <v>407</v>
      </c>
      <c r="I1337" s="295"/>
      <c r="J1337" s="138">
        <v>311.26</v>
      </c>
      <c r="K1337" s="298">
        <v>49.91</v>
      </c>
      <c r="L1337" s="299"/>
      <c r="M1337" s="138">
        <v>361.17</v>
      </c>
    </row>
    <row r="1338" spans="1:13">
      <c r="A1338" s="291" t="s">
        <v>3146</v>
      </c>
      <c r="B1338" s="292"/>
      <c r="C1338" s="291" t="s">
        <v>1341</v>
      </c>
      <c r="D1338" s="293"/>
      <c r="E1338" s="293"/>
      <c r="F1338" s="293"/>
      <c r="G1338" s="292"/>
      <c r="H1338" s="294" t="s">
        <v>407</v>
      </c>
      <c r="I1338" s="295"/>
      <c r="J1338" s="138">
        <v>561.27</v>
      </c>
      <c r="K1338" s="298">
        <v>49.91</v>
      </c>
      <c r="L1338" s="299"/>
      <c r="M1338" s="138">
        <v>611.17999999999995</v>
      </c>
    </row>
    <row r="1339" spans="1:13">
      <c r="A1339" s="291" t="s">
        <v>3147</v>
      </c>
      <c r="B1339" s="292"/>
      <c r="C1339" s="291" t="s">
        <v>1342</v>
      </c>
      <c r="D1339" s="293"/>
      <c r="E1339" s="293"/>
      <c r="F1339" s="293"/>
      <c r="G1339" s="292"/>
      <c r="H1339" s="294" t="s">
        <v>113</v>
      </c>
      <c r="I1339" s="295"/>
      <c r="J1339" s="138">
        <v>331.48</v>
      </c>
      <c r="K1339" s="298">
        <v>31.1</v>
      </c>
      <c r="L1339" s="299"/>
      <c r="M1339" s="138">
        <v>362.58</v>
      </c>
    </row>
    <row r="1340" spans="1:13">
      <c r="A1340" s="291" t="s">
        <v>3148</v>
      </c>
      <c r="B1340" s="292"/>
      <c r="C1340" s="291" t="s">
        <v>1343</v>
      </c>
      <c r="D1340" s="293"/>
      <c r="E1340" s="293"/>
      <c r="F1340" s="293"/>
      <c r="G1340" s="292"/>
      <c r="H1340" s="294" t="s">
        <v>407</v>
      </c>
      <c r="I1340" s="295"/>
      <c r="J1340" s="138">
        <v>259.7</v>
      </c>
      <c r="K1340" s="300">
        <v>162.31</v>
      </c>
      <c r="L1340" s="301"/>
      <c r="M1340" s="138">
        <v>422.01</v>
      </c>
    </row>
    <row r="1341" spans="1:13">
      <c r="A1341" s="291" t="s">
        <v>3149</v>
      </c>
      <c r="B1341" s="292"/>
      <c r="C1341" s="291" t="s">
        <v>1344</v>
      </c>
      <c r="D1341" s="293"/>
      <c r="E1341" s="293"/>
      <c r="F1341" s="293"/>
      <c r="G1341" s="292"/>
      <c r="H1341" s="294" t="s">
        <v>407</v>
      </c>
      <c r="I1341" s="295"/>
      <c r="J1341" s="138">
        <v>370.27</v>
      </c>
      <c r="K1341" s="300">
        <v>230.25</v>
      </c>
      <c r="L1341" s="301"/>
      <c r="M1341" s="138">
        <v>600.52</v>
      </c>
    </row>
    <row r="1342" spans="1:13">
      <c r="A1342" s="291" t="s">
        <v>3150</v>
      </c>
      <c r="B1342" s="292"/>
      <c r="C1342" s="291" t="s">
        <v>1345</v>
      </c>
      <c r="D1342" s="293"/>
      <c r="E1342" s="293"/>
      <c r="F1342" s="293"/>
      <c r="G1342" s="292"/>
      <c r="H1342" s="294" t="s">
        <v>113</v>
      </c>
      <c r="I1342" s="295"/>
      <c r="J1342" s="138">
        <v>414.42</v>
      </c>
      <c r="K1342" s="300">
        <v>257.20999999999998</v>
      </c>
      <c r="L1342" s="301"/>
      <c r="M1342" s="138">
        <v>671.63</v>
      </c>
    </row>
    <row r="1343" spans="1:13">
      <c r="A1343" s="291" t="s">
        <v>3151</v>
      </c>
      <c r="B1343" s="292"/>
      <c r="C1343" s="291" t="s">
        <v>1346</v>
      </c>
      <c r="D1343" s="293"/>
      <c r="E1343" s="293"/>
      <c r="F1343" s="293"/>
      <c r="G1343" s="292"/>
      <c r="H1343" s="294" t="s">
        <v>113</v>
      </c>
      <c r="I1343" s="295"/>
      <c r="J1343" s="139">
        <v>1595.53</v>
      </c>
      <c r="K1343" s="300">
        <v>887.44</v>
      </c>
      <c r="L1343" s="301"/>
      <c r="M1343" s="139">
        <v>2482.9699999999998</v>
      </c>
    </row>
    <row r="1344" spans="1:13">
      <c r="A1344" s="291" t="s">
        <v>3152</v>
      </c>
      <c r="B1344" s="292"/>
      <c r="C1344" s="291" t="s">
        <v>1347</v>
      </c>
      <c r="D1344" s="293"/>
      <c r="E1344" s="293"/>
      <c r="F1344" s="293"/>
      <c r="G1344" s="292"/>
      <c r="H1344" s="294" t="s">
        <v>407</v>
      </c>
      <c r="I1344" s="295"/>
      <c r="J1344" s="138">
        <v>282.06</v>
      </c>
      <c r="K1344" s="300">
        <v>106.02</v>
      </c>
      <c r="L1344" s="301"/>
      <c r="M1344" s="138">
        <v>388.08</v>
      </c>
    </row>
    <row r="1345" spans="1:13">
      <c r="A1345" s="291" t="s">
        <v>3153</v>
      </c>
      <c r="B1345" s="292"/>
      <c r="C1345" s="291" t="s">
        <v>1348</v>
      </c>
      <c r="D1345" s="293"/>
      <c r="E1345" s="293"/>
      <c r="F1345" s="293"/>
      <c r="G1345" s="292"/>
      <c r="H1345" s="294" t="s">
        <v>407</v>
      </c>
      <c r="I1345" s="295"/>
      <c r="J1345" s="138">
        <v>497.47</v>
      </c>
      <c r="K1345" s="300">
        <v>106.02</v>
      </c>
      <c r="L1345" s="301"/>
      <c r="M1345" s="138">
        <v>603.49</v>
      </c>
    </row>
    <row r="1346" spans="1:13">
      <c r="A1346" s="291" t="s">
        <v>3154</v>
      </c>
      <c r="B1346" s="292"/>
      <c r="C1346" s="291" t="s">
        <v>1349</v>
      </c>
      <c r="D1346" s="293"/>
      <c r="E1346" s="293"/>
      <c r="F1346" s="293"/>
      <c r="G1346" s="292"/>
      <c r="H1346" s="294" t="s">
        <v>407</v>
      </c>
      <c r="I1346" s="295"/>
      <c r="J1346" s="139">
        <v>2293.52</v>
      </c>
      <c r="K1346" s="305">
        <v>1400.08</v>
      </c>
      <c r="L1346" s="306"/>
      <c r="M1346" s="139">
        <v>3693.6</v>
      </c>
    </row>
    <row r="1347" spans="1:13">
      <c r="A1347" s="291" t="s">
        <v>3155</v>
      </c>
      <c r="B1347" s="292"/>
      <c r="C1347" s="291" t="s">
        <v>1350</v>
      </c>
      <c r="D1347" s="293"/>
      <c r="E1347" s="293"/>
      <c r="F1347" s="293"/>
      <c r="G1347" s="292"/>
      <c r="H1347" s="294" t="s">
        <v>407</v>
      </c>
      <c r="I1347" s="295"/>
      <c r="J1347" s="139">
        <v>2913.21</v>
      </c>
      <c r="K1347" s="305">
        <v>1832.05</v>
      </c>
      <c r="L1347" s="306"/>
      <c r="M1347" s="139">
        <v>4745.26</v>
      </c>
    </row>
    <row r="1348" spans="1:13">
      <c r="A1348" s="291" t="s">
        <v>3156</v>
      </c>
      <c r="B1348" s="292"/>
      <c r="C1348" s="291" t="s">
        <v>1351</v>
      </c>
      <c r="D1348" s="293"/>
      <c r="E1348" s="293"/>
      <c r="F1348" s="293"/>
      <c r="G1348" s="292"/>
      <c r="H1348" s="294" t="s">
        <v>407</v>
      </c>
      <c r="I1348" s="295"/>
      <c r="J1348" s="139">
        <v>3573.44</v>
      </c>
      <c r="K1348" s="305">
        <v>2351.84</v>
      </c>
      <c r="L1348" s="306"/>
      <c r="M1348" s="139">
        <v>5925.28</v>
      </c>
    </row>
    <row r="1349" spans="1:13">
      <c r="A1349" s="291" t="s">
        <v>3157</v>
      </c>
      <c r="B1349" s="292"/>
      <c r="C1349" s="291" t="s">
        <v>1352</v>
      </c>
      <c r="D1349" s="293"/>
      <c r="E1349" s="293"/>
      <c r="F1349" s="293"/>
      <c r="G1349" s="292"/>
      <c r="H1349" s="294" t="s">
        <v>407</v>
      </c>
      <c r="I1349" s="295"/>
      <c r="J1349" s="139">
        <v>5580.89</v>
      </c>
      <c r="K1349" s="305">
        <v>3740.67</v>
      </c>
      <c r="L1349" s="306"/>
      <c r="M1349" s="139">
        <v>9321.56</v>
      </c>
    </row>
    <row r="1350" spans="1:13">
      <c r="A1350" s="291" t="s">
        <v>3158</v>
      </c>
      <c r="B1350" s="292"/>
      <c r="C1350" s="291" t="s">
        <v>1353</v>
      </c>
      <c r="D1350" s="293"/>
      <c r="E1350" s="293"/>
      <c r="F1350" s="293"/>
      <c r="G1350" s="292"/>
      <c r="H1350" s="294" t="s">
        <v>407</v>
      </c>
      <c r="I1350" s="295"/>
      <c r="J1350" s="139">
        <v>8765.07</v>
      </c>
      <c r="K1350" s="305">
        <v>5854.09</v>
      </c>
      <c r="L1350" s="306"/>
      <c r="M1350" s="140">
        <v>14619.16</v>
      </c>
    </row>
    <row r="1351" spans="1:13">
      <c r="A1351" s="291" t="s">
        <v>3159</v>
      </c>
      <c r="B1351" s="292"/>
      <c r="C1351" s="291" t="s">
        <v>1354</v>
      </c>
      <c r="D1351" s="293"/>
      <c r="E1351" s="293"/>
      <c r="F1351" s="293"/>
      <c r="G1351" s="292"/>
      <c r="H1351" s="294" t="s">
        <v>407</v>
      </c>
      <c r="I1351" s="295"/>
      <c r="J1351" s="138">
        <v>798.03</v>
      </c>
      <c r="K1351" s="305">
        <v>2007</v>
      </c>
      <c r="L1351" s="306"/>
      <c r="M1351" s="139">
        <v>2805.03</v>
      </c>
    </row>
    <row r="1352" spans="1:13">
      <c r="A1352" s="291" t="s">
        <v>3160</v>
      </c>
      <c r="B1352" s="292"/>
      <c r="C1352" s="291" t="s">
        <v>4155</v>
      </c>
      <c r="D1352" s="293"/>
      <c r="E1352" s="293"/>
      <c r="F1352" s="293"/>
      <c r="G1352" s="292"/>
      <c r="H1352" s="294" t="s">
        <v>407</v>
      </c>
      <c r="I1352" s="295"/>
      <c r="J1352" s="140">
        <v>14131.11</v>
      </c>
      <c r="K1352" s="305">
        <v>1286.26</v>
      </c>
      <c r="L1352" s="306"/>
      <c r="M1352" s="140">
        <v>15417.37</v>
      </c>
    </row>
    <row r="1353" spans="1:13">
      <c r="A1353" s="291" t="s">
        <v>3161</v>
      </c>
      <c r="B1353" s="292"/>
      <c r="C1353" s="291" t="s">
        <v>4156</v>
      </c>
      <c r="D1353" s="293"/>
      <c r="E1353" s="293"/>
      <c r="F1353" s="293"/>
      <c r="G1353" s="292"/>
      <c r="H1353" s="294" t="s">
        <v>407</v>
      </c>
      <c r="I1353" s="295"/>
      <c r="J1353" s="140">
        <v>20804.04</v>
      </c>
      <c r="K1353" s="305">
        <v>1148.3900000000001</v>
      </c>
      <c r="L1353" s="306"/>
      <c r="M1353" s="140">
        <v>21952.43</v>
      </c>
    </row>
    <row r="1354" spans="1:13">
      <c r="A1354" s="291" t="s">
        <v>3162</v>
      </c>
      <c r="B1354" s="292"/>
      <c r="C1354" s="291" t="s">
        <v>4157</v>
      </c>
      <c r="D1354" s="293"/>
      <c r="E1354" s="293"/>
      <c r="F1354" s="293"/>
      <c r="G1354" s="292"/>
      <c r="H1354" s="294" t="s">
        <v>407</v>
      </c>
      <c r="I1354" s="295"/>
      <c r="J1354" s="140">
        <v>27484.17</v>
      </c>
      <c r="K1354" s="305">
        <v>1520.5</v>
      </c>
      <c r="L1354" s="306"/>
      <c r="M1354" s="140">
        <v>29004.67</v>
      </c>
    </row>
    <row r="1355" spans="1:13">
      <c r="A1355" s="291" t="s">
        <v>3163</v>
      </c>
      <c r="B1355" s="292"/>
      <c r="C1355" s="291" t="s">
        <v>4158</v>
      </c>
      <c r="D1355" s="293"/>
      <c r="E1355" s="293"/>
      <c r="F1355" s="293"/>
      <c r="G1355" s="292"/>
      <c r="H1355" s="294" t="s">
        <v>113</v>
      </c>
      <c r="I1355" s="295"/>
      <c r="J1355" s="140">
        <v>36801.49</v>
      </c>
      <c r="K1355" s="305">
        <v>2026.26</v>
      </c>
      <c r="L1355" s="306"/>
      <c r="M1355" s="140">
        <v>38827.75</v>
      </c>
    </row>
    <row r="1356" spans="1:13">
      <c r="A1356" s="291" t="s">
        <v>3164</v>
      </c>
      <c r="B1356" s="292"/>
      <c r="C1356" s="291" t="s">
        <v>4159</v>
      </c>
      <c r="D1356" s="293"/>
      <c r="E1356" s="293"/>
      <c r="F1356" s="293"/>
      <c r="G1356" s="292"/>
      <c r="H1356" s="294" t="s">
        <v>407</v>
      </c>
      <c r="I1356" s="295"/>
      <c r="J1356" s="136">
        <v>9.76</v>
      </c>
      <c r="K1356" s="296">
        <v>2.48</v>
      </c>
      <c r="L1356" s="297"/>
      <c r="M1356" s="137">
        <v>12.24</v>
      </c>
    </row>
    <row r="1357" spans="1:13">
      <c r="A1357" s="291" t="s">
        <v>3165</v>
      </c>
      <c r="B1357" s="292"/>
      <c r="C1357" s="291" t="s">
        <v>1355</v>
      </c>
      <c r="D1357" s="293"/>
      <c r="E1357" s="293"/>
      <c r="F1357" s="293"/>
      <c r="G1357" s="292"/>
      <c r="H1357" s="294" t="s">
        <v>407</v>
      </c>
      <c r="I1357" s="295"/>
      <c r="J1357" s="137">
        <v>54.8</v>
      </c>
      <c r="K1357" s="296">
        <v>9.89</v>
      </c>
      <c r="L1357" s="297"/>
      <c r="M1357" s="137">
        <v>64.69</v>
      </c>
    </row>
    <row r="1358" spans="1:13">
      <c r="A1358" s="291" t="s">
        <v>3166</v>
      </c>
      <c r="B1358" s="292"/>
      <c r="C1358" s="291" t="s">
        <v>1356</v>
      </c>
      <c r="D1358" s="293"/>
      <c r="E1358" s="293"/>
      <c r="F1358" s="293"/>
      <c r="G1358" s="292"/>
      <c r="H1358" s="294" t="s">
        <v>407</v>
      </c>
      <c r="I1358" s="295"/>
      <c r="J1358" s="138">
        <v>115.86</v>
      </c>
      <c r="K1358" s="298">
        <v>12.01</v>
      </c>
      <c r="L1358" s="299"/>
      <c r="M1358" s="138">
        <v>127.87</v>
      </c>
    </row>
    <row r="1359" spans="1:13">
      <c r="A1359" s="291" t="s">
        <v>3167</v>
      </c>
      <c r="B1359" s="292"/>
      <c r="C1359" s="291" t="s">
        <v>1357</v>
      </c>
      <c r="D1359" s="293"/>
      <c r="E1359" s="293"/>
      <c r="F1359" s="293"/>
      <c r="G1359" s="292"/>
      <c r="H1359" s="294" t="s">
        <v>407</v>
      </c>
      <c r="I1359" s="295"/>
      <c r="J1359" s="138">
        <v>259.39</v>
      </c>
      <c r="K1359" s="298">
        <v>14.14</v>
      </c>
      <c r="L1359" s="299"/>
      <c r="M1359" s="138">
        <v>273.52999999999997</v>
      </c>
    </row>
    <row r="1360" spans="1:13">
      <c r="A1360" s="291" t="s">
        <v>3168</v>
      </c>
      <c r="B1360" s="292"/>
      <c r="C1360" s="291" t="s">
        <v>1358</v>
      </c>
      <c r="D1360" s="293"/>
      <c r="E1360" s="293"/>
      <c r="F1360" s="293"/>
      <c r="G1360" s="292"/>
      <c r="H1360" s="294" t="s">
        <v>407</v>
      </c>
      <c r="I1360" s="295"/>
      <c r="J1360" s="138">
        <v>241.84</v>
      </c>
      <c r="K1360" s="298">
        <v>15.9</v>
      </c>
      <c r="L1360" s="299"/>
      <c r="M1360" s="138">
        <v>257.74</v>
      </c>
    </row>
    <row r="1361" spans="1:13">
      <c r="A1361" s="291" t="s">
        <v>3169</v>
      </c>
      <c r="B1361" s="292"/>
      <c r="C1361" s="291" t="s">
        <v>1359</v>
      </c>
      <c r="D1361" s="293"/>
      <c r="E1361" s="293"/>
      <c r="F1361" s="293"/>
      <c r="G1361" s="292"/>
      <c r="H1361" s="294" t="s">
        <v>407</v>
      </c>
      <c r="I1361" s="295"/>
      <c r="J1361" s="138">
        <v>328.24</v>
      </c>
      <c r="K1361" s="298">
        <v>19.079999999999998</v>
      </c>
      <c r="L1361" s="299"/>
      <c r="M1361" s="138">
        <v>347.32</v>
      </c>
    </row>
    <row r="1362" spans="1:13">
      <c r="A1362" s="291" t="s">
        <v>3170</v>
      </c>
      <c r="B1362" s="292"/>
      <c r="C1362" s="291" t="s">
        <v>1360</v>
      </c>
      <c r="D1362" s="293"/>
      <c r="E1362" s="293"/>
      <c r="F1362" s="293"/>
      <c r="G1362" s="292"/>
      <c r="H1362" s="294" t="s">
        <v>113</v>
      </c>
      <c r="I1362" s="295"/>
      <c r="J1362" s="137">
        <v>44.05</v>
      </c>
      <c r="K1362" s="298">
        <v>28.51</v>
      </c>
      <c r="L1362" s="299"/>
      <c r="M1362" s="137">
        <v>72.56</v>
      </c>
    </row>
    <row r="1363" spans="1:13">
      <c r="A1363" s="291" t="s">
        <v>3171</v>
      </c>
      <c r="B1363" s="292"/>
      <c r="C1363" s="291" t="s">
        <v>1254</v>
      </c>
      <c r="D1363" s="293"/>
      <c r="E1363" s="293"/>
      <c r="F1363" s="293"/>
      <c r="G1363" s="292"/>
      <c r="H1363" s="294"/>
      <c r="I1363" s="295"/>
      <c r="J1363" s="136">
        <v>0</v>
      </c>
      <c r="K1363" s="296">
        <v>0</v>
      </c>
      <c r="L1363" s="297"/>
      <c r="M1363" s="136">
        <v>0</v>
      </c>
    </row>
    <row r="1364" spans="1:13">
      <c r="A1364" s="291" t="s">
        <v>3172</v>
      </c>
      <c r="B1364" s="292"/>
      <c r="C1364" s="291" t="s">
        <v>4160</v>
      </c>
      <c r="D1364" s="293"/>
      <c r="E1364" s="293"/>
      <c r="F1364" s="293"/>
      <c r="G1364" s="292"/>
      <c r="H1364" s="294" t="s">
        <v>407</v>
      </c>
      <c r="I1364" s="295"/>
      <c r="J1364" s="136">
        <v>2.68</v>
      </c>
      <c r="K1364" s="296">
        <v>9.89</v>
      </c>
      <c r="L1364" s="297"/>
      <c r="M1364" s="137">
        <v>12.57</v>
      </c>
    </row>
    <row r="1365" spans="1:13">
      <c r="A1365" s="291" t="s">
        <v>3173</v>
      </c>
      <c r="B1365" s="292"/>
      <c r="C1365" s="291" t="s">
        <v>4161</v>
      </c>
      <c r="D1365" s="293"/>
      <c r="E1365" s="293"/>
      <c r="F1365" s="293"/>
      <c r="G1365" s="292"/>
      <c r="H1365" s="294" t="s">
        <v>407</v>
      </c>
      <c r="I1365" s="295"/>
      <c r="J1365" s="136">
        <v>4.4800000000000004</v>
      </c>
      <c r="K1365" s="296">
        <v>9.89</v>
      </c>
      <c r="L1365" s="297"/>
      <c r="M1365" s="137">
        <v>14.37</v>
      </c>
    </row>
    <row r="1366" spans="1:13">
      <c r="A1366" s="291" t="s">
        <v>3174</v>
      </c>
      <c r="B1366" s="292"/>
      <c r="C1366" s="291" t="s">
        <v>4162</v>
      </c>
      <c r="D1366" s="293"/>
      <c r="E1366" s="293"/>
      <c r="F1366" s="293"/>
      <c r="G1366" s="292"/>
      <c r="H1366" s="294" t="s">
        <v>407</v>
      </c>
      <c r="I1366" s="295"/>
      <c r="J1366" s="136">
        <v>8.75</v>
      </c>
      <c r="K1366" s="298">
        <v>12.72</v>
      </c>
      <c r="L1366" s="299"/>
      <c r="M1366" s="137">
        <v>21.47</v>
      </c>
    </row>
    <row r="1367" spans="1:13">
      <c r="A1367" s="291" t="s">
        <v>3175</v>
      </c>
      <c r="B1367" s="292"/>
      <c r="C1367" s="291" t="s">
        <v>4163</v>
      </c>
      <c r="D1367" s="293"/>
      <c r="E1367" s="293"/>
      <c r="F1367" s="293"/>
      <c r="G1367" s="292"/>
      <c r="H1367" s="294" t="s">
        <v>407</v>
      </c>
      <c r="I1367" s="295"/>
      <c r="J1367" s="136">
        <v>9.77</v>
      </c>
      <c r="K1367" s="298">
        <v>15.9</v>
      </c>
      <c r="L1367" s="299"/>
      <c r="M1367" s="137">
        <v>25.67</v>
      </c>
    </row>
    <row r="1368" spans="1:13">
      <c r="A1368" s="291" t="s">
        <v>3176</v>
      </c>
      <c r="B1368" s="292"/>
      <c r="C1368" s="291" t="s">
        <v>4164</v>
      </c>
      <c r="D1368" s="293"/>
      <c r="E1368" s="293"/>
      <c r="F1368" s="293"/>
      <c r="G1368" s="292"/>
      <c r="H1368" s="294" t="s">
        <v>407</v>
      </c>
      <c r="I1368" s="295"/>
      <c r="J1368" s="136">
        <v>3.18</v>
      </c>
      <c r="K1368" s="296">
        <v>9.89</v>
      </c>
      <c r="L1368" s="297"/>
      <c r="M1368" s="137">
        <v>13.07</v>
      </c>
    </row>
    <row r="1369" spans="1:13">
      <c r="A1369" s="291" t="s">
        <v>3177</v>
      </c>
      <c r="B1369" s="292"/>
      <c r="C1369" s="291" t="s">
        <v>1361</v>
      </c>
      <c r="D1369" s="293"/>
      <c r="E1369" s="293"/>
      <c r="F1369" s="293"/>
      <c r="G1369" s="292"/>
      <c r="H1369" s="294" t="s">
        <v>407</v>
      </c>
      <c r="I1369" s="295"/>
      <c r="J1369" s="136">
        <v>3.32</v>
      </c>
      <c r="K1369" s="296">
        <v>9.89</v>
      </c>
      <c r="L1369" s="297"/>
      <c r="M1369" s="137">
        <v>13.21</v>
      </c>
    </row>
    <row r="1370" spans="1:13">
      <c r="A1370" s="291" t="s">
        <v>3178</v>
      </c>
      <c r="B1370" s="292"/>
      <c r="C1370" s="291" t="s">
        <v>4165</v>
      </c>
      <c r="D1370" s="293"/>
      <c r="E1370" s="293"/>
      <c r="F1370" s="293"/>
      <c r="G1370" s="292"/>
      <c r="H1370" s="294" t="s">
        <v>407</v>
      </c>
      <c r="I1370" s="295"/>
      <c r="J1370" s="136">
        <v>2.6</v>
      </c>
      <c r="K1370" s="296">
        <v>9.89</v>
      </c>
      <c r="L1370" s="297"/>
      <c r="M1370" s="137">
        <v>12.49</v>
      </c>
    </row>
    <row r="1371" spans="1:13">
      <c r="A1371" s="291" t="s">
        <v>3179</v>
      </c>
      <c r="B1371" s="292"/>
      <c r="C1371" s="291" t="s">
        <v>4166</v>
      </c>
      <c r="D1371" s="293"/>
      <c r="E1371" s="293"/>
      <c r="F1371" s="293"/>
      <c r="G1371" s="292"/>
      <c r="H1371" s="294" t="s">
        <v>407</v>
      </c>
      <c r="I1371" s="295"/>
      <c r="J1371" s="136">
        <v>3.17</v>
      </c>
      <c r="K1371" s="296">
        <v>9.89</v>
      </c>
      <c r="L1371" s="297"/>
      <c r="M1371" s="137">
        <v>13.06</v>
      </c>
    </row>
    <row r="1372" spans="1:13">
      <c r="A1372" s="291" t="s">
        <v>3180</v>
      </c>
      <c r="B1372" s="292"/>
      <c r="C1372" s="291" t="s">
        <v>4167</v>
      </c>
      <c r="D1372" s="293"/>
      <c r="E1372" s="293"/>
      <c r="F1372" s="293"/>
      <c r="G1372" s="292"/>
      <c r="H1372" s="294" t="s">
        <v>407</v>
      </c>
      <c r="I1372" s="295"/>
      <c r="J1372" s="136">
        <v>8.8800000000000008</v>
      </c>
      <c r="K1372" s="298">
        <v>12.72</v>
      </c>
      <c r="L1372" s="299"/>
      <c r="M1372" s="137">
        <v>21.6</v>
      </c>
    </row>
    <row r="1373" spans="1:13">
      <c r="A1373" s="291" t="s">
        <v>3181</v>
      </c>
      <c r="B1373" s="292"/>
      <c r="C1373" s="291" t="s">
        <v>4168</v>
      </c>
      <c r="D1373" s="293"/>
      <c r="E1373" s="293"/>
      <c r="F1373" s="293"/>
      <c r="G1373" s="292"/>
      <c r="H1373" s="294" t="s">
        <v>407</v>
      </c>
      <c r="I1373" s="295"/>
      <c r="J1373" s="136">
        <v>9.77</v>
      </c>
      <c r="K1373" s="298">
        <v>15.9</v>
      </c>
      <c r="L1373" s="299"/>
      <c r="M1373" s="137">
        <v>25.67</v>
      </c>
    </row>
    <row r="1374" spans="1:13">
      <c r="A1374" s="291" t="s">
        <v>3182</v>
      </c>
      <c r="B1374" s="292"/>
      <c r="C1374" s="291" t="s">
        <v>1362</v>
      </c>
      <c r="D1374" s="293"/>
      <c r="E1374" s="293"/>
      <c r="F1374" s="293"/>
      <c r="G1374" s="292"/>
      <c r="H1374" s="294" t="s">
        <v>407</v>
      </c>
      <c r="I1374" s="295"/>
      <c r="J1374" s="137">
        <v>21.64</v>
      </c>
      <c r="K1374" s="298">
        <v>15.9</v>
      </c>
      <c r="L1374" s="299"/>
      <c r="M1374" s="137">
        <v>37.54</v>
      </c>
    </row>
    <row r="1375" spans="1:13">
      <c r="A1375" s="291" t="s">
        <v>3183</v>
      </c>
      <c r="B1375" s="292"/>
      <c r="C1375" s="291" t="s">
        <v>1363</v>
      </c>
      <c r="D1375" s="293"/>
      <c r="E1375" s="293"/>
      <c r="F1375" s="293"/>
      <c r="G1375" s="292"/>
      <c r="H1375" s="294"/>
      <c r="I1375" s="295"/>
      <c r="J1375" s="136">
        <v>0</v>
      </c>
      <c r="K1375" s="296">
        <v>0</v>
      </c>
      <c r="L1375" s="297"/>
      <c r="M1375" s="136">
        <v>0</v>
      </c>
    </row>
    <row r="1376" spans="1:13">
      <c r="A1376" s="291" t="s">
        <v>3184</v>
      </c>
      <c r="B1376" s="292"/>
      <c r="C1376" s="291" t="s">
        <v>4169</v>
      </c>
      <c r="D1376" s="293"/>
      <c r="E1376" s="293"/>
      <c r="F1376" s="293"/>
      <c r="G1376" s="292"/>
      <c r="H1376" s="294" t="s">
        <v>407</v>
      </c>
      <c r="I1376" s="295"/>
      <c r="J1376" s="136">
        <v>4.5</v>
      </c>
      <c r="K1376" s="298">
        <v>10.25</v>
      </c>
      <c r="L1376" s="299"/>
      <c r="M1376" s="137">
        <v>14.75</v>
      </c>
    </row>
    <row r="1377" spans="1:13">
      <c r="A1377" s="291" t="s">
        <v>3185</v>
      </c>
      <c r="B1377" s="292"/>
      <c r="C1377" s="291" t="s">
        <v>4170</v>
      </c>
      <c r="D1377" s="293"/>
      <c r="E1377" s="293"/>
      <c r="F1377" s="293"/>
      <c r="G1377" s="292"/>
      <c r="H1377" s="294" t="s">
        <v>407</v>
      </c>
      <c r="I1377" s="295"/>
      <c r="J1377" s="137">
        <v>14.59</v>
      </c>
      <c r="K1377" s="296">
        <v>6.01</v>
      </c>
      <c r="L1377" s="297"/>
      <c r="M1377" s="137">
        <v>20.6</v>
      </c>
    </row>
    <row r="1378" spans="1:13">
      <c r="A1378" s="291" t="s">
        <v>3186</v>
      </c>
      <c r="B1378" s="292"/>
      <c r="C1378" s="291" t="s">
        <v>4171</v>
      </c>
      <c r="D1378" s="293"/>
      <c r="E1378" s="293"/>
      <c r="F1378" s="293"/>
      <c r="G1378" s="292"/>
      <c r="H1378" s="294" t="s">
        <v>407</v>
      </c>
      <c r="I1378" s="295"/>
      <c r="J1378" s="136">
        <v>9.1199999999999992</v>
      </c>
      <c r="K1378" s="298">
        <v>10.25</v>
      </c>
      <c r="L1378" s="299"/>
      <c r="M1378" s="137">
        <v>19.37</v>
      </c>
    </row>
    <row r="1379" spans="1:13">
      <c r="A1379" s="291" t="s">
        <v>3187</v>
      </c>
      <c r="B1379" s="292"/>
      <c r="C1379" s="291" t="s">
        <v>4172</v>
      </c>
      <c r="D1379" s="293"/>
      <c r="E1379" s="293"/>
      <c r="F1379" s="293"/>
      <c r="G1379" s="292"/>
      <c r="H1379" s="294" t="s">
        <v>407</v>
      </c>
      <c r="I1379" s="295"/>
      <c r="J1379" s="137">
        <v>14.05</v>
      </c>
      <c r="K1379" s="298">
        <v>13.08</v>
      </c>
      <c r="L1379" s="299"/>
      <c r="M1379" s="137">
        <v>27.13</v>
      </c>
    </row>
    <row r="1380" spans="1:13">
      <c r="A1380" s="291" t="s">
        <v>3188</v>
      </c>
      <c r="B1380" s="292"/>
      <c r="C1380" s="291" t="s">
        <v>4173</v>
      </c>
      <c r="D1380" s="293"/>
      <c r="E1380" s="293"/>
      <c r="F1380" s="293"/>
      <c r="G1380" s="292"/>
      <c r="H1380" s="294" t="s">
        <v>407</v>
      </c>
      <c r="I1380" s="295"/>
      <c r="J1380" s="137">
        <v>16.309999999999999</v>
      </c>
      <c r="K1380" s="298">
        <v>13.08</v>
      </c>
      <c r="L1380" s="299"/>
      <c r="M1380" s="137">
        <v>29.39</v>
      </c>
    </row>
    <row r="1381" spans="1:13">
      <c r="A1381" s="291" t="s">
        <v>3189</v>
      </c>
      <c r="B1381" s="292"/>
      <c r="C1381" s="291" t="s">
        <v>4174</v>
      </c>
      <c r="D1381" s="293"/>
      <c r="E1381" s="293"/>
      <c r="F1381" s="293"/>
      <c r="G1381" s="292"/>
      <c r="H1381" s="294" t="s">
        <v>407</v>
      </c>
      <c r="I1381" s="295"/>
      <c r="J1381" s="137">
        <v>16.38</v>
      </c>
      <c r="K1381" s="298">
        <v>16.260000000000002</v>
      </c>
      <c r="L1381" s="299"/>
      <c r="M1381" s="137">
        <v>32.64</v>
      </c>
    </row>
    <row r="1382" spans="1:13">
      <c r="A1382" s="291" t="s">
        <v>3190</v>
      </c>
      <c r="B1382" s="292"/>
      <c r="C1382" s="291" t="s">
        <v>4175</v>
      </c>
      <c r="D1382" s="293"/>
      <c r="E1382" s="293"/>
      <c r="F1382" s="293"/>
      <c r="G1382" s="292"/>
      <c r="H1382" s="294" t="s">
        <v>407</v>
      </c>
      <c r="I1382" s="295"/>
      <c r="J1382" s="137">
        <v>23.32</v>
      </c>
      <c r="K1382" s="298">
        <v>16.260000000000002</v>
      </c>
      <c r="L1382" s="299"/>
      <c r="M1382" s="137">
        <v>39.58</v>
      </c>
    </row>
    <row r="1383" spans="1:13">
      <c r="A1383" s="291" t="s">
        <v>3191</v>
      </c>
      <c r="B1383" s="292"/>
      <c r="C1383" s="291" t="s">
        <v>4176</v>
      </c>
      <c r="D1383" s="293"/>
      <c r="E1383" s="293"/>
      <c r="F1383" s="293"/>
      <c r="G1383" s="292"/>
      <c r="H1383" s="294" t="s">
        <v>407</v>
      </c>
      <c r="I1383" s="295"/>
      <c r="J1383" s="137">
        <v>30.27</v>
      </c>
      <c r="K1383" s="298">
        <v>16.260000000000002</v>
      </c>
      <c r="L1383" s="299"/>
      <c r="M1383" s="137">
        <v>46.53</v>
      </c>
    </row>
    <row r="1384" spans="1:13">
      <c r="A1384" s="291" t="s">
        <v>3192</v>
      </c>
      <c r="B1384" s="292"/>
      <c r="C1384" s="291" t="s">
        <v>1364</v>
      </c>
      <c r="D1384" s="293"/>
      <c r="E1384" s="293"/>
      <c r="F1384" s="293"/>
      <c r="G1384" s="292"/>
      <c r="H1384" s="294" t="s">
        <v>407</v>
      </c>
      <c r="I1384" s="295"/>
      <c r="J1384" s="137">
        <v>21.08</v>
      </c>
      <c r="K1384" s="298">
        <v>13.08</v>
      </c>
      <c r="L1384" s="299"/>
      <c r="M1384" s="137">
        <v>34.159999999999997</v>
      </c>
    </row>
    <row r="1385" spans="1:13">
      <c r="A1385" s="291" t="s">
        <v>3193</v>
      </c>
      <c r="B1385" s="292"/>
      <c r="C1385" s="291" t="s">
        <v>1365</v>
      </c>
      <c r="D1385" s="293"/>
      <c r="E1385" s="293"/>
      <c r="F1385" s="293"/>
      <c r="G1385" s="292"/>
      <c r="H1385" s="294"/>
      <c r="I1385" s="295"/>
      <c r="J1385" s="136">
        <v>0</v>
      </c>
      <c r="K1385" s="296">
        <v>0</v>
      </c>
      <c r="L1385" s="297"/>
      <c r="M1385" s="136">
        <v>0</v>
      </c>
    </row>
    <row r="1386" spans="1:13">
      <c r="A1386" s="291" t="s">
        <v>3194</v>
      </c>
      <c r="B1386" s="292"/>
      <c r="C1386" s="291" t="s">
        <v>4177</v>
      </c>
      <c r="D1386" s="293"/>
      <c r="E1386" s="293"/>
      <c r="F1386" s="293"/>
      <c r="G1386" s="292"/>
      <c r="H1386" s="294" t="s">
        <v>407</v>
      </c>
      <c r="I1386" s="295"/>
      <c r="J1386" s="136">
        <v>1.94</v>
      </c>
      <c r="K1386" s="296">
        <v>4.95</v>
      </c>
      <c r="L1386" s="297"/>
      <c r="M1386" s="136">
        <v>6.89</v>
      </c>
    </row>
    <row r="1387" spans="1:13">
      <c r="A1387" s="291" t="s">
        <v>3195</v>
      </c>
      <c r="B1387" s="292"/>
      <c r="C1387" s="291" t="s">
        <v>4178</v>
      </c>
      <c r="D1387" s="293"/>
      <c r="E1387" s="293"/>
      <c r="F1387" s="293"/>
      <c r="G1387" s="292"/>
      <c r="H1387" s="294" t="s">
        <v>407</v>
      </c>
      <c r="I1387" s="295"/>
      <c r="J1387" s="136">
        <v>3.23</v>
      </c>
      <c r="K1387" s="296">
        <v>4.95</v>
      </c>
      <c r="L1387" s="297"/>
      <c r="M1387" s="136">
        <v>8.18</v>
      </c>
    </row>
    <row r="1388" spans="1:13">
      <c r="A1388" s="291" t="s">
        <v>3196</v>
      </c>
      <c r="B1388" s="292"/>
      <c r="C1388" s="291" t="s">
        <v>4179</v>
      </c>
      <c r="D1388" s="293"/>
      <c r="E1388" s="293"/>
      <c r="F1388" s="293"/>
      <c r="G1388" s="292"/>
      <c r="H1388" s="294" t="s">
        <v>407</v>
      </c>
      <c r="I1388" s="295"/>
      <c r="J1388" s="136">
        <v>6.44</v>
      </c>
      <c r="K1388" s="296">
        <v>6.36</v>
      </c>
      <c r="L1388" s="297"/>
      <c r="M1388" s="137">
        <v>12.8</v>
      </c>
    </row>
    <row r="1389" spans="1:13">
      <c r="A1389" s="291" t="s">
        <v>3197</v>
      </c>
      <c r="B1389" s="292"/>
      <c r="C1389" s="291" t="s">
        <v>4180</v>
      </c>
      <c r="D1389" s="293"/>
      <c r="E1389" s="293"/>
      <c r="F1389" s="293"/>
      <c r="G1389" s="292"/>
      <c r="H1389" s="294" t="s">
        <v>407</v>
      </c>
      <c r="I1389" s="295"/>
      <c r="J1389" s="136">
        <v>7.14</v>
      </c>
      <c r="K1389" s="296">
        <v>8.1199999999999992</v>
      </c>
      <c r="L1389" s="297"/>
      <c r="M1389" s="137">
        <v>15.26</v>
      </c>
    </row>
    <row r="1390" spans="1:13">
      <c r="A1390" s="291" t="s">
        <v>3198</v>
      </c>
      <c r="B1390" s="292"/>
      <c r="C1390" s="291" t="s">
        <v>1366</v>
      </c>
      <c r="D1390" s="293"/>
      <c r="E1390" s="293"/>
      <c r="F1390" s="293"/>
      <c r="G1390" s="292"/>
      <c r="H1390" s="294"/>
      <c r="I1390" s="295"/>
      <c r="J1390" s="136">
        <v>0</v>
      </c>
      <c r="K1390" s="296">
        <v>0</v>
      </c>
      <c r="L1390" s="297"/>
      <c r="M1390" s="136">
        <v>0</v>
      </c>
    </row>
    <row r="1391" spans="1:13">
      <c r="A1391" s="291" t="s">
        <v>3199</v>
      </c>
      <c r="B1391" s="292"/>
      <c r="C1391" s="291" t="s">
        <v>1367</v>
      </c>
      <c r="D1391" s="293"/>
      <c r="E1391" s="293"/>
      <c r="F1391" s="293"/>
      <c r="G1391" s="292"/>
      <c r="H1391" s="294" t="s">
        <v>407</v>
      </c>
      <c r="I1391" s="295"/>
      <c r="J1391" s="137">
        <v>10.4</v>
      </c>
      <c r="K1391" s="296">
        <v>3.53</v>
      </c>
      <c r="L1391" s="297"/>
      <c r="M1391" s="137">
        <v>13.93</v>
      </c>
    </row>
    <row r="1392" spans="1:13">
      <c r="A1392" s="291" t="s">
        <v>3200</v>
      </c>
      <c r="B1392" s="292"/>
      <c r="C1392" s="291" t="s">
        <v>192</v>
      </c>
      <c r="D1392" s="293"/>
      <c r="E1392" s="293"/>
      <c r="F1392" s="293"/>
      <c r="G1392" s="292"/>
      <c r="H1392" s="294" t="s">
        <v>407</v>
      </c>
      <c r="I1392" s="295"/>
      <c r="J1392" s="136">
        <v>8.7799999999999994</v>
      </c>
      <c r="K1392" s="296">
        <v>3.53</v>
      </c>
      <c r="L1392" s="297"/>
      <c r="M1392" s="137">
        <v>12.31</v>
      </c>
    </row>
    <row r="1393" spans="1:13">
      <c r="A1393" s="291" t="s">
        <v>3201</v>
      </c>
      <c r="B1393" s="292"/>
      <c r="C1393" s="291" t="s">
        <v>4181</v>
      </c>
      <c r="D1393" s="293"/>
      <c r="E1393" s="293"/>
      <c r="F1393" s="293"/>
      <c r="G1393" s="292"/>
      <c r="H1393" s="294" t="s">
        <v>407</v>
      </c>
      <c r="I1393" s="295"/>
      <c r="J1393" s="136">
        <v>8.49</v>
      </c>
      <c r="K1393" s="296">
        <v>3.53</v>
      </c>
      <c r="L1393" s="297"/>
      <c r="M1393" s="137">
        <v>12.02</v>
      </c>
    </row>
    <row r="1394" spans="1:13">
      <c r="A1394" s="291" t="s">
        <v>3202</v>
      </c>
      <c r="B1394" s="292"/>
      <c r="C1394" s="291" t="s">
        <v>4182</v>
      </c>
      <c r="D1394" s="293"/>
      <c r="E1394" s="293"/>
      <c r="F1394" s="293"/>
      <c r="G1394" s="292"/>
      <c r="H1394" s="294" t="s">
        <v>407</v>
      </c>
      <c r="I1394" s="295"/>
      <c r="J1394" s="136">
        <v>5.75</v>
      </c>
      <c r="K1394" s="296">
        <v>3.53</v>
      </c>
      <c r="L1394" s="297"/>
      <c r="M1394" s="136">
        <v>9.2799999999999994</v>
      </c>
    </row>
    <row r="1395" spans="1:13">
      <c r="A1395" s="291" t="s">
        <v>3203</v>
      </c>
      <c r="B1395" s="292"/>
      <c r="C1395" s="291" t="s">
        <v>4183</v>
      </c>
      <c r="D1395" s="293"/>
      <c r="E1395" s="293"/>
      <c r="F1395" s="293"/>
      <c r="G1395" s="292"/>
      <c r="H1395" s="294" t="s">
        <v>407</v>
      </c>
      <c r="I1395" s="295"/>
      <c r="J1395" s="137">
        <v>10.61</v>
      </c>
      <c r="K1395" s="296">
        <v>3.53</v>
      </c>
      <c r="L1395" s="297"/>
      <c r="M1395" s="137">
        <v>14.14</v>
      </c>
    </row>
    <row r="1396" spans="1:13">
      <c r="A1396" s="291" t="s">
        <v>3204</v>
      </c>
      <c r="B1396" s="292"/>
      <c r="C1396" s="291" t="s">
        <v>1368</v>
      </c>
      <c r="D1396" s="293"/>
      <c r="E1396" s="293"/>
      <c r="F1396" s="293"/>
      <c r="G1396" s="292"/>
      <c r="H1396" s="294" t="s">
        <v>407</v>
      </c>
      <c r="I1396" s="295"/>
      <c r="J1396" s="136">
        <v>6.67</v>
      </c>
      <c r="K1396" s="296">
        <v>3.53</v>
      </c>
      <c r="L1396" s="297"/>
      <c r="M1396" s="137">
        <v>10.199999999999999</v>
      </c>
    </row>
    <row r="1397" spans="1:13">
      <c r="A1397" s="291" t="s">
        <v>3205</v>
      </c>
      <c r="B1397" s="292"/>
      <c r="C1397" s="291" t="s">
        <v>1369</v>
      </c>
      <c r="D1397" s="293"/>
      <c r="E1397" s="293"/>
      <c r="F1397" s="293"/>
      <c r="G1397" s="292"/>
      <c r="H1397" s="294" t="s">
        <v>407</v>
      </c>
      <c r="I1397" s="295"/>
      <c r="J1397" s="136">
        <v>7.31</v>
      </c>
      <c r="K1397" s="296">
        <v>3.53</v>
      </c>
      <c r="L1397" s="297"/>
      <c r="M1397" s="137">
        <v>10.84</v>
      </c>
    </row>
    <row r="1398" spans="1:13">
      <c r="A1398" s="291" t="s">
        <v>3206</v>
      </c>
      <c r="B1398" s="292"/>
      <c r="C1398" s="291" t="s">
        <v>1370</v>
      </c>
      <c r="D1398" s="293"/>
      <c r="E1398" s="293"/>
      <c r="F1398" s="293"/>
      <c r="G1398" s="292"/>
      <c r="H1398" s="294" t="s">
        <v>407</v>
      </c>
      <c r="I1398" s="295"/>
      <c r="J1398" s="136">
        <v>7.75</v>
      </c>
      <c r="K1398" s="296">
        <v>3.53</v>
      </c>
      <c r="L1398" s="297"/>
      <c r="M1398" s="137">
        <v>11.28</v>
      </c>
    </row>
    <row r="1399" spans="1:13">
      <c r="A1399" s="291" t="s">
        <v>3207</v>
      </c>
      <c r="B1399" s="292"/>
      <c r="C1399" s="291" t="s">
        <v>1371</v>
      </c>
      <c r="D1399" s="293"/>
      <c r="E1399" s="293"/>
      <c r="F1399" s="293"/>
      <c r="G1399" s="292"/>
      <c r="H1399" s="294"/>
      <c r="I1399" s="295"/>
      <c r="J1399" s="136">
        <v>0</v>
      </c>
      <c r="K1399" s="296">
        <v>0</v>
      </c>
      <c r="L1399" s="297"/>
      <c r="M1399" s="136">
        <v>0</v>
      </c>
    </row>
    <row r="1400" spans="1:13">
      <c r="A1400" s="291" t="s">
        <v>3208</v>
      </c>
      <c r="B1400" s="292"/>
      <c r="C1400" s="291" t="s">
        <v>4184</v>
      </c>
      <c r="D1400" s="293"/>
      <c r="E1400" s="293"/>
      <c r="F1400" s="293"/>
      <c r="G1400" s="292"/>
      <c r="H1400" s="294" t="s">
        <v>407</v>
      </c>
      <c r="I1400" s="295"/>
      <c r="J1400" s="136">
        <v>5.97</v>
      </c>
      <c r="K1400" s="298">
        <v>12.72</v>
      </c>
      <c r="L1400" s="299"/>
      <c r="M1400" s="137">
        <v>18.690000000000001</v>
      </c>
    </row>
    <row r="1401" spans="1:13">
      <c r="A1401" s="291" t="s">
        <v>3209</v>
      </c>
      <c r="B1401" s="292"/>
      <c r="C1401" s="291" t="s">
        <v>4185</v>
      </c>
      <c r="D1401" s="293"/>
      <c r="E1401" s="293"/>
      <c r="F1401" s="293"/>
      <c r="G1401" s="292"/>
      <c r="H1401" s="294" t="s">
        <v>407</v>
      </c>
      <c r="I1401" s="295"/>
      <c r="J1401" s="137">
        <v>10.71</v>
      </c>
      <c r="K1401" s="298">
        <v>15.9</v>
      </c>
      <c r="L1401" s="299"/>
      <c r="M1401" s="137">
        <v>26.61</v>
      </c>
    </row>
    <row r="1402" spans="1:13">
      <c r="A1402" s="291" t="s">
        <v>3210</v>
      </c>
      <c r="B1402" s="292"/>
      <c r="C1402" s="291" t="s">
        <v>4186</v>
      </c>
      <c r="D1402" s="293"/>
      <c r="E1402" s="293"/>
      <c r="F1402" s="293"/>
      <c r="G1402" s="292"/>
      <c r="H1402" s="294" t="s">
        <v>407</v>
      </c>
      <c r="I1402" s="295"/>
      <c r="J1402" s="136">
        <v>6.23</v>
      </c>
      <c r="K1402" s="298">
        <v>14.14</v>
      </c>
      <c r="L1402" s="299"/>
      <c r="M1402" s="137">
        <v>20.37</v>
      </c>
    </row>
    <row r="1403" spans="1:13">
      <c r="A1403" s="291" t="s">
        <v>3211</v>
      </c>
      <c r="B1403" s="292"/>
      <c r="C1403" s="291" t="s">
        <v>1372</v>
      </c>
      <c r="D1403" s="293"/>
      <c r="E1403" s="293"/>
      <c r="F1403" s="293"/>
      <c r="G1403" s="292"/>
      <c r="H1403" s="294"/>
      <c r="I1403" s="295"/>
      <c r="J1403" s="136">
        <v>0</v>
      </c>
      <c r="K1403" s="296">
        <v>0</v>
      </c>
      <c r="L1403" s="297"/>
      <c r="M1403" s="136">
        <v>0</v>
      </c>
    </row>
    <row r="1404" spans="1:13">
      <c r="A1404" s="291" t="s">
        <v>3212</v>
      </c>
      <c r="B1404" s="292"/>
      <c r="C1404" s="291" t="s">
        <v>1373</v>
      </c>
      <c r="D1404" s="293"/>
      <c r="E1404" s="293"/>
      <c r="F1404" s="293"/>
      <c r="G1404" s="292"/>
      <c r="H1404" s="294" t="s">
        <v>407</v>
      </c>
      <c r="I1404" s="295"/>
      <c r="J1404" s="137">
        <v>13.74</v>
      </c>
      <c r="K1404" s="296">
        <v>2.82</v>
      </c>
      <c r="L1404" s="297"/>
      <c r="M1404" s="137">
        <v>16.559999999999999</v>
      </c>
    </row>
    <row r="1405" spans="1:13">
      <c r="A1405" s="291" t="s">
        <v>3213</v>
      </c>
      <c r="B1405" s="292"/>
      <c r="C1405" s="291" t="s">
        <v>1374</v>
      </c>
      <c r="D1405" s="293"/>
      <c r="E1405" s="293"/>
      <c r="F1405" s="293"/>
      <c r="G1405" s="292"/>
      <c r="H1405" s="294" t="s">
        <v>407</v>
      </c>
      <c r="I1405" s="295"/>
      <c r="J1405" s="136">
        <v>4.2</v>
      </c>
      <c r="K1405" s="296">
        <v>2.82</v>
      </c>
      <c r="L1405" s="297"/>
      <c r="M1405" s="136">
        <v>7.02</v>
      </c>
    </row>
    <row r="1406" spans="1:13">
      <c r="A1406" s="291" t="s">
        <v>3214</v>
      </c>
      <c r="B1406" s="292"/>
      <c r="C1406" s="291" t="s">
        <v>1375</v>
      </c>
      <c r="D1406" s="293"/>
      <c r="E1406" s="293"/>
      <c r="F1406" s="293"/>
      <c r="G1406" s="292"/>
      <c r="H1406" s="294" t="s">
        <v>407</v>
      </c>
      <c r="I1406" s="295"/>
      <c r="J1406" s="137">
        <v>22.57</v>
      </c>
      <c r="K1406" s="296">
        <v>2.82</v>
      </c>
      <c r="L1406" s="297"/>
      <c r="M1406" s="137">
        <v>25.39</v>
      </c>
    </row>
    <row r="1407" spans="1:13">
      <c r="A1407" s="291" t="s">
        <v>3215</v>
      </c>
      <c r="B1407" s="292"/>
      <c r="C1407" s="291" t="s">
        <v>1376</v>
      </c>
      <c r="D1407" s="293"/>
      <c r="E1407" s="293"/>
      <c r="F1407" s="293"/>
      <c r="G1407" s="292"/>
      <c r="H1407" s="294" t="s">
        <v>407</v>
      </c>
      <c r="I1407" s="295"/>
      <c r="J1407" s="137">
        <v>79</v>
      </c>
      <c r="K1407" s="296">
        <v>2.82</v>
      </c>
      <c r="L1407" s="297"/>
      <c r="M1407" s="137">
        <v>81.819999999999993</v>
      </c>
    </row>
    <row r="1408" spans="1:13">
      <c r="A1408" s="291" t="s">
        <v>3216</v>
      </c>
      <c r="B1408" s="292"/>
      <c r="C1408" s="291" t="s">
        <v>1267</v>
      </c>
      <c r="D1408" s="293"/>
      <c r="E1408" s="293"/>
      <c r="F1408" s="293"/>
      <c r="G1408" s="292"/>
      <c r="H1408" s="294"/>
      <c r="I1408" s="295"/>
      <c r="J1408" s="136">
        <v>0</v>
      </c>
      <c r="K1408" s="296">
        <v>0</v>
      </c>
      <c r="L1408" s="297"/>
      <c r="M1408" s="136">
        <v>0</v>
      </c>
    </row>
    <row r="1409" spans="1:13">
      <c r="A1409" s="291" t="s">
        <v>3217</v>
      </c>
      <c r="B1409" s="292"/>
      <c r="C1409" s="291" t="s">
        <v>1377</v>
      </c>
      <c r="D1409" s="293"/>
      <c r="E1409" s="293"/>
      <c r="F1409" s="293"/>
      <c r="G1409" s="292"/>
      <c r="H1409" s="294" t="s">
        <v>407</v>
      </c>
      <c r="I1409" s="295"/>
      <c r="J1409" s="136">
        <v>4.12</v>
      </c>
      <c r="K1409" s="298">
        <v>10.25</v>
      </c>
      <c r="L1409" s="299"/>
      <c r="M1409" s="137">
        <v>14.37</v>
      </c>
    </row>
    <row r="1410" spans="1:13">
      <c r="A1410" s="291" t="s">
        <v>3218</v>
      </c>
      <c r="B1410" s="292"/>
      <c r="C1410" s="291" t="s">
        <v>4187</v>
      </c>
      <c r="D1410" s="293"/>
      <c r="E1410" s="293"/>
      <c r="F1410" s="293"/>
      <c r="G1410" s="292"/>
      <c r="H1410" s="294" t="s">
        <v>407</v>
      </c>
      <c r="I1410" s="295"/>
      <c r="J1410" s="137">
        <v>33.54</v>
      </c>
      <c r="K1410" s="298">
        <v>16.260000000000002</v>
      </c>
      <c r="L1410" s="299"/>
      <c r="M1410" s="137">
        <v>49.8</v>
      </c>
    </row>
    <row r="1411" spans="1:13">
      <c r="A1411" s="291" t="s">
        <v>3219</v>
      </c>
      <c r="B1411" s="292"/>
      <c r="C1411" s="291" t="s">
        <v>4188</v>
      </c>
      <c r="D1411" s="293"/>
      <c r="E1411" s="293"/>
      <c r="F1411" s="293"/>
      <c r="G1411" s="292"/>
      <c r="H1411" s="294" t="s">
        <v>407</v>
      </c>
      <c r="I1411" s="295"/>
      <c r="J1411" s="136">
        <v>5.2</v>
      </c>
      <c r="K1411" s="298">
        <v>10.25</v>
      </c>
      <c r="L1411" s="299"/>
      <c r="M1411" s="137">
        <v>15.45</v>
      </c>
    </row>
    <row r="1412" spans="1:13">
      <c r="A1412" s="291" t="s">
        <v>3220</v>
      </c>
      <c r="B1412" s="292"/>
      <c r="C1412" s="291" t="s">
        <v>4189</v>
      </c>
      <c r="D1412" s="293"/>
      <c r="E1412" s="293"/>
      <c r="F1412" s="293"/>
      <c r="G1412" s="292"/>
      <c r="H1412" s="294" t="s">
        <v>407</v>
      </c>
      <c r="I1412" s="295"/>
      <c r="J1412" s="136">
        <v>9.94</v>
      </c>
      <c r="K1412" s="298">
        <v>13.08</v>
      </c>
      <c r="L1412" s="299"/>
      <c r="M1412" s="137">
        <v>23.02</v>
      </c>
    </row>
    <row r="1413" spans="1:13">
      <c r="A1413" s="291" t="s">
        <v>3221</v>
      </c>
      <c r="B1413" s="292"/>
      <c r="C1413" s="291" t="s">
        <v>4190</v>
      </c>
      <c r="D1413" s="293"/>
      <c r="E1413" s="293"/>
      <c r="F1413" s="293"/>
      <c r="G1413" s="292"/>
      <c r="H1413" s="294" t="s">
        <v>407</v>
      </c>
      <c r="I1413" s="295"/>
      <c r="J1413" s="137">
        <v>10.75</v>
      </c>
      <c r="K1413" s="298">
        <v>13.08</v>
      </c>
      <c r="L1413" s="299"/>
      <c r="M1413" s="137">
        <v>23.83</v>
      </c>
    </row>
    <row r="1414" spans="1:13">
      <c r="A1414" s="291" t="s">
        <v>3222</v>
      </c>
      <c r="B1414" s="292"/>
      <c r="C1414" s="291" t="s">
        <v>4191</v>
      </c>
      <c r="D1414" s="293"/>
      <c r="E1414" s="293"/>
      <c r="F1414" s="293"/>
      <c r="G1414" s="292"/>
      <c r="H1414" s="294" t="s">
        <v>407</v>
      </c>
      <c r="I1414" s="295"/>
      <c r="J1414" s="137">
        <v>12.37</v>
      </c>
      <c r="K1414" s="298">
        <v>16.260000000000002</v>
      </c>
      <c r="L1414" s="299"/>
      <c r="M1414" s="137">
        <v>28.63</v>
      </c>
    </row>
    <row r="1415" spans="1:13">
      <c r="A1415" s="291" t="s">
        <v>3223</v>
      </c>
      <c r="B1415" s="292"/>
      <c r="C1415" s="291" t="s">
        <v>4192</v>
      </c>
      <c r="D1415" s="293"/>
      <c r="E1415" s="293"/>
      <c r="F1415" s="293"/>
      <c r="G1415" s="292"/>
      <c r="H1415" s="294" t="s">
        <v>407</v>
      </c>
      <c r="I1415" s="295"/>
      <c r="J1415" s="137">
        <v>14.39</v>
      </c>
      <c r="K1415" s="298">
        <v>16.260000000000002</v>
      </c>
      <c r="L1415" s="299"/>
      <c r="M1415" s="137">
        <v>30.65</v>
      </c>
    </row>
    <row r="1416" spans="1:13">
      <c r="A1416" s="291" t="s">
        <v>3224</v>
      </c>
      <c r="B1416" s="292"/>
      <c r="C1416" s="291" t="s">
        <v>4193</v>
      </c>
      <c r="D1416" s="293"/>
      <c r="E1416" s="293"/>
      <c r="F1416" s="293"/>
      <c r="G1416" s="292"/>
      <c r="H1416" s="294" t="s">
        <v>407</v>
      </c>
      <c r="I1416" s="295"/>
      <c r="J1416" s="137">
        <v>15.66</v>
      </c>
      <c r="K1416" s="298">
        <v>16.260000000000002</v>
      </c>
      <c r="L1416" s="299"/>
      <c r="M1416" s="137">
        <v>31.92</v>
      </c>
    </row>
    <row r="1417" spans="1:13">
      <c r="A1417" s="291" t="s">
        <v>3225</v>
      </c>
      <c r="B1417" s="292"/>
      <c r="C1417" s="291" t="s">
        <v>1378</v>
      </c>
      <c r="D1417" s="293"/>
      <c r="E1417" s="293"/>
      <c r="F1417" s="293"/>
      <c r="G1417" s="292"/>
      <c r="H1417" s="294"/>
      <c r="I1417" s="295"/>
      <c r="J1417" s="136">
        <v>0</v>
      </c>
      <c r="K1417" s="296">
        <v>0</v>
      </c>
      <c r="L1417" s="297"/>
      <c r="M1417" s="136">
        <v>0</v>
      </c>
    </row>
    <row r="1418" spans="1:13">
      <c r="A1418" s="291" t="s">
        <v>3226</v>
      </c>
      <c r="B1418" s="292"/>
      <c r="C1418" s="291" t="s">
        <v>4194</v>
      </c>
      <c r="D1418" s="293"/>
      <c r="E1418" s="293"/>
      <c r="F1418" s="293"/>
      <c r="G1418" s="292"/>
      <c r="H1418" s="294" t="s">
        <v>327</v>
      </c>
      <c r="I1418" s="295"/>
      <c r="J1418" s="136">
        <v>6.48</v>
      </c>
      <c r="K1418" s="296">
        <v>8.48</v>
      </c>
      <c r="L1418" s="297"/>
      <c r="M1418" s="137">
        <v>14.96</v>
      </c>
    </row>
    <row r="1419" spans="1:13">
      <c r="A1419" s="291" t="s">
        <v>3227</v>
      </c>
      <c r="B1419" s="292"/>
      <c r="C1419" s="291" t="s">
        <v>4195</v>
      </c>
      <c r="D1419" s="293"/>
      <c r="E1419" s="293"/>
      <c r="F1419" s="293"/>
      <c r="G1419" s="292"/>
      <c r="H1419" s="294" t="s">
        <v>327</v>
      </c>
      <c r="I1419" s="295"/>
      <c r="J1419" s="137">
        <v>10</v>
      </c>
      <c r="K1419" s="298">
        <v>10.6</v>
      </c>
      <c r="L1419" s="299"/>
      <c r="M1419" s="137">
        <v>20.6</v>
      </c>
    </row>
    <row r="1420" spans="1:13">
      <c r="A1420" s="291" t="s">
        <v>3228</v>
      </c>
      <c r="B1420" s="292"/>
      <c r="C1420" s="291" t="s">
        <v>4196</v>
      </c>
      <c r="D1420" s="293"/>
      <c r="E1420" s="293"/>
      <c r="F1420" s="293"/>
      <c r="G1420" s="292"/>
      <c r="H1420" s="294" t="s">
        <v>327</v>
      </c>
      <c r="I1420" s="295"/>
      <c r="J1420" s="137">
        <v>14.91</v>
      </c>
      <c r="K1420" s="298">
        <v>16.96</v>
      </c>
      <c r="L1420" s="299"/>
      <c r="M1420" s="137">
        <v>31.87</v>
      </c>
    </row>
    <row r="1421" spans="1:13">
      <c r="A1421" s="291" t="s">
        <v>3229</v>
      </c>
      <c r="B1421" s="292"/>
      <c r="C1421" s="291" t="s">
        <v>4197</v>
      </c>
      <c r="D1421" s="293"/>
      <c r="E1421" s="293"/>
      <c r="F1421" s="293"/>
      <c r="G1421" s="292"/>
      <c r="H1421" s="294" t="s">
        <v>327</v>
      </c>
      <c r="I1421" s="295"/>
      <c r="J1421" s="137">
        <v>15.56</v>
      </c>
      <c r="K1421" s="298">
        <v>18.38</v>
      </c>
      <c r="L1421" s="299"/>
      <c r="M1421" s="137">
        <v>33.94</v>
      </c>
    </row>
    <row r="1422" spans="1:13">
      <c r="A1422" s="291" t="s">
        <v>3230</v>
      </c>
      <c r="B1422" s="292"/>
      <c r="C1422" s="291" t="s">
        <v>1379</v>
      </c>
      <c r="D1422" s="293"/>
      <c r="E1422" s="293"/>
      <c r="F1422" s="293"/>
      <c r="G1422" s="292"/>
      <c r="H1422" s="294" t="s">
        <v>462</v>
      </c>
      <c r="I1422" s="295"/>
      <c r="J1422" s="137">
        <v>37.770000000000003</v>
      </c>
      <c r="K1422" s="298">
        <v>19.79</v>
      </c>
      <c r="L1422" s="299"/>
      <c r="M1422" s="137">
        <v>57.56</v>
      </c>
    </row>
    <row r="1423" spans="1:13">
      <c r="A1423" s="291" t="s">
        <v>3231</v>
      </c>
      <c r="B1423" s="292"/>
      <c r="C1423" s="291" t="s">
        <v>1380</v>
      </c>
      <c r="D1423" s="293"/>
      <c r="E1423" s="293"/>
      <c r="F1423" s="293"/>
      <c r="G1423" s="292"/>
      <c r="H1423" s="294" t="s">
        <v>462</v>
      </c>
      <c r="I1423" s="295"/>
      <c r="J1423" s="137">
        <v>75.97</v>
      </c>
      <c r="K1423" s="298">
        <v>21.2</v>
      </c>
      <c r="L1423" s="299"/>
      <c r="M1423" s="137">
        <v>97.17</v>
      </c>
    </row>
    <row r="1424" spans="1:13">
      <c r="A1424" s="291" t="s">
        <v>3232</v>
      </c>
      <c r="B1424" s="292"/>
      <c r="C1424" s="291" t="s">
        <v>1381</v>
      </c>
      <c r="D1424" s="293"/>
      <c r="E1424" s="293"/>
      <c r="F1424" s="293"/>
      <c r="G1424" s="292"/>
      <c r="H1424" s="294" t="s">
        <v>462</v>
      </c>
      <c r="I1424" s="295"/>
      <c r="J1424" s="138">
        <v>112.74</v>
      </c>
      <c r="K1424" s="298">
        <v>21.2</v>
      </c>
      <c r="L1424" s="299"/>
      <c r="M1424" s="138">
        <v>133.94</v>
      </c>
    </row>
    <row r="1425" spans="1:13">
      <c r="A1425" s="291" t="s">
        <v>3233</v>
      </c>
      <c r="B1425" s="292"/>
      <c r="C1425" s="291" t="s">
        <v>1382</v>
      </c>
      <c r="D1425" s="293"/>
      <c r="E1425" s="293"/>
      <c r="F1425" s="293"/>
      <c r="G1425" s="292"/>
      <c r="H1425" s="294" t="s">
        <v>462</v>
      </c>
      <c r="I1425" s="295"/>
      <c r="J1425" s="137">
        <v>79.400000000000006</v>
      </c>
      <c r="K1425" s="298">
        <v>21.2</v>
      </c>
      <c r="L1425" s="299"/>
      <c r="M1425" s="138">
        <v>100.6</v>
      </c>
    </row>
    <row r="1426" spans="1:13">
      <c r="A1426" s="291" t="s">
        <v>3234</v>
      </c>
      <c r="B1426" s="292"/>
      <c r="C1426" s="291" t="s">
        <v>1383</v>
      </c>
      <c r="D1426" s="293"/>
      <c r="E1426" s="293"/>
      <c r="F1426" s="293"/>
      <c r="G1426" s="292"/>
      <c r="H1426" s="294" t="s">
        <v>327</v>
      </c>
      <c r="I1426" s="295"/>
      <c r="J1426" s="137">
        <v>77.16</v>
      </c>
      <c r="K1426" s="298">
        <v>42.07</v>
      </c>
      <c r="L1426" s="299"/>
      <c r="M1426" s="138">
        <v>119.23</v>
      </c>
    </row>
    <row r="1427" spans="1:13">
      <c r="A1427" s="291" t="s">
        <v>3235</v>
      </c>
      <c r="B1427" s="292"/>
      <c r="C1427" s="291" t="s">
        <v>1384</v>
      </c>
      <c r="D1427" s="293"/>
      <c r="E1427" s="293"/>
      <c r="F1427" s="293"/>
      <c r="G1427" s="292"/>
      <c r="H1427" s="294" t="s">
        <v>327</v>
      </c>
      <c r="I1427" s="295"/>
      <c r="J1427" s="138">
        <v>133.66999999999999</v>
      </c>
      <c r="K1427" s="298">
        <v>69.099999999999994</v>
      </c>
      <c r="L1427" s="299"/>
      <c r="M1427" s="138">
        <v>202.77</v>
      </c>
    </row>
    <row r="1428" spans="1:13">
      <c r="A1428" s="291" t="s">
        <v>3236</v>
      </c>
      <c r="B1428" s="292"/>
      <c r="C1428" s="291" t="s">
        <v>1385</v>
      </c>
      <c r="D1428" s="293"/>
      <c r="E1428" s="293"/>
      <c r="F1428" s="293"/>
      <c r="G1428" s="292"/>
      <c r="H1428" s="294" t="s">
        <v>327</v>
      </c>
      <c r="I1428" s="295"/>
      <c r="J1428" s="138">
        <v>109.96</v>
      </c>
      <c r="K1428" s="298">
        <v>54.58</v>
      </c>
      <c r="L1428" s="299"/>
      <c r="M1428" s="138">
        <v>164.54</v>
      </c>
    </row>
    <row r="1429" spans="1:13">
      <c r="A1429" s="291" t="s">
        <v>3237</v>
      </c>
      <c r="B1429" s="292"/>
      <c r="C1429" s="291" t="s">
        <v>1386</v>
      </c>
      <c r="D1429" s="293"/>
      <c r="E1429" s="293"/>
      <c r="F1429" s="293"/>
      <c r="G1429" s="292"/>
      <c r="H1429" s="294" t="s">
        <v>327</v>
      </c>
      <c r="I1429" s="295"/>
      <c r="J1429" s="137">
        <v>29.35</v>
      </c>
      <c r="K1429" s="298">
        <v>20.22</v>
      </c>
      <c r="L1429" s="299"/>
      <c r="M1429" s="137">
        <v>49.57</v>
      </c>
    </row>
    <row r="1430" spans="1:13">
      <c r="A1430" s="291" t="s">
        <v>3238</v>
      </c>
      <c r="B1430" s="292"/>
      <c r="C1430" s="291" t="s">
        <v>1387</v>
      </c>
      <c r="D1430" s="293"/>
      <c r="E1430" s="293"/>
      <c r="F1430" s="293"/>
      <c r="G1430" s="292"/>
      <c r="H1430" s="294" t="s">
        <v>327</v>
      </c>
      <c r="I1430" s="295"/>
      <c r="J1430" s="137">
        <v>22.64</v>
      </c>
      <c r="K1430" s="298">
        <v>18.38</v>
      </c>
      <c r="L1430" s="299"/>
      <c r="M1430" s="137">
        <v>41.02</v>
      </c>
    </row>
    <row r="1431" spans="1:13">
      <c r="A1431" s="291" t="s">
        <v>3239</v>
      </c>
      <c r="B1431" s="292"/>
      <c r="C1431" s="291" t="s">
        <v>4198</v>
      </c>
      <c r="D1431" s="293"/>
      <c r="E1431" s="293"/>
      <c r="F1431" s="293"/>
      <c r="G1431" s="292"/>
      <c r="H1431" s="294" t="s">
        <v>327</v>
      </c>
      <c r="I1431" s="295"/>
      <c r="J1431" s="137">
        <v>25.72</v>
      </c>
      <c r="K1431" s="296">
        <v>9.5500000000000007</v>
      </c>
      <c r="L1431" s="297"/>
      <c r="M1431" s="137">
        <v>35.270000000000003</v>
      </c>
    </row>
    <row r="1432" spans="1:13">
      <c r="A1432" s="291" t="s">
        <v>3240</v>
      </c>
      <c r="B1432" s="292"/>
      <c r="C1432" s="291" t="s">
        <v>4199</v>
      </c>
      <c r="D1432" s="293"/>
      <c r="E1432" s="293"/>
      <c r="F1432" s="293"/>
      <c r="G1432" s="292"/>
      <c r="H1432" s="294" t="s">
        <v>327</v>
      </c>
      <c r="I1432" s="295"/>
      <c r="J1432" s="137">
        <v>33.450000000000003</v>
      </c>
      <c r="K1432" s="298">
        <v>10.6</v>
      </c>
      <c r="L1432" s="299"/>
      <c r="M1432" s="137">
        <v>44.05</v>
      </c>
    </row>
    <row r="1433" spans="1:13">
      <c r="A1433" s="291" t="s">
        <v>3241</v>
      </c>
      <c r="B1433" s="292"/>
      <c r="C1433" s="291" t="s">
        <v>4200</v>
      </c>
      <c r="D1433" s="293"/>
      <c r="E1433" s="293"/>
      <c r="F1433" s="293"/>
      <c r="G1433" s="292"/>
      <c r="H1433" s="294" t="s">
        <v>327</v>
      </c>
      <c r="I1433" s="295"/>
      <c r="J1433" s="137">
        <v>42.88</v>
      </c>
      <c r="K1433" s="298">
        <v>11.66</v>
      </c>
      <c r="L1433" s="299"/>
      <c r="M1433" s="137">
        <v>54.54</v>
      </c>
    </row>
    <row r="1434" spans="1:13">
      <c r="A1434" s="291" t="s">
        <v>3242</v>
      </c>
      <c r="B1434" s="292"/>
      <c r="C1434" s="291" t="s">
        <v>4201</v>
      </c>
      <c r="D1434" s="293"/>
      <c r="E1434" s="293"/>
      <c r="F1434" s="293"/>
      <c r="G1434" s="292"/>
      <c r="H1434" s="294" t="s">
        <v>327</v>
      </c>
      <c r="I1434" s="295"/>
      <c r="J1434" s="137">
        <v>60.82</v>
      </c>
      <c r="K1434" s="298">
        <v>17.670000000000002</v>
      </c>
      <c r="L1434" s="299"/>
      <c r="M1434" s="137">
        <v>78.489999999999995</v>
      </c>
    </row>
    <row r="1435" spans="1:13">
      <c r="A1435" s="291" t="s">
        <v>3243</v>
      </c>
      <c r="B1435" s="292"/>
      <c r="C1435" s="291" t="s">
        <v>4202</v>
      </c>
      <c r="D1435" s="293"/>
      <c r="E1435" s="293"/>
      <c r="F1435" s="293"/>
      <c r="G1435" s="292"/>
      <c r="H1435" s="294" t="s">
        <v>327</v>
      </c>
      <c r="I1435" s="295"/>
      <c r="J1435" s="137">
        <v>73.89</v>
      </c>
      <c r="K1435" s="298">
        <v>21.91</v>
      </c>
      <c r="L1435" s="299"/>
      <c r="M1435" s="137">
        <v>95.8</v>
      </c>
    </row>
    <row r="1436" spans="1:13">
      <c r="A1436" s="291" t="s">
        <v>3244</v>
      </c>
      <c r="B1436" s="292"/>
      <c r="C1436" s="291" t="s">
        <v>4203</v>
      </c>
      <c r="D1436" s="293"/>
      <c r="E1436" s="293"/>
      <c r="F1436" s="293"/>
      <c r="G1436" s="292"/>
      <c r="H1436" s="294" t="s">
        <v>327</v>
      </c>
      <c r="I1436" s="295"/>
      <c r="J1436" s="137">
        <v>95.71</v>
      </c>
      <c r="K1436" s="298">
        <v>26.15</v>
      </c>
      <c r="L1436" s="299"/>
      <c r="M1436" s="138">
        <v>121.86</v>
      </c>
    </row>
    <row r="1437" spans="1:13">
      <c r="A1437" s="291" t="s">
        <v>3245</v>
      </c>
      <c r="B1437" s="292"/>
      <c r="C1437" s="291" t="s">
        <v>4204</v>
      </c>
      <c r="D1437" s="293"/>
      <c r="E1437" s="293"/>
      <c r="F1437" s="293"/>
      <c r="G1437" s="292"/>
      <c r="H1437" s="294" t="s">
        <v>327</v>
      </c>
      <c r="I1437" s="295"/>
      <c r="J1437" s="138">
        <v>130.72999999999999</v>
      </c>
      <c r="K1437" s="298">
        <v>29.33</v>
      </c>
      <c r="L1437" s="299"/>
      <c r="M1437" s="138">
        <v>160.06</v>
      </c>
    </row>
    <row r="1438" spans="1:13">
      <c r="A1438" s="291" t="s">
        <v>3246</v>
      </c>
      <c r="B1438" s="292"/>
      <c r="C1438" s="291" t="s">
        <v>4205</v>
      </c>
      <c r="D1438" s="293"/>
      <c r="E1438" s="293"/>
      <c r="F1438" s="293"/>
      <c r="G1438" s="292"/>
      <c r="H1438" s="294" t="s">
        <v>327</v>
      </c>
      <c r="I1438" s="295"/>
      <c r="J1438" s="138">
        <v>163.68</v>
      </c>
      <c r="K1438" s="298">
        <v>34.28</v>
      </c>
      <c r="L1438" s="299"/>
      <c r="M1438" s="138">
        <v>197.96</v>
      </c>
    </row>
    <row r="1439" spans="1:13">
      <c r="A1439" s="291" t="s">
        <v>3247</v>
      </c>
      <c r="B1439" s="292"/>
      <c r="C1439" s="291" t="s">
        <v>4206</v>
      </c>
      <c r="D1439" s="293"/>
      <c r="E1439" s="293"/>
      <c r="F1439" s="293"/>
      <c r="G1439" s="292"/>
      <c r="H1439" s="294" t="s">
        <v>327</v>
      </c>
      <c r="I1439" s="295"/>
      <c r="J1439" s="138">
        <v>239.8</v>
      </c>
      <c r="K1439" s="298">
        <v>39.229999999999997</v>
      </c>
      <c r="L1439" s="299"/>
      <c r="M1439" s="138">
        <v>279.02999999999997</v>
      </c>
    </row>
    <row r="1440" spans="1:13">
      <c r="A1440" s="291" t="s">
        <v>3248</v>
      </c>
      <c r="B1440" s="292"/>
      <c r="C1440" s="291" t="s">
        <v>1389</v>
      </c>
      <c r="D1440" s="293"/>
      <c r="E1440" s="293"/>
      <c r="F1440" s="293"/>
      <c r="G1440" s="292"/>
      <c r="H1440" s="294"/>
      <c r="I1440" s="295"/>
      <c r="J1440" s="136">
        <v>0</v>
      </c>
      <c r="K1440" s="296">
        <v>0</v>
      </c>
      <c r="L1440" s="297"/>
      <c r="M1440" s="136">
        <v>0</v>
      </c>
    </row>
    <row r="1441" spans="1:13">
      <c r="A1441" s="291" t="s">
        <v>3249</v>
      </c>
      <c r="B1441" s="292"/>
      <c r="C1441" s="291" t="s">
        <v>1390</v>
      </c>
      <c r="D1441" s="293"/>
      <c r="E1441" s="293"/>
      <c r="F1441" s="293"/>
      <c r="G1441" s="292"/>
      <c r="H1441" s="294" t="s">
        <v>407</v>
      </c>
      <c r="I1441" s="295"/>
      <c r="J1441" s="138">
        <v>507.1</v>
      </c>
      <c r="K1441" s="298">
        <v>14.97</v>
      </c>
      <c r="L1441" s="299"/>
      <c r="M1441" s="138">
        <v>522.07000000000005</v>
      </c>
    </row>
    <row r="1442" spans="1:13">
      <c r="A1442" s="291" t="s">
        <v>3250</v>
      </c>
      <c r="B1442" s="292"/>
      <c r="C1442" s="291" t="s">
        <v>1391</v>
      </c>
      <c r="D1442" s="293"/>
      <c r="E1442" s="293"/>
      <c r="F1442" s="293"/>
      <c r="G1442" s="292"/>
      <c r="H1442" s="294" t="s">
        <v>407</v>
      </c>
      <c r="I1442" s="295"/>
      <c r="J1442" s="138">
        <v>177.55</v>
      </c>
      <c r="K1442" s="298">
        <v>14.97</v>
      </c>
      <c r="L1442" s="299"/>
      <c r="M1442" s="138">
        <v>192.52</v>
      </c>
    </row>
    <row r="1443" spans="1:13">
      <c r="A1443" s="291" t="s">
        <v>3251</v>
      </c>
      <c r="B1443" s="292"/>
      <c r="C1443" s="291" t="s">
        <v>1392</v>
      </c>
      <c r="D1443" s="293"/>
      <c r="E1443" s="293"/>
      <c r="F1443" s="293"/>
      <c r="G1443" s="292"/>
      <c r="H1443" s="294" t="s">
        <v>407</v>
      </c>
      <c r="I1443" s="295"/>
      <c r="J1443" s="138">
        <v>174.75</v>
      </c>
      <c r="K1443" s="298">
        <v>14.97</v>
      </c>
      <c r="L1443" s="299"/>
      <c r="M1443" s="138">
        <v>189.72</v>
      </c>
    </row>
    <row r="1444" spans="1:13">
      <c r="A1444" s="291" t="s">
        <v>3252</v>
      </c>
      <c r="B1444" s="292"/>
      <c r="C1444" s="291" t="s">
        <v>1393</v>
      </c>
      <c r="D1444" s="293"/>
      <c r="E1444" s="293"/>
      <c r="F1444" s="293"/>
      <c r="G1444" s="292"/>
      <c r="H1444" s="294" t="s">
        <v>113</v>
      </c>
      <c r="I1444" s="295"/>
      <c r="J1444" s="138">
        <v>206.09</v>
      </c>
      <c r="K1444" s="298">
        <v>14.97</v>
      </c>
      <c r="L1444" s="299"/>
      <c r="M1444" s="138">
        <v>221.06</v>
      </c>
    </row>
    <row r="1445" spans="1:13">
      <c r="A1445" s="291" t="s">
        <v>3253</v>
      </c>
      <c r="B1445" s="292"/>
      <c r="C1445" s="291" t="s">
        <v>1394</v>
      </c>
      <c r="D1445" s="293"/>
      <c r="E1445" s="293"/>
      <c r="F1445" s="293"/>
      <c r="G1445" s="292"/>
      <c r="H1445" s="294" t="s">
        <v>407</v>
      </c>
      <c r="I1445" s="295"/>
      <c r="J1445" s="138">
        <v>418.14</v>
      </c>
      <c r="K1445" s="300">
        <v>185.16</v>
      </c>
      <c r="L1445" s="301"/>
      <c r="M1445" s="138">
        <v>603.29999999999995</v>
      </c>
    </row>
    <row r="1446" spans="1:13">
      <c r="A1446" s="291" t="s">
        <v>3254</v>
      </c>
      <c r="B1446" s="292"/>
      <c r="C1446" s="291" t="s">
        <v>1395</v>
      </c>
      <c r="D1446" s="293"/>
      <c r="E1446" s="293"/>
      <c r="F1446" s="293"/>
      <c r="G1446" s="292"/>
      <c r="H1446" s="294" t="s">
        <v>407</v>
      </c>
      <c r="I1446" s="295"/>
      <c r="J1446" s="138">
        <v>461.19</v>
      </c>
      <c r="K1446" s="300">
        <v>175.69</v>
      </c>
      <c r="L1446" s="301"/>
      <c r="M1446" s="138">
        <v>636.88</v>
      </c>
    </row>
    <row r="1447" spans="1:13">
      <c r="A1447" s="291" t="s">
        <v>3255</v>
      </c>
      <c r="B1447" s="292"/>
      <c r="C1447" s="291" t="s">
        <v>1396</v>
      </c>
      <c r="D1447" s="293"/>
      <c r="E1447" s="293"/>
      <c r="F1447" s="293"/>
      <c r="G1447" s="292"/>
      <c r="H1447" s="294" t="s">
        <v>407</v>
      </c>
      <c r="I1447" s="295"/>
      <c r="J1447" s="138">
        <v>343.05</v>
      </c>
      <c r="K1447" s="300">
        <v>101.52</v>
      </c>
      <c r="L1447" s="301"/>
      <c r="M1447" s="138">
        <v>444.57</v>
      </c>
    </row>
    <row r="1448" spans="1:13">
      <c r="A1448" s="291" t="s">
        <v>3256</v>
      </c>
      <c r="B1448" s="292"/>
      <c r="C1448" s="291" t="s">
        <v>4207</v>
      </c>
      <c r="D1448" s="293"/>
      <c r="E1448" s="293"/>
      <c r="F1448" s="293"/>
      <c r="G1448" s="292"/>
      <c r="H1448" s="294" t="s">
        <v>186</v>
      </c>
      <c r="I1448" s="295"/>
      <c r="J1448" s="138">
        <v>424.38</v>
      </c>
      <c r="K1448" s="296">
        <v>7.07</v>
      </c>
      <c r="L1448" s="297"/>
      <c r="M1448" s="138">
        <v>431.45</v>
      </c>
    </row>
    <row r="1449" spans="1:13">
      <c r="A1449" s="291" t="s">
        <v>3257</v>
      </c>
      <c r="B1449" s="292"/>
      <c r="C1449" s="291" t="s">
        <v>1397</v>
      </c>
      <c r="D1449" s="293"/>
      <c r="E1449" s="293"/>
      <c r="F1449" s="293"/>
      <c r="G1449" s="292"/>
      <c r="H1449" s="294" t="s">
        <v>186</v>
      </c>
      <c r="I1449" s="295"/>
      <c r="J1449" s="138">
        <v>538.89</v>
      </c>
      <c r="K1449" s="296">
        <v>7.07</v>
      </c>
      <c r="L1449" s="297"/>
      <c r="M1449" s="138">
        <v>545.96</v>
      </c>
    </row>
    <row r="1450" spans="1:13">
      <c r="A1450" s="291" t="s">
        <v>3258</v>
      </c>
      <c r="B1450" s="292"/>
      <c r="C1450" s="291" t="s">
        <v>1398</v>
      </c>
      <c r="D1450" s="293"/>
      <c r="E1450" s="293"/>
      <c r="F1450" s="293"/>
      <c r="G1450" s="292"/>
      <c r="H1450" s="294" t="s">
        <v>186</v>
      </c>
      <c r="I1450" s="295"/>
      <c r="J1450" s="138">
        <v>848.58</v>
      </c>
      <c r="K1450" s="296">
        <v>7.07</v>
      </c>
      <c r="L1450" s="297"/>
      <c r="M1450" s="138">
        <v>855.65</v>
      </c>
    </row>
    <row r="1451" spans="1:13">
      <c r="A1451" s="291" t="s">
        <v>3259</v>
      </c>
      <c r="B1451" s="292"/>
      <c r="C1451" s="291" t="s">
        <v>1399</v>
      </c>
      <c r="D1451" s="293"/>
      <c r="E1451" s="293"/>
      <c r="F1451" s="293"/>
      <c r="G1451" s="292"/>
      <c r="H1451" s="294" t="s">
        <v>407</v>
      </c>
      <c r="I1451" s="295"/>
      <c r="J1451" s="138">
        <v>226.78</v>
      </c>
      <c r="K1451" s="296">
        <v>2.94</v>
      </c>
      <c r="L1451" s="297"/>
      <c r="M1451" s="138">
        <v>229.72</v>
      </c>
    </row>
    <row r="1452" spans="1:13">
      <c r="A1452" s="291" t="s">
        <v>3260</v>
      </c>
      <c r="B1452" s="292"/>
      <c r="C1452" s="291" t="s">
        <v>1400</v>
      </c>
      <c r="D1452" s="293"/>
      <c r="E1452" s="293"/>
      <c r="F1452" s="293"/>
      <c r="G1452" s="292"/>
      <c r="H1452" s="294" t="s">
        <v>407</v>
      </c>
      <c r="I1452" s="295"/>
      <c r="J1452" s="137">
        <v>49.95</v>
      </c>
      <c r="K1452" s="296">
        <v>5.3</v>
      </c>
      <c r="L1452" s="297"/>
      <c r="M1452" s="137">
        <v>55.25</v>
      </c>
    </row>
    <row r="1453" spans="1:13">
      <c r="A1453" s="291" t="s">
        <v>3261</v>
      </c>
      <c r="B1453" s="292"/>
      <c r="C1453" s="291" t="s">
        <v>1401</v>
      </c>
      <c r="D1453" s="293"/>
      <c r="E1453" s="293"/>
      <c r="F1453" s="293"/>
      <c r="G1453" s="292"/>
      <c r="H1453" s="294" t="s">
        <v>407</v>
      </c>
      <c r="I1453" s="295"/>
      <c r="J1453" s="138">
        <v>275.64999999999998</v>
      </c>
      <c r="K1453" s="298">
        <v>17.670000000000002</v>
      </c>
      <c r="L1453" s="299"/>
      <c r="M1453" s="138">
        <v>293.32</v>
      </c>
    </row>
    <row r="1454" spans="1:13">
      <c r="A1454" s="291" t="s">
        <v>3262</v>
      </c>
      <c r="B1454" s="292"/>
      <c r="C1454" s="291" t="s">
        <v>1402</v>
      </c>
      <c r="D1454" s="293"/>
      <c r="E1454" s="293"/>
      <c r="F1454" s="293"/>
      <c r="G1454" s="292"/>
      <c r="H1454" s="294" t="s">
        <v>407</v>
      </c>
      <c r="I1454" s="295"/>
      <c r="J1454" s="138">
        <v>146.97</v>
      </c>
      <c r="K1454" s="296">
        <v>5.3</v>
      </c>
      <c r="L1454" s="297"/>
      <c r="M1454" s="138">
        <v>152.27000000000001</v>
      </c>
    </row>
    <row r="1455" spans="1:13">
      <c r="A1455" s="291" t="s">
        <v>3263</v>
      </c>
      <c r="B1455" s="292"/>
      <c r="C1455" s="291" t="s">
        <v>1403</v>
      </c>
      <c r="D1455" s="293"/>
      <c r="E1455" s="293"/>
      <c r="F1455" s="293"/>
      <c r="G1455" s="292"/>
      <c r="H1455" s="294" t="s">
        <v>407</v>
      </c>
      <c r="I1455" s="295"/>
      <c r="J1455" s="138">
        <v>240.09</v>
      </c>
      <c r="K1455" s="298">
        <v>22.97</v>
      </c>
      <c r="L1455" s="299"/>
      <c r="M1455" s="138">
        <v>263.06</v>
      </c>
    </row>
    <row r="1456" spans="1:13">
      <c r="A1456" s="291" t="s">
        <v>3264</v>
      </c>
      <c r="B1456" s="292"/>
      <c r="C1456" s="291" t="s">
        <v>1404</v>
      </c>
      <c r="D1456" s="293"/>
      <c r="E1456" s="293"/>
      <c r="F1456" s="293"/>
      <c r="G1456" s="292"/>
      <c r="H1456" s="294" t="s">
        <v>407</v>
      </c>
      <c r="I1456" s="295"/>
      <c r="J1456" s="137">
        <v>84.82</v>
      </c>
      <c r="K1456" s="298">
        <v>22.97</v>
      </c>
      <c r="L1456" s="299"/>
      <c r="M1456" s="138">
        <v>107.79</v>
      </c>
    </row>
    <row r="1457" spans="1:13">
      <c r="A1457" s="291" t="s">
        <v>3265</v>
      </c>
      <c r="B1457" s="292"/>
      <c r="C1457" s="291" t="s">
        <v>1405</v>
      </c>
      <c r="D1457" s="293"/>
      <c r="E1457" s="293"/>
      <c r="F1457" s="293"/>
      <c r="G1457" s="292"/>
      <c r="H1457" s="294" t="s">
        <v>407</v>
      </c>
      <c r="I1457" s="295"/>
      <c r="J1457" s="138">
        <v>138.22</v>
      </c>
      <c r="K1457" s="298">
        <v>22.97</v>
      </c>
      <c r="L1457" s="299"/>
      <c r="M1457" s="138">
        <v>161.19</v>
      </c>
    </row>
    <row r="1458" spans="1:13">
      <c r="A1458" s="291" t="s">
        <v>3266</v>
      </c>
      <c r="B1458" s="292"/>
      <c r="C1458" s="291" t="s">
        <v>4208</v>
      </c>
      <c r="D1458" s="293"/>
      <c r="E1458" s="293"/>
      <c r="F1458" s="293"/>
      <c r="G1458" s="292"/>
      <c r="H1458" s="294" t="s">
        <v>113</v>
      </c>
      <c r="I1458" s="295"/>
      <c r="J1458" s="138">
        <v>150</v>
      </c>
      <c r="K1458" s="296">
        <v>5.89</v>
      </c>
      <c r="L1458" s="297"/>
      <c r="M1458" s="138">
        <v>155.88999999999999</v>
      </c>
    </row>
    <row r="1459" spans="1:13">
      <c r="A1459" s="291" t="s">
        <v>3267</v>
      </c>
      <c r="B1459" s="292"/>
      <c r="C1459" s="291" t="s">
        <v>1406</v>
      </c>
      <c r="D1459" s="293"/>
      <c r="E1459" s="293"/>
      <c r="F1459" s="293"/>
      <c r="G1459" s="292"/>
      <c r="H1459" s="294" t="s">
        <v>407</v>
      </c>
      <c r="I1459" s="295"/>
      <c r="J1459" s="137">
        <v>30.96</v>
      </c>
      <c r="K1459" s="296">
        <v>5.3</v>
      </c>
      <c r="L1459" s="297"/>
      <c r="M1459" s="137">
        <v>36.26</v>
      </c>
    </row>
    <row r="1460" spans="1:13">
      <c r="A1460" s="291" t="s">
        <v>3268</v>
      </c>
      <c r="B1460" s="292"/>
      <c r="C1460" s="291" t="s">
        <v>1407</v>
      </c>
      <c r="D1460" s="293"/>
      <c r="E1460" s="293"/>
      <c r="F1460" s="293"/>
      <c r="G1460" s="292"/>
      <c r="H1460" s="294" t="s">
        <v>407</v>
      </c>
      <c r="I1460" s="295"/>
      <c r="J1460" s="136">
        <v>9.4700000000000006</v>
      </c>
      <c r="K1460" s="296">
        <v>7.07</v>
      </c>
      <c r="L1460" s="297"/>
      <c r="M1460" s="137">
        <v>16.54</v>
      </c>
    </row>
    <row r="1461" spans="1:13">
      <c r="A1461" s="291" t="s">
        <v>3269</v>
      </c>
      <c r="B1461" s="292"/>
      <c r="C1461" s="291" t="s">
        <v>1408</v>
      </c>
      <c r="D1461" s="293"/>
      <c r="E1461" s="293"/>
      <c r="F1461" s="293"/>
      <c r="G1461" s="292"/>
      <c r="H1461" s="294" t="s">
        <v>407</v>
      </c>
      <c r="I1461" s="295"/>
      <c r="J1461" s="137">
        <v>40.29</v>
      </c>
      <c r="K1461" s="298">
        <v>14.14</v>
      </c>
      <c r="L1461" s="299"/>
      <c r="M1461" s="137">
        <v>54.43</v>
      </c>
    </row>
    <row r="1462" spans="1:13">
      <c r="A1462" s="291" t="s">
        <v>3270</v>
      </c>
      <c r="B1462" s="292"/>
      <c r="C1462" s="291" t="s">
        <v>1409</v>
      </c>
      <c r="D1462" s="293"/>
      <c r="E1462" s="293"/>
      <c r="F1462" s="293"/>
      <c r="G1462" s="292"/>
      <c r="H1462" s="294" t="s">
        <v>407</v>
      </c>
      <c r="I1462" s="295"/>
      <c r="J1462" s="137">
        <v>70.7</v>
      </c>
      <c r="K1462" s="298">
        <v>14.14</v>
      </c>
      <c r="L1462" s="299"/>
      <c r="M1462" s="137">
        <v>84.84</v>
      </c>
    </row>
    <row r="1463" spans="1:13">
      <c r="A1463" s="291" t="s">
        <v>3271</v>
      </c>
      <c r="B1463" s="292"/>
      <c r="C1463" s="291" t="s">
        <v>1410</v>
      </c>
      <c r="D1463" s="293"/>
      <c r="E1463" s="293"/>
      <c r="F1463" s="293"/>
      <c r="G1463" s="292"/>
      <c r="H1463" s="294" t="s">
        <v>407</v>
      </c>
      <c r="I1463" s="295"/>
      <c r="J1463" s="137">
        <v>99.31</v>
      </c>
      <c r="K1463" s="298">
        <v>14.14</v>
      </c>
      <c r="L1463" s="299"/>
      <c r="M1463" s="138">
        <v>113.45</v>
      </c>
    </row>
    <row r="1464" spans="1:13">
      <c r="A1464" s="291" t="s">
        <v>3272</v>
      </c>
      <c r="B1464" s="292"/>
      <c r="C1464" s="291" t="s">
        <v>1411</v>
      </c>
      <c r="D1464" s="293"/>
      <c r="E1464" s="293"/>
      <c r="F1464" s="293"/>
      <c r="G1464" s="292"/>
      <c r="H1464" s="294" t="s">
        <v>407</v>
      </c>
      <c r="I1464" s="295"/>
      <c r="J1464" s="137">
        <v>18.18</v>
      </c>
      <c r="K1464" s="298">
        <v>16.260000000000002</v>
      </c>
      <c r="L1464" s="299"/>
      <c r="M1464" s="137">
        <v>34.44</v>
      </c>
    </row>
    <row r="1465" spans="1:13">
      <c r="A1465" s="291" t="s">
        <v>3273</v>
      </c>
      <c r="B1465" s="292"/>
      <c r="C1465" s="291" t="s">
        <v>1412</v>
      </c>
      <c r="D1465" s="293"/>
      <c r="E1465" s="293"/>
      <c r="F1465" s="293"/>
      <c r="G1465" s="292"/>
      <c r="H1465" s="294" t="s">
        <v>407</v>
      </c>
      <c r="I1465" s="295"/>
      <c r="J1465" s="137">
        <v>31.68</v>
      </c>
      <c r="K1465" s="298">
        <v>27.56</v>
      </c>
      <c r="L1465" s="299"/>
      <c r="M1465" s="137">
        <v>59.24</v>
      </c>
    </row>
    <row r="1466" spans="1:13">
      <c r="A1466" s="291" t="s">
        <v>3274</v>
      </c>
      <c r="B1466" s="292"/>
      <c r="C1466" s="291" t="s">
        <v>1413</v>
      </c>
      <c r="D1466" s="293"/>
      <c r="E1466" s="293"/>
      <c r="F1466" s="293"/>
      <c r="G1466" s="292"/>
      <c r="H1466" s="294" t="s">
        <v>113</v>
      </c>
      <c r="I1466" s="295"/>
      <c r="J1466" s="137">
        <v>87.98</v>
      </c>
      <c r="K1466" s="298">
        <v>32.86</v>
      </c>
      <c r="L1466" s="299"/>
      <c r="M1466" s="138">
        <v>120.84</v>
      </c>
    </row>
    <row r="1467" spans="1:13">
      <c r="A1467" s="291" t="s">
        <v>3275</v>
      </c>
      <c r="B1467" s="292"/>
      <c r="C1467" s="291" t="s">
        <v>1414</v>
      </c>
      <c r="D1467" s="293"/>
      <c r="E1467" s="293"/>
      <c r="F1467" s="293"/>
      <c r="G1467" s="292"/>
      <c r="H1467" s="294" t="s">
        <v>407</v>
      </c>
      <c r="I1467" s="295"/>
      <c r="J1467" s="138">
        <v>124.35</v>
      </c>
      <c r="K1467" s="298">
        <v>32.86</v>
      </c>
      <c r="L1467" s="299"/>
      <c r="M1467" s="138">
        <v>157.21</v>
      </c>
    </row>
    <row r="1468" spans="1:13">
      <c r="A1468" s="291" t="s">
        <v>3276</v>
      </c>
      <c r="B1468" s="292"/>
      <c r="C1468" s="291" t="s">
        <v>1415</v>
      </c>
      <c r="D1468" s="293"/>
      <c r="E1468" s="293"/>
      <c r="F1468" s="293"/>
      <c r="G1468" s="292"/>
      <c r="H1468" s="294" t="s">
        <v>407</v>
      </c>
      <c r="I1468" s="295"/>
      <c r="J1468" s="138">
        <v>264.33</v>
      </c>
      <c r="K1468" s="298">
        <v>40.64</v>
      </c>
      <c r="L1468" s="299"/>
      <c r="M1468" s="138">
        <v>304.97000000000003</v>
      </c>
    </row>
    <row r="1469" spans="1:13">
      <c r="A1469" s="291" t="s">
        <v>3277</v>
      </c>
      <c r="B1469" s="292"/>
      <c r="C1469" s="291" t="s">
        <v>1416</v>
      </c>
      <c r="D1469" s="293"/>
      <c r="E1469" s="293"/>
      <c r="F1469" s="293"/>
      <c r="G1469" s="292"/>
      <c r="H1469" s="294" t="s">
        <v>407</v>
      </c>
      <c r="I1469" s="295"/>
      <c r="J1469" s="137">
        <v>16.93</v>
      </c>
      <c r="K1469" s="298">
        <v>14.14</v>
      </c>
      <c r="L1469" s="299"/>
      <c r="M1469" s="137">
        <v>31.07</v>
      </c>
    </row>
    <row r="1470" spans="1:13">
      <c r="A1470" s="291" t="s">
        <v>3278</v>
      </c>
      <c r="B1470" s="292"/>
      <c r="C1470" s="291" t="s">
        <v>1417</v>
      </c>
      <c r="D1470" s="293"/>
      <c r="E1470" s="293"/>
      <c r="F1470" s="293"/>
      <c r="G1470" s="292"/>
      <c r="H1470" s="294" t="s">
        <v>113</v>
      </c>
      <c r="I1470" s="295"/>
      <c r="J1470" s="137">
        <v>75.41</v>
      </c>
      <c r="K1470" s="298">
        <v>28.27</v>
      </c>
      <c r="L1470" s="299"/>
      <c r="M1470" s="138">
        <v>103.68</v>
      </c>
    </row>
    <row r="1471" spans="1:13">
      <c r="A1471" s="291" t="s">
        <v>3279</v>
      </c>
      <c r="B1471" s="292"/>
      <c r="C1471" s="291" t="s">
        <v>1418</v>
      </c>
      <c r="D1471" s="293"/>
      <c r="E1471" s="293"/>
      <c r="F1471" s="293"/>
      <c r="G1471" s="292"/>
      <c r="H1471" s="294" t="s">
        <v>407</v>
      </c>
      <c r="I1471" s="295"/>
      <c r="J1471" s="138">
        <v>109.92</v>
      </c>
      <c r="K1471" s="298">
        <v>28.27</v>
      </c>
      <c r="L1471" s="299"/>
      <c r="M1471" s="138">
        <v>138.19</v>
      </c>
    </row>
    <row r="1472" spans="1:13">
      <c r="A1472" s="291" t="s">
        <v>3280</v>
      </c>
      <c r="B1472" s="292"/>
      <c r="C1472" s="291" t="s">
        <v>1419</v>
      </c>
      <c r="D1472" s="293"/>
      <c r="E1472" s="293"/>
      <c r="F1472" s="293"/>
      <c r="G1472" s="292"/>
      <c r="H1472" s="294" t="s">
        <v>407</v>
      </c>
      <c r="I1472" s="295"/>
      <c r="J1472" s="137">
        <v>80.62</v>
      </c>
      <c r="K1472" s="298">
        <v>28.27</v>
      </c>
      <c r="L1472" s="299"/>
      <c r="M1472" s="138">
        <v>108.89</v>
      </c>
    </row>
    <row r="1473" spans="1:13">
      <c r="A1473" s="291" t="s">
        <v>3281</v>
      </c>
      <c r="B1473" s="292"/>
      <c r="C1473" s="291" t="s">
        <v>1420</v>
      </c>
      <c r="D1473" s="293"/>
      <c r="E1473" s="293"/>
      <c r="F1473" s="293"/>
      <c r="G1473" s="292"/>
      <c r="H1473" s="294" t="s">
        <v>407</v>
      </c>
      <c r="I1473" s="295"/>
      <c r="J1473" s="138">
        <v>113.55</v>
      </c>
      <c r="K1473" s="298">
        <v>28.27</v>
      </c>
      <c r="L1473" s="299"/>
      <c r="M1473" s="138">
        <v>141.82</v>
      </c>
    </row>
    <row r="1474" spans="1:13">
      <c r="A1474" s="291" t="s">
        <v>3282</v>
      </c>
      <c r="B1474" s="292"/>
      <c r="C1474" s="291" t="s">
        <v>1421</v>
      </c>
      <c r="D1474" s="293"/>
      <c r="E1474" s="293"/>
      <c r="F1474" s="293"/>
      <c r="G1474" s="292"/>
      <c r="H1474" s="294" t="s">
        <v>407</v>
      </c>
      <c r="I1474" s="295"/>
      <c r="J1474" s="137">
        <v>15.44</v>
      </c>
      <c r="K1474" s="298">
        <v>12.37</v>
      </c>
      <c r="L1474" s="299"/>
      <c r="M1474" s="137">
        <v>27.81</v>
      </c>
    </row>
    <row r="1475" spans="1:13">
      <c r="A1475" s="291" t="s">
        <v>3283</v>
      </c>
      <c r="B1475" s="292"/>
      <c r="C1475" s="291" t="s">
        <v>1422</v>
      </c>
      <c r="D1475" s="293"/>
      <c r="E1475" s="293"/>
      <c r="F1475" s="293"/>
      <c r="G1475" s="292"/>
      <c r="H1475" s="294" t="s">
        <v>407</v>
      </c>
      <c r="I1475" s="295"/>
      <c r="J1475" s="137">
        <v>43.39</v>
      </c>
      <c r="K1475" s="298">
        <v>14.14</v>
      </c>
      <c r="L1475" s="299"/>
      <c r="M1475" s="137">
        <v>57.53</v>
      </c>
    </row>
    <row r="1476" spans="1:13">
      <c r="A1476" s="291" t="s">
        <v>3284</v>
      </c>
      <c r="B1476" s="292"/>
      <c r="C1476" s="291" t="s">
        <v>1423</v>
      </c>
      <c r="D1476" s="293"/>
      <c r="E1476" s="293"/>
      <c r="F1476" s="293"/>
      <c r="G1476" s="292"/>
      <c r="H1476" s="294" t="s">
        <v>407</v>
      </c>
      <c r="I1476" s="295"/>
      <c r="J1476" s="138">
        <v>392.68</v>
      </c>
      <c r="K1476" s="298">
        <v>14.14</v>
      </c>
      <c r="L1476" s="299"/>
      <c r="M1476" s="138">
        <v>406.82</v>
      </c>
    </row>
    <row r="1477" spans="1:13">
      <c r="A1477" s="291" t="s">
        <v>3285</v>
      </c>
      <c r="B1477" s="292"/>
      <c r="C1477" s="291" t="s">
        <v>1424</v>
      </c>
      <c r="D1477" s="293"/>
      <c r="E1477" s="293"/>
      <c r="F1477" s="293"/>
      <c r="G1477" s="292"/>
      <c r="H1477" s="294" t="s">
        <v>407</v>
      </c>
      <c r="I1477" s="295"/>
      <c r="J1477" s="137">
        <v>75.77</v>
      </c>
      <c r="K1477" s="298">
        <v>14.14</v>
      </c>
      <c r="L1477" s="299"/>
      <c r="M1477" s="137">
        <v>89.91</v>
      </c>
    </row>
    <row r="1478" spans="1:13">
      <c r="A1478" s="291" t="s">
        <v>3286</v>
      </c>
      <c r="B1478" s="292"/>
      <c r="C1478" s="291" t="s">
        <v>1425</v>
      </c>
      <c r="D1478" s="293"/>
      <c r="E1478" s="293"/>
      <c r="F1478" s="293"/>
      <c r="G1478" s="292"/>
      <c r="H1478" s="294" t="s">
        <v>407</v>
      </c>
      <c r="I1478" s="295"/>
      <c r="J1478" s="138">
        <v>101.83</v>
      </c>
      <c r="K1478" s="298">
        <v>19.079999999999998</v>
      </c>
      <c r="L1478" s="299"/>
      <c r="M1478" s="138">
        <v>120.91</v>
      </c>
    </row>
    <row r="1479" spans="1:13">
      <c r="A1479" s="291" t="s">
        <v>3287</v>
      </c>
      <c r="B1479" s="292"/>
      <c r="C1479" s="291" t="s">
        <v>1426</v>
      </c>
      <c r="D1479" s="293"/>
      <c r="E1479" s="293"/>
      <c r="F1479" s="293"/>
      <c r="G1479" s="292"/>
      <c r="H1479" s="294" t="s">
        <v>407</v>
      </c>
      <c r="I1479" s="295"/>
      <c r="J1479" s="138">
        <v>452.29</v>
      </c>
      <c r="K1479" s="298">
        <v>40.64</v>
      </c>
      <c r="L1479" s="299"/>
      <c r="M1479" s="138">
        <v>492.93</v>
      </c>
    </row>
    <row r="1480" spans="1:13">
      <c r="A1480" s="291" t="s">
        <v>3288</v>
      </c>
      <c r="B1480" s="292"/>
      <c r="C1480" s="291" t="s">
        <v>1427</v>
      </c>
      <c r="D1480" s="293"/>
      <c r="E1480" s="293"/>
      <c r="F1480" s="293"/>
      <c r="G1480" s="292"/>
      <c r="H1480" s="294" t="s">
        <v>407</v>
      </c>
      <c r="I1480" s="295"/>
      <c r="J1480" s="138">
        <v>508.69</v>
      </c>
      <c r="K1480" s="298">
        <v>40.64</v>
      </c>
      <c r="L1480" s="299"/>
      <c r="M1480" s="138">
        <v>549.33000000000004</v>
      </c>
    </row>
    <row r="1481" spans="1:13">
      <c r="A1481" s="291" t="s">
        <v>3289</v>
      </c>
      <c r="B1481" s="292"/>
      <c r="C1481" s="291" t="s">
        <v>1428</v>
      </c>
      <c r="D1481" s="293"/>
      <c r="E1481" s="293"/>
      <c r="F1481" s="293"/>
      <c r="G1481" s="292"/>
      <c r="H1481" s="294" t="s">
        <v>407</v>
      </c>
      <c r="I1481" s="295"/>
      <c r="J1481" s="138">
        <v>289.26</v>
      </c>
      <c r="K1481" s="298">
        <v>40.64</v>
      </c>
      <c r="L1481" s="299"/>
      <c r="M1481" s="138">
        <v>329.9</v>
      </c>
    </row>
    <row r="1482" spans="1:13">
      <c r="A1482" s="291" t="s">
        <v>3290</v>
      </c>
      <c r="B1482" s="292"/>
      <c r="C1482" s="291" t="s">
        <v>1429</v>
      </c>
      <c r="D1482" s="293"/>
      <c r="E1482" s="293"/>
      <c r="F1482" s="293"/>
      <c r="G1482" s="292"/>
      <c r="H1482" s="294" t="s">
        <v>407</v>
      </c>
      <c r="I1482" s="295"/>
      <c r="J1482" s="137">
        <v>74.42</v>
      </c>
      <c r="K1482" s="298">
        <v>19.079999999999998</v>
      </c>
      <c r="L1482" s="299"/>
      <c r="M1482" s="137">
        <v>93.5</v>
      </c>
    </row>
    <row r="1483" spans="1:13">
      <c r="A1483" s="291" t="s">
        <v>3291</v>
      </c>
      <c r="B1483" s="292"/>
      <c r="C1483" s="291" t="s">
        <v>1430</v>
      </c>
      <c r="D1483" s="293"/>
      <c r="E1483" s="293"/>
      <c r="F1483" s="293"/>
      <c r="G1483" s="292"/>
      <c r="H1483" s="294" t="s">
        <v>407</v>
      </c>
      <c r="I1483" s="295"/>
      <c r="J1483" s="138">
        <v>346.14</v>
      </c>
      <c r="K1483" s="298">
        <v>40.64</v>
      </c>
      <c r="L1483" s="299"/>
      <c r="M1483" s="138">
        <v>386.78</v>
      </c>
    </row>
    <row r="1484" spans="1:13">
      <c r="A1484" s="291" t="s">
        <v>3292</v>
      </c>
      <c r="B1484" s="292"/>
      <c r="C1484" s="291" t="s">
        <v>1431</v>
      </c>
      <c r="D1484" s="293"/>
      <c r="E1484" s="293"/>
      <c r="F1484" s="293"/>
      <c r="G1484" s="292"/>
      <c r="H1484" s="294" t="s">
        <v>407</v>
      </c>
      <c r="I1484" s="295"/>
      <c r="J1484" s="138">
        <v>140.4</v>
      </c>
      <c r="K1484" s="298">
        <v>19.079999999999998</v>
      </c>
      <c r="L1484" s="299"/>
      <c r="M1484" s="138">
        <v>159.47999999999999</v>
      </c>
    </row>
    <row r="1485" spans="1:13">
      <c r="A1485" s="291" t="s">
        <v>3293</v>
      </c>
      <c r="B1485" s="292"/>
      <c r="C1485" s="291" t="s">
        <v>1432</v>
      </c>
      <c r="D1485" s="293"/>
      <c r="E1485" s="293"/>
      <c r="F1485" s="293"/>
      <c r="G1485" s="292"/>
      <c r="H1485" s="294" t="s">
        <v>407</v>
      </c>
      <c r="I1485" s="295"/>
      <c r="J1485" s="138">
        <v>141.86000000000001</v>
      </c>
      <c r="K1485" s="298">
        <v>19.079999999999998</v>
      </c>
      <c r="L1485" s="299"/>
      <c r="M1485" s="138">
        <v>160.94</v>
      </c>
    </row>
    <row r="1486" spans="1:13">
      <c r="A1486" s="302" t="s">
        <v>3294</v>
      </c>
      <c r="B1486" s="303"/>
      <c r="C1486" s="302" t="s">
        <v>1433</v>
      </c>
      <c r="D1486" s="304"/>
      <c r="E1486" s="304"/>
      <c r="F1486" s="304"/>
      <c r="G1486" s="304"/>
      <c r="H1486" s="304"/>
      <c r="I1486" s="304"/>
      <c r="J1486" s="304"/>
      <c r="K1486" s="304"/>
      <c r="L1486" s="304"/>
      <c r="M1486" s="303"/>
    </row>
    <row r="1487" spans="1:13">
      <c r="A1487" s="291" t="s">
        <v>3295</v>
      </c>
      <c r="B1487" s="292"/>
      <c r="C1487" s="291" t="s">
        <v>1434</v>
      </c>
      <c r="D1487" s="293"/>
      <c r="E1487" s="293"/>
      <c r="F1487" s="293"/>
      <c r="G1487" s="292"/>
      <c r="H1487" s="294"/>
      <c r="I1487" s="295"/>
      <c r="J1487" s="136">
        <v>0</v>
      </c>
      <c r="K1487" s="296">
        <v>0</v>
      </c>
      <c r="L1487" s="297"/>
      <c r="M1487" s="136">
        <v>0</v>
      </c>
    </row>
    <row r="1488" spans="1:13">
      <c r="A1488" s="291" t="s">
        <v>3296</v>
      </c>
      <c r="B1488" s="292"/>
      <c r="C1488" s="291" t="s">
        <v>1435</v>
      </c>
      <c r="D1488" s="293"/>
      <c r="E1488" s="293"/>
      <c r="F1488" s="293"/>
      <c r="G1488" s="292"/>
      <c r="H1488" s="294"/>
      <c r="I1488" s="295"/>
      <c r="J1488" s="136">
        <v>0</v>
      </c>
      <c r="K1488" s="296">
        <v>0</v>
      </c>
      <c r="L1488" s="297"/>
      <c r="M1488" s="136">
        <v>0</v>
      </c>
    </row>
    <row r="1489" spans="1:13">
      <c r="A1489" s="291" t="s">
        <v>3297</v>
      </c>
      <c r="B1489" s="292"/>
      <c r="C1489" s="291" t="s">
        <v>1436</v>
      </c>
      <c r="D1489" s="293"/>
      <c r="E1489" s="293"/>
      <c r="F1489" s="293"/>
      <c r="G1489" s="292"/>
      <c r="H1489" s="294" t="s">
        <v>407</v>
      </c>
      <c r="I1489" s="295"/>
      <c r="J1489" s="139">
        <v>5534.33</v>
      </c>
      <c r="K1489" s="305">
        <v>2589.4</v>
      </c>
      <c r="L1489" s="306"/>
      <c r="M1489" s="139">
        <v>8123.73</v>
      </c>
    </row>
    <row r="1490" spans="1:13">
      <c r="A1490" s="291" t="s">
        <v>3298</v>
      </c>
      <c r="B1490" s="292"/>
      <c r="C1490" s="291" t="s">
        <v>1437</v>
      </c>
      <c r="D1490" s="293"/>
      <c r="E1490" s="293"/>
      <c r="F1490" s="293"/>
      <c r="G1490" s="292"/>
      <c r="H1490" s="294" t="s">
        <v>407</v>
      </c>
      <c r="I1490" s="295"/>
      <c r="J1490" s="139">
        <v>7565.36</v>
      </c>
      <c r="K1490" s="305">
        <v>3472.07</v>
      </c>
      <c r="L1490" s="306"/>
      <c r="M1490" s="140">
        <v>11037.43</v>
      </c>
    </row>
    <row r="1491" spans="1:13">
      <c r="A1491" s="291" t="s">
        <v>3299</v>
      </c>
      <c r="B1491" s="292"/>
      <c r="C1491" s="291" t="s">
        <v>1438</v>
      </c>
      <c r="D1491" s="293"/>
      <c r="E1491" s="293"/>
      <c r="F1491" s="293"/>
      <c r="G1491" s="292"/>
      <c r="H1491" s="294" t="s">
        <v>113</v>
      </c>
      <c r="I1491" s="295"/>
      <c r="J1491" s="138">
        <v>296.38</v>
      </c>
      <c r="K1491" s="298">
        <v>15.27</v>
      </c>
      <c r="L1491" s="299"/>
      <c r="M1491" s="138">
        <v>311.64999999999998</v>
      </c>
    </row>
    <row r="1492" spans="1:13">
      <c r="A1492" s="291" t="s">
        <v>3300</v>
      </c>
      <c r="B1492" s="292"/>
      <c r="C1492" s="291" t="s">
        <v>1439</v>
      </c>
      <c r="D1492" s="293"/>
      <c r="E1492" s="293"/>
      <c r="F1492" s="293"/>
      <c r="G1492" s="292"/>
      <c r="H1492" s="294" t="s">
        <v>407</v>
      </c>
      <c r="I1492" s="295"/>
      <c r="J1492" s="138">
        <v>268.2</v>
      </c>
      <c r="K1492" s="298">
        <v>15.27</v>
      </c>
      <c r="L1492" s="299"/>
      <c r="M1492" s="138">
        <v>283.47000000000003</v>
      </c>
    </row>
    <row r="1493" spans="1:13">
      <c r="A1493" s="291" t="s">
        <v>3301</v>
      </c>
      <c r="B1493" s="292"/>
      <c r="C1493" s="291" t="s">
        <v>1440</v>
      </c>
      <c r="D1493" s="293"/>
      <c r="E1493" s="293"/>
      <c r="F1493" s="293"/>
      <c r="G1493" s="292"/>
      <c r="H1493" s="294" t="s">
        <v>327</v>
      </c>
      <c r="I1493" s="295"/>
      <c r="J1493" s="137">
        <v>34.83</v>
      </c>
      <c r="K1493" s="298">
        <v>10.6</v>
      </c>
      <c r="L1493" s="299"/>
      <c r="M1493" s="137">
        <v>45.43</v>
      </c>
    </row>
    <row r="1494" spans="1:13">
      <c r="A1494" s="291" t="s">
        <v>3302</v>
      </c>
      <c r="B1494" s="292"/>
      <c r="C1494" s="291" t="s">
        <v>1441</v>
      </c>
      <c r="D1494" s="293"/>
      <c r="E1494" s="293"/>
      <c r="F1494" s="293"/>
      <c r="G1494" s="292"/>
      <c r="H1494" s="294" t="s">
        <v>113</v>
      </c>
      <c r="I1494" s="295"/>
      <c r="J1494" s="137">
        <v>14.8</v>
      </c>
      <c r="K1494" s="298">
        <v>11.31</v>
      </c>
      <c r="L1494" s="299"/>
      <c r="M1494" s="137">
        <v>26.11</v>
      </c>
    </row>
    <row r="1495" spans="1:13">
      <c r="A1495" s="291" t="s">
        <v>3303</v>
      </c>
      <c r="B1495" s="292"/>
      <c r="C1495" s="291" t="s">
        <v>1442</v>
      </c>
      <c r="D1495" s="293"/>
      <c r="E1495" s="293"/>
      <c r="F1495" s="293"/>
      <c r="G1495" s="292"/>
      <c r="H1495" s="294" t="s">
        <v>113</v>
      </c>
      <c r="I1495" s="295"/>
      <c r="J1495" s="137">
        <v>17.48</v>
      </c>
      <c r="K1495" s="298">
        <v>13</v>
      </c>
      <c r="L1495" s="299"/>
      <c r="M1495" s="137">
        <v>30.48</v>
      </c>
    </row>
    <row r="1496" spans="1:13">
      <c r="A1496" s="291" t="s">
        <v>3304</v>
      </c>
      <c r="B1496" s="292"/>
      <c r="C1496" s="291" t="s">
        <v>1443</v>
      </c>
      <c r="D1496" s="293"/>
      <c r="E1496" s="293"/>
      <c r="F1496" s="293"/>
      <c r="G1496" s="292"/>
      <c r="H1496" s="294" t="s">
        <v>407</v>
      </c>
      <c r="I1496" s="295"/>
      <c r="J1496" s="136">
        <v>7.04</v>
      </c>
      <c r="K1496" s="296">
        <v>5.66</v>
      </c>
      <c r="L1496" s="297"/>
      <c r="M1496" s="137">
        <v>12.7</v>
      </c>
    </row>
    <row r="1497" spans="1:13">
      <c r="A1497" s="291" t="s">
        <v>3305</v>
      </c>
      <c r="B1497" s="292"/>
      <c r="C1497" s="291" t="s">
        <v>1444</v>
      </c>
      <c r="D1497" s="293"/>
      <c r="E1497" s="293"/>
      <c r="F1497" s="293"/>
      <c r="G1497" s="292"/>
      <c r="H1497" s="294" t="s">
        <v>113</v>
      </c>
      <c r="I1497" s="295"/>
      <c r="J1497" s="137">
        <v>15.72</v>
      </c>
      <c r="K1497" s="296">
        <v>5.66</v>
      </c>
      <c r="L1497" s="297"/>
      <c r="M1497" s="137">
        <v>21.38</v>
      </c>
    </row>
    <row r="1498" spans="1:13">
      <c r="A1498" s="291" t="s">
        <v>3306</v>
      </c>
      <c r="B1498" s="292"/>
      <c r="C1498" s="291" t="s">
        <v>1445</v>
      </c>
      <c r="D1498" s="293"/>
      <c r="E1498" s="293"/>
      <c r="F1498" s="293"/>
      <c r="G1498" s="292"/>
      <c r="H1498" s="294" t="s">
        <v>113</v>
      </c>
      <c r="I1498" s="295"/>
      <c r="J1498" s="137">
        <v>33.78</v>
      </c>
      <c r="K1498" s="296">
        <v>5.66</v>
      </c>
      <c r="L1498" s="297"/>
      <c r="M1498" s="137">
        <v>39.44</v>
      </c>
    </row>
    <row r="1499" spans="1:13">
      <c r="A1499" s="291" t="s">
        <v>3307</v>
      </c>
      <c r="B1499" s="292"/>
      <c r="C1499" s="291" t="s">
        <v>1446</v>
      </c>
      <c r="D1499" s="293"/>
      <c r="E1499" s="293"/>
      <c r="F1499" s="293"/>
      <c r="G1499" s="292"/>
      <c r="H1499" s="294" t="s">
        <v>407</v>
      </c>
      <c r="I1499" s="295"/>
      <c r="J1499" s="138">
        <v>138.91999999999999</v>
      </c>
      <c r="K1499" s="298">
        <v>15.27</v>
      </c>
      <c r="L1499" s="299"/>
      <c r="M1499" s="138">
        <v>154.19</v>
      </c>
    </row>
    <row r="1500" spans="1:13">
      <c r="A1500" s="291" t="s">
        <v>3308</v>
      </c>
      <c r="B1500" s="292"/>
      <c r="C1500" s="291" t="s">
        <v>1447</v>
      </c>
      <c r="D1500" s="293"/>
      <c r="E1500" s="293"/>
      <c r="F1500" s="293"/>
      <c r="G1500" s="292"/>
      <c r="H1500" s="294" t="s">
        <v>113</v>
      </c>
      <c r="I1500" s="295"/>
      <c r="J1500" s="137">
        <v>30.17</v>
      </c>
      <c r="K1500" s="296">
        <v>8.48</v>
      </c>
      <c r="L1500" s="297"/>
      <c r="M1500" s="137">
        <v>38.65</v>
      </c>
    </row>
    <row r="1501" spans="1:13">
      <c r="A1501" s="291" t="s">
        <v>3309</v>
      </c>
      <c r="B1501" s="292"/>
      <c r="C1501" s="291" t="s">
        <v>1448</v>
      </c>
      <c r="D1501" s="293"/>
      <c r="E1501" s="293"/>
      <c r="F1501" s="293"/>
      <c r="G1501" s="292"/>
      <c r="H1501" s="294" t="s">
        <v>407</v>
      </c>
      <c r="I1501" s="295"/>
      <c r="J1501" s="137">
        <v>27.62</v>
      </c>
      <c r="K1501" s="296">
        <v>5.66</v>
      </c>
      <c r="L1501" s="297"/>
      <c r="M1501" s="137">
        <v>33.28</v>
      </c>
    </row>
    <row r="1502" spans="1:13">
      <c r="A1502" s="291" t="s">
        <v>3310</v>
      </c>
      <c r="B1502" s="292"/>
      <c r="C1502" s="291" t="s">
        <v>1449</v>
      </c>
      <c r="D1502" s="293"/>
      <c r="E1502" s="293"/>
      <c r="F1502" s="293"/>
      <c r="G1502" s="292"/>
      <c r="H1502" s="294" t="s">
        <v>407</v>
      </c>
      <c r="I1502" s="295"/>
      <c r="J1502" s="136">
        <v>6.84</v>
      </c>
      <c r="K1502" s="296">
        <v>5.66</v>
      </c>
      <c r="L1502" s="297"/>
      <c r="M1502" s="137">
        <v>12.5</v>
      </c>
    </row>
    <row r="1503" spans="1:13">
      <c r="A1503" s="291" t="s">
        <v>3311</v>
      </c>
      <c r="B1503" s="292"/>
      <c r="C1503" s="291" t="s">
        <v>1450</v>
      </c>
      <c r="D1503" s="293"/>
      <c r="E1503" s="293"/>
      <c r="F1503" s="293"/>
      <c r="G1503" s="292"/>
      <c r="H1503" s="294" t="s">
        <v>113</v>
      </c>
      <c r="I1503" s="295"/>
      <c r="J1503" s="137">
        <v>21.94</v>
      </c>
      <c r="K1503" s="296">
        <v>5.66</v>
      </c>
      <c r="L1503" s="297"/>
      <c r="M1503" s="137">
        <v>27.6</v>
      </c>
    </row>
    <row r="1504" spans="1:13">
      <c r="A1504" s="291" t="s">
        <v>3312</v>
      </c>
      <c r="B1504" s="292"/>
      <c r="C1504" s="291" t="s">
        <v>1451</v>
      </c>
      <c r="D1504" s="293"/>
      <c r="E1504" s="293"/>
      <c r="F1504" s="293"/>
      <c r="G1504" s="292"/>
      <c r="H1504" s="294" t="s">
        <v>113</v>
      </c>
      <c r="I1504" s="295"/>
      <c r="J1504" s="136">
        <v>5.93</v>
      </c>
      <c r="K1504" s="296">
        <v>3.53</v>
      </c>
      <c r="L1504" s="297"/>
      <c r="M1504" s="136">
        <v>9.4600000000000009</v>
      </c>
    </row>
    <row r="1505" spans="1:13">
      <c r="A1505" s="291" t="s">
        <v>3313</v>
      </c>
      <c r="B1505" s="292"/>
      <c r="C1505" s="291" t="s">
        <v>1452</v>
      </c>
      <c r="D1505" s="293"/>
      <c r="E1505" s="293"/>
      <c r="F1505" s="293"/>
      <c r="G1505" s="292"/>
      <c r="H1505" s="294" t="s">
        <v>407</v>
      </c>
      <c r="I1505" s="295"/>
      <c r="J1505" s="137">
        <v>26.74</v>
      </c>
      <c r="K1505" s="296">
        <v>9.89</v>
      </c>
      <c r="L1505" s="297"/>
      <c r="M1505" s="137">
        <v>36.630000000000003</v>
      </c>
    </row>
    <row r="1506" spans="1:13">
      <c r="A1506" s="291" t="s">
        <v>3314</v>
      </c>
      <c r="B1506" s="292"/>
      <c r="C1506" s="291" t="s">
        <v>1453</v>
      </c>
      <c r="D1506" s="293"/>
      <c r="E1506" s="293"/>
      <c r="F1506" s="293"/>
      <c r="G1506" s="292"/>
      <c r="H1506" s="294" t="s">
        <v>407</v>
      </c>
      <c r="I1506" s="295"/>
      <c r="J1506" s="136">
        <v>8.44</v>
      </c>
      <c r="K1506" s="296">
        <v>9.25</v>
      </c>
      <c r="L1506" s="297"/>
      <c r="M1506" s="137">
        <v>17.690000000000001</v>
      </c>
    </row>
    <row r="1507" spans="1:13">
      <c r="A1507" s="291" t="s">
        <v>3315</v>
      </c>
      <c r="B1507" s="292"/>
      <c r="C1507" s="291" t="s">
        <v>1454</v>
      </c>
      <c r="D1507" s="293"/>
      <c r="E1507" s="293"/>
      <c r="F1507" s="293"/>
      <c r="G1507" s="292"/>
      <c r="H1507" s="294" t="s">
        <v>113</v>
      </c>
      <c r="I1507" s="295"/>
      <c r="J1507" s="137">
        <v>36.67</v>
      </c>
      <c r="K1507" s="296">
        <v>1.38</v>
      </c>
      <c r="L1507" s="297"/>
      <c r="M1507" s="137">
        <v>38.049999999999997</v>
      </c>
    </row>
    <row r="1508" spans="1:13">
      <c r="A1508" s="302" t="s">
        <v>3316</v>
      </c>
      <c r="B1508" s="303"/>
      <c r="C1508" s="302" t="s">
        <v>267</v>
      </c>
      <c r="D1508" s="304"/>
      <c r="E1508" s="304"/>
      <c r="F1508" s="304"/>
      <c r="G1508" s="304"/>
      <c r="H1508" s="304"/>
      <c r="I1508" s="304"/>
      <c r="J1508" s="304"/>
      <c r="K1508" s="304"/>
      <c r="L1508" s="304"/>
      <c r="M1508" s="303"/>
    </row>
    <row r="1509" spans="1:13">
      <c r="A1509" s="291" t="s">
        <v>3317</v>
      </c>
      <c r="B1509" s="292"/>
      <c r="C1509" s="291" t="s">
        <v>1455</v>
      </c>
      <c r="D1509" s="293"/>
      <c r="E1509" s="293"/>
      <c r="F1509" s="293"/>
      <c r="G1509" s="292"/>
      <c r="H1509" s="294"/>
      <c r="I1509" s="295"/>
      <c r="J1509" s="136">
        <v>0</v>
      </c>
      <c r="K1509" s="296">
        <v>0</v>
      </c>
      <c r="L1509" s="297"/>
      <c r="M1509" s="136">
        <v>0</v>
      </c>
    </row>
    <row r="1510" spans="1:13">
      <c r="A1510" s="291" t="s">
        <v>3318</v>
      </c>
      <c r="B1510" s="292"/>
      <c r="C1510" s="291" t="s">
        <v>1456</v>
      </c>
      <c r="D1510" s="293"/>
      <c r="E1510" s="293"/>
      <c r="F1510" s="293"/>
      <c r="G1510" s="292"/>
      <c r="H1510" s="294" t="s">
        <v>54</v>
      </c>
      <c r="I1510" s="295"/>
      <c r="J1510" s="137">
        <v>23.19</v>
      </c>
      <c r="K1510" s="298">
        <v>27.86</v>
      </c>
      <c r="L1510" s="299"/>
      <c r="M1510" s="137">
        <v>51.05</v>
      </c>
    </row>
    <row r="1511" spans="1:13">
      <c r="A1511" s="291" t="s">
        <v>3319</v>
      </c>
      <c r="B1511" s="292"/>
      <c r="C1511" s="291" t="s">
        <v>1457</v>
      </c>
      <c r="D1511" s="293"/>
      <c r="E1511" s="293"/>
      <c r="F1511" s="293"/>
      <c r="G1511" s="292"/>
      <c r="H1511" s="294" t="s">
        <v>54</v>
      </c>
      <c r="I1511" s="295"/>
      <c r="J1511" s="137">
        <v>47.51</v>
      </c>
      <c r="K1511" s="298">
        <v>37.85</v>
      </c>
      <c r="L1511" s="299"/>
      <c r="M1511" s="137">
        <v>85.36</v>
      </c>
    </row>
    <row r="1512" spans="1:13">
      <c r="A1512" s="291" t="s">
        <v>3320</v>
      </c>
      <c r="B1512" s="292"/>
      <c r="C1512" s="291" t="s">
        <v>1458</v>
      </c>
      <c r="D1512" s="293"/>
      <c r="E1512" s="293"/>
      <c r="F1512" s="293"/>
      <c r="G1512" s="292"/>
      <c r="H1512" s="294" t="s">
        <v>54</v>
      </c>
      <c r="I1512" s="295"/>
      <c r="J1512" s="137">
        <v>31.45</v>
      </c>
      <c r="K1512" s="298">
        <v>69.02</v>
      </c>
      <c r="L1512" s="299"/>
      <c r="M1512" s="138">
        <v>100.47</v>
      </c>
    </row>
    <row r="1513" spans="1:13">
      <c r="A1513" s="291" t="s">
        <v>3321</v>
      </c>
      <c r="B1513" s="292"/>
      <c r="C1513" s="291" t="s">
        <v>1459</v>
      </c>
      <c r="D1513" s="293"/>
      <c r="E1513" s="293"/>
      <c r="F1513" s="293"/>
      <c r="G1513" s="292"/>
      <c r="H1513" s="294" t="s">
        <v>54</v>
      </c>
      <c r="I1513" s="295"/>
      <c r="J1513" s="137">
        <v>31.79</v>
      </c>
      <c r="K1513" s="298">
        <v>29.62</v>
      </c>
      <c r="L1513" s="299"/>
      <c r="M1513" s="137">
        <v>61.41</v>
      </c>
    </row>
    <row r="1514" spans="1:13">
      <c r="A1514" s="291" t="s">
        <v>3322</v>
      </c>
      <c r="B1514" s="292"/>
      <c r="C1514" s="291" t="s">
        <v>1460</v>
      </c>
      <c r="D1514" s="293"/>
      <c r="E1514" s="293"/>
      <c r="F1514" s="293"/>
      <c r="G1514" s="292"/>
      <c r="H1514" s="294" t="s">
        <v>54</v>
      </c>
      <c r="I1514" s="295"/>
      <c r="J1514" s="137">
        <v>22.94</v>
      </c>
      <c r="K1514" s="298">
        <v>26.07</v>
      </c>
      <c r="L1514" s="299"/>
      <c r="M1514" s="137">
        <v>49.01</v>
      </c>
    </row>
    <row r="1515" spans="1:13">
      <c r="A1515" s="291" t="s">
        <v>3323</v>
      </c>
      <c r="B1515" s="292"/>
      <c r="C1515" s="291" t="s">
        <v>1461</v>
      </c>
      <c r="D1515" s="293"/>
      <c r="E1515" s="293"/>
      <c r="F1515" s="293"/>
      <c r="G1515" s="292"/>
      <c r="H1515" s="294" t="s">
        <v>54</v>
      </c>
      <c r="I1515" s="295"/>
      <c r="J1515" s="137">
        <v>24.13</v>
      </c>
      <c r="K1515" s="298">
        <v>26.58</v>
      </c>
      <c r="L1515" s="299"/>
      <c r="M1515" s="137">
        <v>50.71</v>
      </c>
    </row>
    <row r="1516" spans="1:13">
      <c r="A1516" s="291" t="s">
        <v>3324</v>
      </c>
      <c r="B1516" s="292"/>
      <c r="C1516" s="291" t="s">
        <v>1462</v>
      </c>
      <c r="D1516" s="293"/>
      <c r="E1516" s="293"/>
      <c r="F1516" s="293"/>
      <c r="G1516" s="292"/>
      <c r="H1516" s="294" t="s">
        <v>54</v>
      </c>
      <c r="I1516" s="295"/>
      <c r="J1516" s="137">
        <v>52.64</v>
      </c>
      <c r="K1516" s="298">
        <v>45.9</v>
      </c>
      <c r="L1516" s="299"/>
      <c r="M1516" s="137">
        <v>98.54</v>
      </c>
    </row>
    <row r="1517" spans="1:13">
      <c r="A1517" s="291" t="s">
        <v>3325</v>
      </c>
      <c r="B1517" s="292"/>
      <c r="C1517" s="291" t="s">
        <v>1463</v>
      </c>
      <c r="D1517" s="293"/>
      <c r="E1517" s="293"/>
      <c r="F1517" s="293"/>
      <c r="G1517" s="292"/>
      <c r="H1517" s="294" t="s">
        <v>54</v>
      </c>
      <c r="I1517" s="295"/>
      <c r="J1517" s="137">
        <v>93.75</v>
      </c>
      <c r="K1517" s="298">
        <v>46.97</v>
      </c>
      <c r="L1517" s="299"/>
      <c r="M1517" s="138">
        <v>140.72</v>
      </c>
    </row>
    <row r="1518" spans="1:13">
      <c r="A1518" s="291" t="s">
        <v>3326</v>
      </c>
      <c r="B1518" s="292"/>
      <c r="C1518" s="291" t="s">
        <v>1464</v>
      </c>
      <c r="D1518" s="293"/>
      <c r="E1518" s="293"/>
      <c r="F1518" s="293"/>
      <c r="G1518" s="292"/>
      <c r="H1518" s="294" t="s">
        <v>327</v>
      </c>
      <c r="I1518" s="295"/>
      <c r="J1518" s="136">
        <v>8.5299999999999994</v>
      </c>
      <c r="K1518" s="296">
        <v>6.86</v>
      </c>
      <c r="L1518" s="297"/>
      <c r="M1518" s="137">
        <v>15.39</v>
      </c>
    </row>
    <row r="1519" spans="1:13">
      <c r="A1519" s="291" t="s">
        <v>3327</v>
      </c>
      <c r="B1519" s="292"/>
      <c r="C1519" s="291" t="s">
        <v>1465</v>
      </c>
      <c r="D1519" s="293"/>
      <c r="E1519" s="293"/>
      <c r="F1519" s="293"/>
      <c r="G1519" s="292"/>
      <c r="H1519" s="294" t="s">
        <v>327</v>
      </c>
      <c r="I1519" s="295"/>
      <c r="J1519" s="136">
        <v>6.9</v>
      </c>
      <c r="K1519" s="298">
        <v>11.06</v>
      </c>
      <c r="L1519" s="299"/>
      <c r="M1519" s="137">
        <v>17.96</v>
      </c>
    </row>
    <row r="1520" spans="1:13">
      <c r="A1520" s="291" t="s">
        <v>3328</v>
      </c>
      <c r="B1520" s="292"/>
      <c r="C1520" s="291" t="s">
        <v>1466</v>
      </c>
      <c r="D1520" s="293"/>
      <c r="E1520" s="293"/>
      <c r="F1520" s="293"/>
      <c r="G1520" s="292"/>
      <c r="H1520" s="294" t="s">
        <v>54</v>
      </c>
      <c r="I1520" s="295"/>
      <c r="J1520" s="138">
        <v>672.97</v>
      </c>
      <c r="K1520" s="298">
        <v>54.89</v>
      </c>
      <c r="L1520" s="299"/>
      <c r="M1520" s="138">
        <v>727.86</v>
      </c>
    </row>
    <row r="1521" spans="1:13">
      <c r="A1521" s="291" t="s">
        <v>3329</v>
      </c>
      <c r="B1521" s="292"/>
      <c r="C1521" s="291" t="s">
        <v>1467</v>
      </c>
      <c r="D1521" s="293"/>
      <c r="E1521" s="293"/>
      <c r="F1521" s="293"/>
      <c r="G1521" s="292"/>
      <c r="H1521" s="294" t="s">
        <v>54</v>
      </c>
      <c r="I1521" s="295"/>
      <c r="J1521" s="138">
        <v>208.22</v>
      </c>
      <c r="K1521" s="298">
        <v>54.89</v>
      </c>
      <c r="L1521" s="299"/>
      <c r="M1521" s="138">
        <v>263.11</v>
      </c>
    </row>
    <row r="1522" spans="1:13">
      <c r="A1522" s="291" t="s">
        <v>3330</v>
      </c>
      <c r="B1522" s="292"/>
      <c r="C1522" s="291" t="s">
        <v>1468</v>
      </c>
      <c r="D1522" s="293"/>
      <c r="E1522" s="293"/>
      <c r="F1522" s="293"/>
      <c r="G1522" s="292"/>
      <c r="H1522" s="294" t="s">
        <v>54</v>
      </c>
      <c r="I1522" s="295"/>
      <c r="J1522" s="138">
        <v>281.7</v>
      </c>
      <c r="K1522" s="298">
        <v>54.89</v>
      </c>
      <c r="L1522" s="299"/>
      <c r="M1522" s="138">
        <v>336.59</v>
      </c>
    </row>
    <row r="1523" spans="1:13">
      <c r="A1523" s="291" t="s">
        <v>3331</v>
      </c>
      <c r="B1523" s="292"/>
      <c r="C1523" s="291" t="s">
        <v>271</v>
      </c>
      <c r="D1523" s="293"/>
      <c r="E1523" s="293"/>
      <c r="F1523" s="293"/>
      <c r="G1523" s="292"/>
      <c r="H1523" s="294" t="s">
        <v>54</v>
      </c>
      <c r="I1523" s="295"/>
      <c r="J1523" s="138">
        <v>380.25</v>
      </c>
      <c r="K1523" s="298">
        <v>54.89</v>
      </c>
      <c r="L1523" s="299"/>
      <c r="M1523" s="138">
        <v>435.14</v>
      </c>
    </row>
    <row r="1524" spans="1:13">
      <c r="A1524" s="291" t="s">
        <v>3332</v>
      </c>
      <c r="B1524" s="292"/>
      <c r="C1524" s="291" t="s">
        <v>4209</v>
      </c>
      <c r="D1524" s="293"/>
      <c r="E1524" s="293"/>
      <c r="F1524" s="293"/>
      <c r="G1524" s="292"/>
      <c r="H1524" s="294" t="s">
        <v>54</v>
      </c>
      <c r="I1524" s="295"/>
      <c r="J1524" s="138">
        <v>221.54</v>
      </c>
      <c r="K1524" s="296">
        <v>0.12</v>
      </c>
      <c r="L1524" s="297"/>
      <c r="M1524" s="138">
        <v>221.66</v>
      </c>
    </row>
    <row r="1525" spans="1:13">
      <c r="A1525" s="291" t="s">
        <v>3333</v>
      </c>
      <c r="B1525" s="292"/>
      <c r="C1525" s="291" t="s">
        <v>4210</v>
      </c>
      <c r="D1525" s="293"/>
      <c r="E1525" s="293"/>
      <c r="F1525" s="293"/>
      <c r="G1525" s="292"/>
      <c r="H1525" s="294" t="s">
        <v>54</v>
      </c>
      <c r="I1525" s="295"/>
      <c r="J1525" s="138">
        <v>143.79</v>
      </c>
      <c r="K1525" s="296">
        <v>0.12</v>
      </c>
      <c r="L1525" s="297"/>
      <c r="M1525" s="138">
        <v>143.91</v>
      </c>
    </row>
    <row r="1526" spans="1:13">
      <c r="A1526" s="291" t="s">
        <v>3334</v>
      </c>
      <c r="B1526" s="292"/>
      <c r="C1526" s="291" t="s">
        <v>4211</v>
      </c>
      <c r="D1526" s="293"/>
      <c r="E1526" s="293"/>
      <c r="F1526" s="293"/>
      <c r="G1526" s="292"/>
      <c r="H1526" s="294" t="s">
        <v>407</v>
      </c>
      <c r="I1526" s="295"/>
      <c r="J1526" s="138">
        <v>164.06</v>
      </c>
      <c r="K1526" s="296">
        <v>0</v>
      </c>
      <c r="L1526" s="297"/>
      <c r="M1526" s="138">
        <v>164.06</v>
      </c>
    </row>
    <row r="1527" spans="1:13">
      <c r="A1527" s="291" t="s">
        <v>3335</v>
      </c>
      <c r="B1527" s="292"/>
      <c r="C1527" s="291" t="s">
        <v>4212</v>
      </c>
      <c r="D1527" s="293"/>
      <c r="E1527" s="293"/>
      <c r="F1527" s="293"/>
      <c r="G1527" s="292"/>
      <c r="H1527" s="294" t="s">
        <v>407</v>
      </c>
      <c r="I1527" s="295"/>
      <c r="J1527" s="138">
        <v>111.42</v>
      </c>
      <c r="K1527" s="296">
        <v>0</v>
      </c>
      <c r="L1527" s="297"/>
      <c r="M1527" s="138">
        <v>111.42</v>
      </c>
    </row>
    <row r="1528" spans="1:13">
      <c r="A1528" s="291" t="s">
        <v>3336</v>
      </c>
      <c r="B1528" s="292"/>
      <c r="C1528" s="291" t="s">
        <v>4213</v>
      </c>
      <c r="D1528" s="293"/>
      <c r="E1528" s="293"/>
      <c r="F1528" s="293"/>
      <c r="G1528" s="292"/>
      <c r="H1528" s="294" t="s">
        <v>54</v>
      </c>
      <c r="I1528" s="295"/>
      <c r="J1528" s="138">
        <v>300</v>
      </c>
      <c r="K1528" s="296">
        <v>0.12</v>
      </c>
      <c r="L1528" s="297"/>
      <c r="M1528" s="138">
        <v>300.12</v>
      </c>
    </row>
    <row r="1529" spans="1:13">
      <c r="A1529" s="291" t="s">
        <v>3337</v>
      </c>
      <c r="B1529" s="292"/>
      <c r="C1529" s="291" t="s">
        <v>4214</v>
      </c>
      <c r="D1529" s="293"/>
      <c r="E1529" s="293"/>
      <c r="F1529" s="293"/>
      <c r="G1529" s="292"/>
      <c r="H1529" s="294" t="s">
        <v>54</v>
      </c>
      <c r="I1529" s="295"/>
      <c r="J1529" s="138">
        <v>175.05</v>
      </c>
      <c r="K1529" s="296">
        <v>0.12</v>
      </c>
      <c r="L1529" s="297"/>
      <c r="M1529" s="138">
        <v>175.17</v>
      </c>
    </row>
    <row r="1530" spans="1:13">
      <c r="A1530" s="291" t="s">
        <v>3338</v>
      </c>
      <c r="B1530" s="292"/>
      <c r="C1530" s="291" t="s">
        <v>1469</v>
      </c>
      <c r="D1530" s="293"/>
      <c r="E1530" s="293"/>
      <c r="F1530" s="293"/>
      <c r="G1530" s="292"/>
      <c r="H1530" s="294" t="s">
        <v>54</v>
      </c>
      <c r="I1530" s="295"/>
      <c r="J1530" s="138">
        <v>129.36000000000001</v>
      </c>
      <c r="K1530" s="298">
        <v>50.11</v>
      </c>
      <c r="L1530" s="299"/>
      <c r="M1530" s="138">
        <v>179.47</v>
      </c>
    </row>
    <row r="1531" spans="1:13">
      <c r="A1531" s="291" t="s">
        <v>3339</v>
      </c>
      <c r="B1531" s="292"/>
      <c r="C1531" s="291" t="s">
        <v>1470</v>
      </c>
      <c r="D1531" s="293"/>
      <c r="E1531" s="293"/>
      <c r="F1531" s="293"/>
      <c r="G1531" s="292"/>
      <c r="H1531" s="294" t="s">
        <v>54</v>
      </c>
      <c r="I1531" s="295"/>
      <c r="J1531" s="138">
        <v>109.88</v>
      </c>
      <c r="K1531" s="298">
        <v>50.11</v>
      </c>
      <c r="L1531" s="299"/>
      <c r="M1531" s="138">
        <v>159.99</v>
      </c>
    </row>
    <row r="1532" spans="1:13">
      <c r="A1532" s="291" t="s">
        <v>3340</v>
      </c>
      <c r="B1532" s="292"/>
      <c r="C1532" s="291" t="s">
        <v>1471</v>
      </c>
      <c r="D1532" s="293"/>
      <c r="E1532" s="293"/>
      <c r="F1532" s="293"/>
      <c r="G1532" s="292"/>
      <c r="H1532" s="294" t="s">
        <v>54</v>
      </c>
      <c r="I1532" s="295"/>
      <c r="J1532" s="138">
        <v>118.27</v>
      </c>
      <c r="K1532" s="298">
        <v>51.05</v>
      </c>
      <c r="L1532" s="299"/>
      <c r="M1532" s="138">
        <v>169.32</v>
      </c>
    </row>
    <row r="1533" spans="1:13">
      <c r="A1533" s="291" t="s">
        <v>3341</v>
      </c>
      <c r="B1533" s="292"/>
      <c r="C1533" s="291" t="s">
        <v>1472</v>
      </c>
      <c r="D1533" s="293"/>
      <c r="E1533" s="293"/>
      <c r="F1533" s="293"/>
      <c r="G1533" s="292"/>
      <c r="H1533" s="294" t="s">
        <v>54</v>
      </c>
      <c r="I1533" s="295"/>
      <c r="J1533" s="138">
        <v>657.25</v>
      </c>
      <c r="K1533" s="298">
        <v>57.19</v>
      </c>
      <c r="L1533" s="299"/>
      <c r="M1533" s="138">
        <v>714.44</v>
      </c>
    </row>
    <row r="1534" spans="1:13">
      <c r="A1534" s="291" t="s">
        <v>3342</v>
      </c>
      <c r="B1534" s="292"/>
      <c r="C1534" s="291" t="s">
        <v>1473</v>
      </c>
      <c r="D1534" s="293"/>
      <c r="E1534" s="293"/>
      <c r="F1534" s="293"/>
      <c r="G1534" s="292"/>
      <c r="H1534" s="294" t="s">
        <v>54</v>
      </c>
      <c r="I1534" s="295"/>
      <c r="J1534" s="138">
        <v>652.94000000000005</v>
      </c>
      <c r="K1534" s="298">
        <v>56.15</v>
      </c>
      <c r="L1534" s="299"/>
      <c r="M1534" s="138">
        <v>709.09</v>
      </c>
    </row>
    <row r="1535" spans="1:13">
      <c r="A1535" s="291" t="s">
        <v>3343</v>
      </c>
      <c r="B1535" s="292"/>
      <c r="C1535" s="291" t="s">
        <v>1474</v>
      </c>
      <c r="D1535" s="293"/>
      <c r="E1535" s="293"/>
      <c r="F1535" s="293"/>
      <c r="G1535" s="292"/>
      <c r="H1535" s="294" t="s">
        <v>54</v>
      </c>
      <c r="I1535" s="295"/>
      <c r="J1535" s="138">
        <v>182.75</v>
      </c>
      <c r="K1535" s="298">
        <v>53.36</v>
      </c>
      <c r="L1535" s="299"/>
      <c r="M1535" s="138">
        <v>236.11</v>
      </c>
    </row>
    <row r="1536" spans="1:13">
      <c r="A1536" s="291" t="s">
        <v>3344</v>
      </c>
      <c r="B1536" s="292"/>
      <c r="C1536" s="291" t="s">
        <v>1475</v>
      </c>
      <c r="D1536" s="293"/>
      <c r="E1536" s="293"/>
      <c r="F1536" s="293"/>
      <c r="G1536" s="292"/>
      <c r="H1536" s="294" t="s">
        <v>54</v>
      </c>
      <c r="I1536" s="295"/>
      <c r="J1536" s="138">
        <v>385.24</v>
      </c>
      <c r="K1536" s="300">
        <v>106.74</v>
      </c>
      <c r="L1536" s="301"/>
      <c r="M1536" s="138">
        <v>491.98</v>
      </c>
    </row>
    <row r="1537" spans="1:13">
      <c r="A1537" s="291" t="s">
        <v>3345</v>
      </c>
      <c r="B1537" s="292"/>
      <c r="C1537" s="291" t="s">
        <v>1476</v>
      </c>
      <c r="D1537" s="293"/>
      <c r="E1537" s="293"/>
      <c r="F1537" s="293"/>
      <c r="G1537" s="292"/>
      <c r="H1537" s="294" t="s">
        <v>54</v>
      </c>
      <c r="I1537" s="295"/>
      <c r="J1537" s="137">
        <v>86.59</v>
      </c>
      <c r="K1537" s="298">
        <v>27.21</v>
      </c>
      <c r="L1537" s="299"/>
      <c r="M1537" s="138">
        <v>113.8</v>
      </c>
    </row>
    <row r="1538" spans="1:13">
      <c r="A1538" s="291" t="s">
        <v>3346</v>
      </c>
      <c r="B1538" s="292"/>
      <c r="C1538" s="291" t="s">
        <v>1477</v>
      </c>
      <c r="D1538" s="293"/>
      <c r="E1538" s="293"/>
      <c r="F1538" s="293"/>
      <c r="G1538" s="292"/>
      <c r="H1538" s="294" t="s">
        <v>54</v>
      </c>
      <c r="I1538" s="295"/>
      <c r="J1538" s="138">
        <v>128.68</v>
      </c>
      <c r="K1538" s="298">
        <v>69.02</v>
      </c>
      <c r="L1538" s="299"/>
      <c r="M1538" s="138">
        <v>197.7</v>
      </c>
    </row>
    <row r="1539" spans="1:13">
      <c r="A1539" s="291" t="s">
        <v>3347</v>
      </c>
      <c r="B1539" s="292"/>
      <c r="C1539" s="291" t="s">
        <v>1478</v>
      </c>
      <c r="D1539" s="293"/>
      <c r="E1539" s="293"/>
      <c r="F1539" s="293"/>
      <c r="G1539" s="292"/>
      <c r="H1539" s="294" t="s">
        <v>54</v>
      </c>
      <c r="I1539" s="295"/>
      <c r="J1539" s="138">
        <v>187.55</v>
      </c>
      <c r="K1539" s="298">
        <v>99.21</v>
      </c>
      <c r="L1539" s="299"/>
      <c r="M1539" s="138">
        <v>286.76</v>
      </c>
    </row>
    <row r="1540" spans="1:13">
      <c r="A1540" s="302" t="s">
        <v>3348</v>
      </c>
      <c r="B1540" s="303"/>
      <c r="C1540" s="302" t="s">
        <v>1479</v>
      </c>
      <c r="D1540" s="304"/>
      <c r="E1540" s="304"/>
      <c r="F1540" s="304"/>
      <c r="G1540" s="304"/>
      <c r="H1540" s="304"/>
      <c r="I1540" s="304"/>
      <c r="J1540" s="304"/>
      <c r="K1540" s="304"/>
      <c r="L1540" s="304"/>
      <c r="M1540" s="303"/>
    </row>
    <row r="1541" spans="1:13">
      <c r="A1541" s="291" t="s">
        <v>3349</v>
      </c>
      <c r="B1541" s="292"/>
      <c r="C1541" s="291" t="s">
        <v>1479</v>
      </c>
      <c r="D1541" s="293"/>
      <c r="E1541" s="293"/>
      <c r="F1541" s="293"/>
      <c r="G1541" s="292"/>
      <c r="H1541" s="294"/>
      <c r="I1541" s="295"/>
      <c r="J1541" s="136">
        <v>0</v>
      </c>
      <c r="K1541" s="296">
        <v>0</v>
      </c>
      <c r="L1541" s="297"/>
      <c r="M1541" s="136">
        <v>0</v>
      </c>
    </row>
    <row r="1542" spans="1:13">
      <c r="A1542" s="291" t="s">
        <v>3350</v>
      </c>
      <c r="B1542" s="292"/>
      <c r="C1542" s="291" t="s">
        <v>1480</v>
      </c>
      <c r="D1542" s="293"/>
      <c r="E1542" s="293"/>
      <c r="F1542" s="293"/>
      <c r="G1542" s="292"/>
      <c r="H1542" s="294" t="s">
        <v>54</v>
      </c>
      <c r="I1542" s="295"/>
      <c r="J1542" s="137">
        <v>56.32</v>
      </c>
      <c r="K1542" s="298">
        <v>22.16</v>
      </c>
      <c r="L1542" s="299"/>
      <c r="M1542" s="137">
        <v>78.48</v>
      </c>
    </row>
    <row r="1543" spans="1:13">
      <c r="A1543" s="291" t="s">
        <v>3351</v>
      </c>
      <c r="B1543" s="292"/>
      <c r="C1543" s="291" t="s">
        <v>1481</v>
      </c>
      <c r="D1543" s="293"/>
      <c r="E1543" s="293"/>
      <c r="F1543" s="293"/>
      <c r="G1543" s="292"/>
      <c r="H1543" s="294" t="s">
        <v>54</v>
      </c>
      <c r="I1543" s="295"/>
      <c r="J1543" s="137">
        <v>73.62</v>
      </c>
      <c r="K1543" s="298">
        <v>23.96</v>
      </c>
      <c r="L1543" s="299"/>
      <c r="M1543" s="137">
        <v>97.58</v>
      </c>
    </row>
    <row r="1544" spans="1:13">
      <c r="A1544" s="291" t="s">
        <v>3352</v>
      </c>
      <c r="B1544" s="292"/>
      <c r="C1544" s="291" t="s">
        <v>1482</v>
      </c>
      <c r="D1544" s="293"/>
      <c r="E1544" s="293"/>
      <c r="F1544" s="293"/>
      <c r="G1544" s="292"/>
      <c r="H1544" s="294" t="s">
        <v>54</v>
      </c>
      <c r="I1544" s="295"/>
      <c r="J1544" s="137">
        <v>94.58</v>
      </c>
      <c r="K1544" s="298">
        <v>28.36</v>
      </c>
      <c r="L1544" s="299"/>
      <c r="M1544" s="138">
        <v>122.94</v>
      </c>
    </row>
    <row r="1545" spans="1:13">
      <c r="A1545" s="302" t="s">
        <v>3353</v>
      </c>
      <c r="B1545" s="303"/>
      <c r="C1545" s="302" t="s">
        <v>275</v>
      </c>
      <c r="D1545" s="304"/>
      <c r="E1545" s="304"/>
      <c r="F1545" s="304"/>
      <c r="G1545" s="304"/>
      <c r="H1545" s="304"/>
      <c r="I1545" s="304"/>
      <c r="J1545" s="304"/>
      <c r="K1545" s="304"/>
      <c r="L1545" s="304"/>
      <c r="M1545" s="303"/>
    </row>
    <row r="1546" spans="1:13">
      <c r="A1546" s="291" t="s">
        <v>3354</v>
      </c>
      <c r="B1546" s="292"/>
      <c r="C1546" s="291" t="s">
        <v>1483</v>
      </c>
      <c r="D1546" s="293"/>
      <c r="E1546" s="293"/>
      <c r="F1546" s="293"/>
      <c r="G1546" s="292"/>
      <c r="H1546" s="294"/>
      <c r="I1546" s="295"/>
      <c r="J1546" s="136">
        <v>0</v>
      </c>
      <c r="K1546" s="296">
        <v>0</v>
      </c>
      <c r="L1546" s="297"/>
      <c r="M1546" s="136">
        <v>0</v>
      </c>
    </row>
    <row r="1547" spans="1:13">
      <c r="A1547" s="291" t="s">
        <v>3355</v>
      </c>
      <c r="B1547" s="292"/>
      <c r="C1547" s="291" t="s">
        <v>1484</v>
      </c>
      <c r="D1547" s="293"/>
      <c r="E1547" s="293"/>
      <c r="F1547" s="293"/>
      <c r="G1547" s="292"/>
      <c r="H1547" s="294" t="s">
        <v>54</v>
      </c>
      <c r="I1547" s="295"/>
      <c r="J1547" s="137">
        <v>12.37</v>
      </c>
      <c r="K1547" s="296">
        <v>9.35</v>
      </c>
      <c r="L1547" s="297"/>
      <c r="M1547" s="137">
        <v>21.72</v>
      </c>
    </row>
    <row r="1548" spans="1:13">
      <c r="A1548" s="291" t="s">
        <v>3356</v>
      </c>
      <c r="B1548" s="292"/>
      <c r="C1548" s="291" t="s">
        <v>1485</v>
      </c>
      <c r="D1548" s="293"/>
      <c r="E1548" s="293"/>
      <c r="F1548" s="293"/>
      <c r="G1548" s="292"/>
      <c r="H1548" s="294" t="s">
        <v>54</v>
      </c>
      <c r="I1548" s="295"/>
      <c r="J1548" s="137">
        <v>84.71</v>
      </c>
      <c r="K1548" s="298">
        <v>22.79</v>
      </c>
      <c r="L1548" s="299"/>
      <c r="M1548" s="138">
        <v>107.5</v>
      </c>
    </row>
    <row r="1549" spans="1:13">
      <c r="A1549" s="291" t="s">
        <v>3357</v>
      </c>
      <c r="B1549" s="292"/>
      <c r="C1549" s="291" t="s">
        <v>1486</v>
      </c>
      <c r="D1549" s="293"/>
      <c r="E1549" s="293"/>
      <c r="F1549" s="293"/>
      <c r="G1549" s="292"/>
      <c r="H1549" s="294" t="s">
        <v>54</v>
      </c>
      <c r="I1549" s="295"/>
      <c r="J1549" s="137">
        <v>68.069999999999993</v>
      </c>
      <c r="K1549" s="298">
        <v>22.79</v>
      </c>
      <c r="L1549" s="299"/>
      <c r="M1549" s="137">
        <v>90.86</v>
      </c>
    </row>
    <row r="1550" spans="1:13">
      <c r="A1550" s="291" t="s">
        <v>3358</v>
      </c>
      <c r="B1550" s="292"/>
      <c r="C1550" s="291" t="s">
        <v>1487</v>
      </c>
      <c r="D1550" s="293"/>
      <c r="E1550" s="293"/>
      <c r="F1550" s="293"/>
      <c r="G1550" s="292"/>
      <c r="H1550" s="294" t="s">
        <v>54</v>
      </c>
      <c r="I1550" s="295"/>
      <c r="J1550" s="137">
        <v>68.92</v>
      </c>
      <c r="K1550" s="298">
        <v>22.79</v>
      </c>
      <c r="L1550" s="299"/>
      <c r="M1550" s="137">
        <v>91.71</v>
      </c>
    </row>
    <row r="1551" spans="1:13">
      <c r="A1551" s="291" t="s">
        <v>3359</v>
      </c>
      <c r="B1551" s="292"/>
      <c r="C1551" s="291" t="s">
        <v>1488</v>
      </c>
      <c r="D1551" s="293"/>
      <c r="E1551" s="293"/>
      <c r="F1551" s="293"/>
      <c r="G1551" s="292"/>
      <c r="H1551" s="294" t="s">
        <v>54</v>
      </c>
      <c r="I1551" s="295"/>
      <c r="J1551" s="137">
        <v>78.239999999999995</v>
      </c>
      <c r="K1551" s="298">
        <v>22.79</v>
      </c>
      <c r="L1551" s="299"/>
      <c r="M1551" s="138">
        <v>101.03</v>
      </c>
    </row>
    <row r="1552" spans="1:13">
      <c r="A1552" s="291" t="s">
        <v>3360</v>
      </c>
      <c r="B1552" s="292"/>
      <c r="C1552" s="291" t="s">
        <v>1489</v>
      </c>
      <c r="D1552" s="293"/>
      <c r="E1552" s="293"/>
      <c r="F1552" s="293"/>
      <c r="G1552" s="292"/>
      <c r="H1552" s="294" t="s">
        <v>54</v>
      </c>
      <c r="I1552" s="295"/>
      <c r="J1552" s="137">
        <v>23.67</v>
      </c>
      <c r="K1552" s="298">
        <v>19.329999999999998</v>
      </c>
      <c r="L1552" s="299"/>
      <c r="M1552" s="137">
        <v>43</v>
      </c>
    </row>
    <row r="1553" spans="1:13">
      <c r="A1553" s="291" t="s">
        <v>3361</v>
      </c>
      <c r="B1553" s="292"/>
      <c r="C1553" s="291" t="s">
        <v>1490</v>
      </c>
      <c r="D1553" s="293"/>
      <c r="E1553" s="293"/>
      <c r="F1553" s="293"/>
      <c r="G1553" s="292"/>
      <c r="H1553" s="294" t="s">
        <v>54</v>
      </c>
      <c r="I1553" s="295"/>
      <c r="J1553" s="137">
        <v>10.8</v>
      </c>
      <c r="K1553" s="296">
        <v>9.35</v>
      </c>
      <c r="L1553" s="297"/>
      <c r="M1553" s="137">
        <v>20.149999999999999</v>
      </c>
    </row>
    <row r="1554" spans="1:13">
      <c r="A1554" s="291" t="s">
        <v>3362</v>
      </c>
      <c r="B1554" s="292"/>
      <c r="C1554" s="291" t="s">
        <v>4215</v>
      </c>
      <c r="D1554" s="293"/>
      <c r="E1554" s="293"/>
      <c r="F1554" s="293"/>
      <c r="G1554" s="292"/>
      <c r="H1554" s="294" t="s">
        <v>54</v>
      </c>
      <c r="I1554" s="295"/>
      <c r="J1554" s="137">
        <v>12.22</v>
      </c>
      <c r="K1554" s="298">
        <v>12.8</v>
      </c>
      <c r="L1554" s="299"/>
      <c r="M1554" s="137">
        <v>25.02</v>
      </c>
    </row>
    <row r="1555" spans="1:13">
      <c r="A1555" s="291" t="s">
        <v>3363</v>
      </c>
      <c r="B1555" s="292"/>
      <c r="C1555" s="291" t="s">
        <v>279</v>
      </c>
      <c r="D1555" s="293"/>
      <c r="E1555" s="293"/>
      <c r="F1555" s="293"/>
      <c r="G1555" s="292"/>
      <c r="H1555" s="294" t="s">
        <v>54</v>
      </c>
      <c r="I1555" s="295"/>
      <c r="J1555" s="137">
        <v>11.65</v>
      </c>
      <c r="K1555" s="298">
        <v>12.8</v>
      </c>
      <c r="L1555" s="299"/>
      <c r="M1555" s="137">
        <v>24.45</v>
      </c>
    </row>
    <row r="1556" spans="1:13">
      <c r="A1556" s="291" t="s">
        <v>3364</v>
      </c>
      <c r="B1556" s="292"/>
      <c r="C1556" s="291" t="s">
        <v>1491</v>
      </c>
      <c r="D1556" s="293"/>
      <c r="E1556" s="293"/>
      <c r="F1556" s="293"/>
      <c r="G1556" s="292"/>
      <c r="H1556" s="294" t="s">
        <v>1492</v>
      </c>
      <c r="I1556" s="295"/>
      <c r="J1556" s="136">
        <v>0.11</v>
      </c>
      <c r="K1556" s="296">
        <v>0.08</v>
      </c>
      <c r="L1556" s="297"/>
      <c r="M1556" s="136">
        <v>0.19</v>
      </c>
    </row>
    <row r="1557" spans="1:13">
      <c r="A1557" s="291" t="s">
        <v>3365</v>
      </c>
      <c r="B1557" s="292"/>
      <c r="C1557" s="291" t="s">
        <v>4216</v>
      </c>
      <c r="D1557" s="293"/>
      <c r="E1557" s="293"/>
      <c r="F1557" s="293"/>
      <c r="G1557" s="292"/>
      <c r="H1557" s="294" t="s">
        <v>54</v>
      </c>
      <c r="I1557" s="295"/>
      <c r="J1557" s="137">
        <v>48.95</v>
      </c>
      <c r="K1557" s="298">
        <v>23.04</v>
      </c>
      <c r="L1557" s="299"/>
      <c r="M1557" s="137">
        <v>71.989999999999995</v>
      </c>
    </row>
    <row r="1558" spans="1:13">
      <c r="A1558" s="291" t="s">
        <v>3366</v>
      </c>
      <c r="B1558" s="292"/>
      <c r="C1558" s="291" t="s">
        <v>1493</v>
      </c>
      <c r="D1558" s="293"/>
      <c r="E1558" s="293"/>
      <c r="F1558" s="293"/>
      <c r="G1558" s="292"/>
      <c r="H1558" s="294" t="s">
        <v>54</v>
      </c>
      <c r="I1558" s="295"/>
      <c r="J1558" s="137">
        <v>92.78</v>
      </c>
      <c r="K1558" s="298">
        <v>32.14</v>
      </c>
      <c r="L1558" s="299"/>
      <c r="M1558" s="138">
        <v>124.92</v>
      </c>
    </row>
    <row r="1559" spans="1:13">
      <c r="A1559" s="291" t="s">
        <v>3367</v>
      </c>
      <c r="B1559" s="292"/>
      <c r="C1559" s="291" t="s">
        <v>277</v>
      </c>
      <c r="D1559" s="293"/>
      <c r="E1559" s="293"/>
      <c r="F1559" s="293"/>
      <c r="G1559" s="292"/>
      <c r="H1559" s="294" t="s">
        <v>54</v>
      </c>
      <c r="I1559" s="295"/>
      <c r="J1559" s="137">
        <v>13.33</v>
      </c>
      <c r="K1559" s="298">
        <v>20.36</v>
      </c>
      <c r="L1559" s="299"/>
      <c r="M1559" s="137">
        <v>33.69</v>
      </c>
    </row>
    <row r="1560" spans="1:13">
      <c r="A1560" s="291" t="s">
        <v>3368</v>
      </c>
      <c r="B1560" s="292"/>
      <c r="C1560" s="291" t="s">
        <v>1494</v>
      </c>
      <c r="D1560" s="293"/>
      <c r="E1560" s="293"/>
      <c r="F1560" s="293"/>
      <c r="G1560" s="292"/>
      <c r="H1560" s="294" t="s">
        <v>54</v>
      </c>
      <c r="I1560" s="295"/>
      <c r="J1560" s="137">
        <v>15.9</v>
      </c>
      <c r="K1560" s="296">
        <v>2.42</v>
      </c>
      <c r="L1560" s="297"/>
      <c r="M1560" s="137">
        <v>18.32</v>
      </c>
    </row>
    <row r="1561" spans="1:13">
      <c r="A1561" s="291" t="s">
        <v>3369</v>
      </c>
      <c r="B1561" s="292"/>
      <c r="C1561" s="291" t="s">
        <v>1495</v>
      </c>
      <c r="D1561" s="293"/>
      <c r="E1561" s="293"/>
      <c r="F1561" s="293"/>
      <c r="G1561" s="292"/>
      <c r="H1561" s="294" t="s">
        <v>54</v>
      </c>
      <c r="I1561" s="295"/>
      <c r="J1561" s="137">
        <v>15.9</v>
      </c>
      <c r="K1561" s="296">
        <v>2.5</v>
      </c>
      <c r="L1561" s="297"/>
      <c r="M1561" s="137">
        <v>18.399999999999999</v>
      </c>
    </row>
    <row r="1562" spans="1:13">
      <c r="A1562" s="291" t="s">
        <v>3370</v>
      </c>
      <c r="B1562" s="292"/>
      <c r="C1562" s="291" t="s">
        <v>1496</v>
      </c>
      <c r="D1562" s="293"/>
      <c r="E1562" s="293"/>
      <c r="F1562" s="293"/>
      <c r="G1562" s="292"/>
      <c r="H1562" s="294" t="s">
        <v>54</v>
      </c>
      <c r="I1562" s="295"/>
      <c r="J1562" s="137">
        <v>11.61</v>
      </c>
      <c r="K1562" s="296">
        <v>3.62</v>
      </c>
      <c r="L1562" s="297"/>
      <c r="M1562" s="137">
        <v>15.23</v>
      </c>
    </row>
    <row r="1563" spans="1:13">
      <c r="A1563" s="302" t="s">
        <v>3371</v>
      </c>
      <c r="B1563" s="303"/>
      <c r="C1563" s="302" t="s">
        <v>1497</v>
      </c>
      <c r="D1563" s="304"/>
      <c r="E1563" s="304"/>
      <c r="F1563" s="304"/>
      <c r="G1563" s="304"/>
      <c r="H1563" s="304"/>
      <c r="I1563" s="304"/>
      <c r="J1563" s="304"/>
      <c r="K1563" s="304"/>
      <c r="L1563" s="304"/>
      <c r="M1563" s="303"/>
    </row>
    <row r="1564" spans="1:13">
      <c r="A1564" s="291" t="s">
        <v>3372</v>
      </c>
      <c r="B1564" s="292"/>
      <c r="C1564" s="291" t="s">
        <v>1498</v>
      </c>
      <c r="D1564" s="293"/>
      <c r="E1564" s="293"/>
      <c r="F1564" s="293"/>
      <c r="G1564" s="292"/>
      <c r="H1564" s="294"/>
      <c r="I1564" s="295"/>
      <c r="J1564" s="136">
        <v>0</v>
      </c>
      <c r="K1564" s="296">
        <v>0</v>
      </c>
      <c r="L1564" s="297"/>
      <c r="M1564" s="136">
        <v>0</v>
      </c>
    </row>
    <row r="1565" spans="1:13">
      <c r="A1565" s="291" t="s">
        <v>3373</v>
      </c>
      <c r="B1565" s="292"/>
      <c r="C1565" s="291" t="s">
        <v>1499</v>
      </c>
      <c r="D1565" s="293"/>
      <c r="E1565" s="293"/>
      <c r="F1565" s="293"/>
      <c r="G1565" s="292"/>
      <c r="H1565" s="294" t="s">
        <v>54</v>
      </c>
      <c r="I1565" s="295"/>
      <c r="J1565" s="137">
        <v>32.97</v>
      </c>
      <c r="K1565" s="296">
        <v>4.45</v>
      </c>
      <c r="L1565" s="297"/>
      <c r="M1565" s="137">
        <v>37.42</v>
      </c>
    </row>
    <row r="1566" spans="1:13">
      <c r="A1566" s="291" t="s">
        <v>3374</v>
      </c>
      <c r="B1566" s="292"/>
      <c r="C1566" s="291" t="s">
        <v>1500</v>
      </c>
      <c r="D1566" s="293"/>
      <c r="E1566" s="293"/>
      <c r="F1566" s="293"/>
      <c r="G1566" s="292"/>
      <c r="H1566" s="294" t="s">
        <v>54</v>
      </c>
      <c r="I1566" s="295"/>
      <c r="J1566" s="137">
        <v>24.81</v>
      </c>
      <c r="K1566" s="298">
        <v>18.5</v>
      </c>
      <c r="L1566" s="299"/>
      <c r="M1566" s="137">
        <v>43.31</v>
      </c>
    </row>
    <row r="1567" spans="1:13">
      <c r="A1567" s="291" t="s">
        <v>3375</v>
      </c>
      <c r="B1567" s="292"/>
      <c r="C1567" s="291" t="s">
        <v>1501</v>
      </c>
      <c r="D1567" s="293"/>
      <c r="E1567" s="293"/>
      <c r="F1567" s="293"/>
      <c r="G1567" s="292"/>
      <c r="H1567" s="294" t="s">
        <v>54</v>
      </c>
      <c r="I1567" s="295"/>
      <c r="J1567" s="137">
        <v>40.22</v>
      </c>
      <c r="K1567" s="298">
        <v>13.98</v>
      </c>
      <c r="L1567" s="299"/>
      <c r="M1567" s="137">
        <v>54.2</v>
      </c>
    </row>
    <row r="1568" spans="1:13">
      <c r="A1568" s="291" t="s">
        <v>3376</v>
      </c>
      <c r="B1568" s="292"/>
      <c r="C1568" s="291" t="s">
        <v>1502</v>
      </c>
      <c r="D1568" s="293"/>
      <c r="E1568" s="293"/>
      <c r="F1568" s="293"/>
      <c r="G1568" s="292"/>
      <c r="H1568" s="294" t="s">
        <v>54</v>
      </c>
      <c r="I1568" s="295"/>
      <c r="J1568" s="136">
        <v>5.74</v>
      </c>
      <c r="K1568" s="298">
        <v>20.89</v>
      </c>
      <c r="L1568" s="299"/>
      <c r="M1568" s="137">
        <v>26.63</v>
      </c>
    </row>
    <row r="1569" spans="1:13">
      <c r="A1569" s="291" t="s">
        <v>3377</v>
      </c>
      <c r="B1569" s="292"/>
      <c r="C1569" s="291" t="s">
        <v>1503</v>
      </c>
      <c r="D1569" s="293"/>
      <c r="E1569" s="293"/>
      <c r="F1569" s="293"/>
      <c r="G1569" s="292"/>
      <c r="H1569" s="294" t="s">
        <v>59</v>
      </c>
      <c r="I1569" s="295"/>
      <c r="J1569" s="138">
        <v>997.59</v>
      </c>
      <c r="K1569" s="300">
        <v>616.55999999999995</v>
      </c>
      <c r="L1569" s="301"/>
      <c r="M1569" s="139">
        <v>1614.15</v>
      </c>
    </row>
    <row r="1570" spans="1:13">
      <c r="A1570" s="302" t="s">
        <v>3378</v>
      </c>
      <c r="B1570" s="303"/>
      <c r="C1570" s="302" t="s">
        <v>1504</v>
      </c>
      <c r="D1570" s="304"/>
      <c r="E1570" s="304"/>
      <c r="F1570" s="304"/>
      <c r="G1570" s="304"/>
      <c r="H1570" s="304"/>
      <c r="I1570" s="304"/>
      <c r="J1570" s="304"/>
      <c r="K1570" s="304"/>
      <c r="L1570" s="304"/>
      <c r="M1570" s="303"/>
    </row>
    <row r="1571" spans="1:13">
      <c r="A1571" s="291" t="s">
        <v>3379</v>
      </c>
      <c r="B1571" s="292"/>
      <c r="C1571" s="291" t="s">
        <v>1504</v>
      </c>
      <c r="D1571" s="293"/>
      <c r="E1571" s="293"/>
      <c r="F1571" s="293"/>
      <c r="G1571" s="292"/>
      <c r="H1571" s="294"/>
      <c r="I1571" s="295"/>
      <c r="J1571" s="136">
        <v>0</v>
      </c>
      <c r="K1571" s="296">
        <v>0</v>
      </c>
      <c r="L1571" s="297"/>
      <c r="M1571" s="136">
        <v>0</v>
      </c>
    </row>
    <row r="1572" spans="1:13">
      <c r="A1572" s="291" t="s">
        <v>3380</v>
      </c>
      <c r="B1572" s="292"/>
      <c r="C1572" s="291" t="s">
        <v>4217</v>
      </c>
      <c r="D1572" s="293"/>
      <c r="E1572" s="293"/>
      <c r="F1572" s="293"/>
      <c r="G1572" s="292"/>
      <c r="H1572" s="294" t="s">
        <v>54</v>
      </c>
      <c r="I1572" s="295"/>
      <c r="J1572" s="138">
        <v>118.3</v>
      </c>
      <c r="K1572" s="298">
        <v>42.41</v>
      </c>
      <c r="L1572" s="299"/>
      <c r="M1572" s="138">
        <v>160.71</v>
      </c>
    </row>
    <row r="1573" spans="1:13">
      <c r="A1573" s="291" t="s">
        <v>3381</v>
      </c>
      <c r="B1573" s="292"/>
      <c r="C1573" s="291" t="s">
        <v>4218</v>
      </c>
      <c r="D1573" s="293"/>
      <c r="E1573" s="293"/>
      <c r="F1573" s="293"/>
      <c r="G1573" s="292"/>
      <c r="H1573" s="294" t="s">
        <v>54</v>
      </c>
      <c r="I1573" s="295"/>
      <c r="J1573" s="138">
        <v>123.2</v>
      </c>
      <c r="K1573" s="298">
        <v>53.01</v>
      </c>
      <c r="L1573" s="299"/>
      <c r="M1573" s="138">
        <v>176.21</v>
      </c>
    </row>
    <row r="1574" spans="1:13">
      <c r="A1574" s="291" t="s">
        <v>3382</v>
      </c>
      <c r="B1574" s="292"/>
      <c r="C1574" s="291" t="s">
        <v>4219</v>
      </c>
      <c r="D1574" s="293"/>
      <c r="E1574" s="293"/>
      <c r="F1574" s="293"/>
      <c r="G1574" s="292"/>
      <c r="H1574" s="294" t="s">
        <v>54</v>
      </c>
      <c r="I1574" s="295"/>
      <c r="J1574" s="138">
        <v>132.52000000000001</v>
      </c>
      <c r="K1574" s="298">
        <v>63.61</v>
      </c>
      <c r="L1574" s="299"/>
      <c r="M1574" s="138">
        <v>196.13</v>
      </c>
    </row>
    <row r="1575" spans="1:13">
      <c r="A1575" s="291" t="s">
        <v>3383</v>
      </c>
      <c r="B1575" s="292"/>
      <c r="C1575" s="291" t="s">
        <v>1505</v>
      </c>
      <c r="D1575" s="293"/>
      <c r="E1575" s="293"/>
      <c r="F1575" s="293"/>
      <c r="G1575" s="292"/>
      <c r="H1575" s="294" t="s">
        <v>54</v>
      </c>
      <c r="I1575" s="295"/>
      <c r="J1575" s="136">
        <v>3.27</v>
      </c>
      <c r="K1575" s="298">
        <v>42.41</v>
      </c>
      <c r="L1575" s="299"/>
      <c r="M1575" s="137">
        <v>45.68</v>
      </c>
    </row>
    <row r="1576" spans="1:13">
      <c r="A1576" s="291" t="s">
        <v>3384</v>
      </c>
      <c r="B1576" s="292"/>
      <c r="C1576" s="291" t="s">
        <v>1506</v>
      </c>
      <c r="D1576" s="293"/>
      <c r="E1576" s="293"/>
      <c r="F1576" s="293"/>
      <c r="G1576" s="292"/>
      <c r="H1576" s="294" t="s">
        <v>54</v>
      </c>
      <c r="I1576" s="295"/>
      <c r="J1576" s="136">
        <v>3.27</v>
      </c>
      <c r="K1576" s="298">
        <v>53.01</v>
      </c>
      <c r="L1576" s="299"/>
      <c r="M1576" s="137">
        <v>56.28</v>
      </c>
    </row>
    <row r="1577" spans="1:13">
      <c r="A1577" s="291" t="s">
        <v>3385</v>
      </c>
      <c r="B1577" s="292"/>
      <c r="C1577" s="291" t="s">
        <v>1507</v>
      </c>
      <c r="D1577" s="293"/>
      <c r="E1577" s="293"/>
      <c r="F1577" s="293"/>
      <c r="G1577" s="292"/>
      <c r="H1577" s="294" t="s">
        <v>54</v>
      </c>
      <c r="I1577" s="295"/>
      <c r="J1577" s="136">
        <v>3.27</v>
      </c>
      <c r="K1577" s="298">
        <v>63.61</v>
      </c>
      <c r="L1577" s="299"/>
      <c r="M1577" s="137">
        <v>66.88</v>
      </c>
    </row>
    <row r="1578" spans="1:13">
      <c r="A1578" s="291" t="s">
        <v>3386</v>
      </c>
      <c r="B1578" s="292"/>
      <c r="C1578" s="291" t="s">
        <v>1508</v>
      </c>
      <c r="D1578" s="293"/>
      <c r="E1578" s="293"/>
      <c r="F1578" s="293"/>
      <c r="G1578" s="292"/>
      <c r="H1578" s="294" t="s">
        <v>54</v>
      </c>
      <c r="I1578" s="295"/>
      <c r="J1578" s="136">
        <v>0.46</v>
      </c>
      <c r="K1578" s="298">
        <v>35.340000000000003</v>
      </c>
      <c r="L1578" s="299"/>
      <c r="M1578" s="137">
        <v>35.799999999999997</v>
      </c>
    </row>
    <row r="1579" spans="1:13">
      <c r="A1579" s="291" t="s">
        <v>3387</v>
      </c>
      <c r="B1579" s="292"/>
      <c r="C1579" s="291" t="s">
        <v>1509</v>
      </c>
      <c r="D1579" s="293"/>
      <c r="E1579" s="293"/>
      <c r="F1579" s="293"/>
      <c r="G1579" s="292"/>
      <c r="H1579" s="294" t="s">
        <v>54</v>
      </c>
      <c r="I1579" s="295"/>
      <c r="J1579" s="136">
        <v>0.33</v>
      </c>
      <c r="K1579" s="298">
        <v>15.26</v>
      </c>
      <c r="L1579" s="299"/>
      <c r="M1579" s="137">
        <v>15.59</v>
      </c>
    </row>
    <row r="1580" spans="1:13">
      <c r="A1580" s="291" t="s">
        <v>3388</v>
      </c>
      <c r="B1580" s="292"/>
      <c r="C1580" s="291" t="s">
        <v>4220</v>
      </c>
      <c r="D1580" s="293"/>
      <c r="E1580" s="293"/>
      <c r="F1580" s="293"/>
      <c r="G1580" s="292"/>
      <c r="H1580" s="294" t="s">
        <v>54</v>
      </c>
      <c r="I1580" s="295"/>
      <c r="J1580" s="137">
        <v>36.92</v>
      </c>
      <c r="K1580" s="298">
        <v>15.26</v>
      </c>
      <c r="L1580" s="299"/>
      <c r="M1580" s="137">
        <v>52.18</v>
      </c>
    </row>
    <row r="1581" spans="1:13">
      <c r="A1581" s="291" t="s">
        <v>3389</v>
      </c>
      <c r="B1581" s="292"/>
      <c r="C1581" s="291" t="s">
        <v>4221</v>
      </c>
      <c r="D1581" s="293"/>
      <c r="E1581" s="293"/>
      <c r="F1581" s="293"/>
      <c r="G1581" s="292"/>
      <c r="H1581" s="294" t="s">
        <v>54</v>
      </c>
      <c r="I1581" s="295"/>
      <c r="J1581" s="137">
        <v>81.72</v>
      </c>
      <c r="K1581" s="298">
        <v>35.340000000000003</v>
      </c>
      <c r="L1581" s="299"/>
      <c r="M1581" s="138">
        <v>117.06</v>
      </c>
    </row>
    <row r="1582" spans="1:13">
      <c r="A1582" s="291" t="s">
        <v>3390</v>
      </c>
      <c r="B1582" s="292"/>
      <c r="C1582" s="291" t="s">
        <v>1510</v>
      </c>
      <c r="D1582" s="293"/>
      <c r="E1582" s="293"/>
      <c r="F1582" s="293"/>
      <c r="G1582" s="292"/>
      <c r="H1582" s="294" t="s">
        <v>54</v>
      </c>
      <c r="I1582" s="295"/>
      <c r="J1582" s="137">
        <v>57.81</v>
      </c>
      <c r="K1582" s="298">
        <v>12.72</v>
      </c>
      <c r="L1582" s="299"/>
      <c r="M1582" s="137">
        <v>70.53</v>
      </c>
    </row>
    <row r="1583" spans="1:13">
      <c r="A1583" s="291" t="s">
        <v>3391</v>
      </c>
      <c r="B1583" s="292"/>
      <c r="C1583" s="291" t="s">
        <v>1511</v>
      </c>
      <c r="D1583" s="293"/>
      <c r="E1583" s="293"/>
      <c r="F1583" s="293"/>
      <c r="G1583" s="292"/>
      <c r="H1583" s="294" t="s">
        <v>54</v>
      </c>
      <c r="I1583" s="295"/>
      <c r="J1583" s="137">
        <v>62.9</v>
      </c>
      <c r="K1583" s="296">
        <v>4.99</v>
      </c>
      <c r="L1583" s="297"/>
      <c r="M1583" s="137">
        <v>67.89</v>
      </c>
    </row>
    <row r="1584" spans="1:13">
      <c r="A1584" s="291" t="s">
        <v>3392</v>
      </c>
      <c r="B1584" s="292"/>
      <c r="C1584" s="291" t="s">
        <v>1512</v>
      </c>
      <c r="D1584" s="293"/>
      <c r="E1584" s="293"/>
      <c r="F1584" s="293"/>
      <c r="G1584" s="292"/>
      <c r="H1584" s="294" t="s">
        <v>54</v>
      </c>
      <c r="I1584" s="295"/>
      <c r="J1584" s="137">
        <v>12.56</v>
      </c>
      <c r="K1584" s="296">
        <v>6.36</v>
      </c>
      <c r="L1584" s="297"/>
      <c r="M1584" s="137">
        <v>18.920000000000002</v>
      </c>
    </row>
    <row r="1585" spans="1:13">
      <c r="A1585" s="291" t="s">
        <v>3393</v>
      </c>
      <c r="B1585" s="292"/>
      <c r="C1585" s="291" t="s">
        <v>4222</v>
      </c>
      <c r="D1585" s="293"/>
      <c r="E1585" s="293"/>
      <c r="F1585" s="293"/>
      <c r="G1585" s="292"/>
      <c r="H1585" s="294" t="s">
        <v>462</v>
      </c>
      <c r="I1585" s="295"/>
      <c r="J1585" s="137">
        <v>20.7</v>
      </c>
      <c r="K1585" s="296">
        <v>7.54</v>
      </c>
      <c r="L1585" s="297"/>
      <c r="M1585" s="137">
        <v>28.24</v>
      </c>
    </row>
    <row r="1586" spans="1:13">
      <c r="A1586" s="291" t="s">
        <v>3394</v>
      </c>
      <c r="B1586" s="292"/>
      <c r="C1586" s="291" t="s">
        <v>4223</v>
      </c>
      <c r="D1586" s="293"/>
      <c r="E1586" s="293"/>
      <c r="F1586" s="293"/>
      <c r="G1586" s="292"/>
      <c r="H1586" s="294" t="s">
        <v>54</v>
      </c>
      <c r="I1586" s="295"/>
      <c r="J1586" s="136">
        <v>7.08</v>
      </c>
      <c r="K1586" s="296">
        <v>2.08</v>
      </c>
      <c r="L1586" s="297"/>
      <c r="M1586" s="136">
        <v>9.16</v>
      </c>
    </row>
    <row r="1587" spans="1:13">
      <c r="A1587" s="302" t="s">
        <v>3395</v>
      </c>
      <c r="B1587" s="303"/>
      <c r="C1587" s="302" t="s">
        <v>1513</v>
      </c>
      <c r="D1587" s="304"/>
      <c r="E1587" s="304"/>
      <c r="F1587" s="304"/>
      <c r="G1587" s="304"/>
      <c r="H1587" s="304"/>
      <c r="I1587" s="304"/>
      <c r="J1587" s="304"/>
      <c r="K1587" s="304"/>
      <c r="L1587" s="304"/>
      <c r="M1587" s="303"/>
    </row>
    <row r="1588" spans="1:13">
      <c r="A1588" s="291" t="s">
        <v>3396</v>
      </c>
      <c r="B1588" s="292"/>
      <c r="C1588" s="291" t="s">
        <v>1514</v>
      </c>
      <c r="D1588" s="293"/>
      <c r="E1588" s="293"/>
      <c r="F1588" s="293"/>
      <c r="G1588" s="292"/>
      <c r="H1588" s="294"/>
      <c r="I1588" s="295"/>
      <c r="J1588" s="136">
        <v>0</v>
      </c>
      <c r="K1588" s="296">
        <v>0</v>
      </c>
      <c r="L1588" s="297"/>
      <c r="M1588" s="136">
        <v>0</v>
      </c>
    </row>
    <row r="1589" spans="1:13">
      <c r="A1589" s="291" t="s">
        <v>3397</v>
      </c>
      <c r="B1589" s="292"/>
      <c r="C1589" s="291" t="s">
        <v>1515</v>
      </c>
      <c r="D1589" s="293"/>
      <c r="E1589" s="293"/>
      <c r="F1589" s="293"/>
      <c r="G1589" s="292"/>
      <c r="H1589" s="294" t="s">
        <v>483</v>
      </c>
      <c r="I1589" s="295"/>
      <c r="J1589" s="137">
        <v>22.94</v>
      </c>
      <c r="K1589" s="296">
        <v>0</v>
      </c>
      <c r="L1589" s="297"/>
      <c r="M1589" s="137">
        <v>22.94</v>
      </c>
    </row>
    <row r="1590" spans="1:13">
      <c r="A1590" s="291" t="s">
        <v>3398</v>
      </c>
      <c r="B1590" s="292"/>
      <c r="C1590" s="291" t="s">
        <v>1516</v>
      </c>
      <c r="D1590" s="293"/>
      <c r="E1590" s="293"/>
      <c r="F1590" s="293"/>
      <c r="G1590" s="292"/>
      <c r="H1590" s="294" t="s">
        <v>483</v>
      </c>
      <c r="I1590" s="295"/>
      <c r="J1590" s="137">
        <v>19.13</v>
      </c>
      <c r="K1590" s="296">
        <v>0</v>
      </c>
      <c r="L1590" s="297"/>
      <c r="M1590" s="137">
        <v>19.13</v>
      </c>
    </row>
    <row r="1591" spans="1:13">
      <c r="A1591" s="302" t="s">
        <v>3399</v>
      </c>
      <c r="B1591" s="303"/>
      <c r="C1591" s="302" t="s">
        <v>1517</v>
      </c>
      <c r="D1591" s="304"/>
      <c r="E1591" s="304"/>
      <c r="F1591" s="304"/>
      <c r="G1591" s="304"/>
      <c r="H1591" s="304"/>
      <c r="I1591" s="304"/>
      <c r="J1591" s="304"/>
      <c r="K1591" s="304"/>
      <c r="L1591" s="304"/>
      <c r="M1591" s="303"/>
    </row>
    <row r="1592" spans="1:13">
      <c r="A1592" s="291" t="s">
        <v>3400</v>
      </c>
      <c r="B1592" s="292"/>
      <c r="C1592" s="291" t="s">
        <v>1517</v>
      </c>
      <c r="D1592" s="293"/>
      <c r="E1592" s="293"/>
      <c r="F1592" s="293"/>
      <c r="G1592" s="292"/>
      <c r="H1592" s="294"/>
      <c r="I1592" s="295"/>
      <c r="J1592" s="136">
        <v>0</v>
      </c>
      <c r="K1592" s="296">
        <v>0</v>
      </c>
      <c r="L1592" s="297"/>
      <c r="M1592" s="136">
        <v>0</v>
      </c>
    </row>
    <row r="1593" spans="1:13">
      <c r="A1593" s="291" t="s">
        <v>3401</v>
      </c>
      <c r="B1593" s="292"/>
      <c r="C1593" s="291" t="s">
        <v>1518</v>
      </c>
      <c r="D1593" s="293"/>
      <c r="E1593" s="293"/>
      <c r="F1593" s="293"/>
      <c r="G1593" s="292"/>
      <c r="H1593" s="294" t="s">
        <v>54</v>
      </c>
      <c r="I1593" s="295"/>
      <c r="J1593" s="137">
        <v>35.4</v>
      </c>
      <c r="K1593" s="296">
        <v>3.75</v>
      </c>
      <c r="L1593" s="297"/>
      <c r="M1593" s="137">
        <v>39.15</v>
      </c>
    </row>
    <row r="1594" spans="1:13">
      <c r="A1594" s="291" t="s">
        <v>3402</v>
      </c>
      <c r="B1594" s="292"/>
      <c r="C1594" s="291" t="s">
        <v>1519</v>
      </c>
      <c r="D1594" s="293"/>
      <c r="E1594" s="293"/>
      <c r="F1594" s="293"/>
      <c r="G1594" s="292"/>
      <c r="H1594" s="294" t="s">
        <v>327</v>
      </c>
      <c r="I1594" s="295"/>
      <c r="J1594" s="137">
        <v>18.87</v>
      </c>
      <c r="K1594" s="298">
        <v>18.21</v>
      </c>
      <c r="L1594" s="299"/>
      <c r="M1594" s="137">
        <v>37.08</v>
      </c>
    </row>
    <row r="1595" spans="1:13">
      <c r="A1595" s="291" t="s">
        <v>3403</v>
      </c>
      <c r="B1595" s="292"/>
      <c r="C1595" s="291" t="s">
        <v>1520</v>
      </c>
      <c r="D1595" s="293"/>
      <c r="E1595" s="293"/>
      <c r="F1595" s="293"/>
      <c r="G1595" s="292"/>
      <c r="H1595" s="294" t="s">
        <v>54</v>
      </c>
      <c r="I1595" s="295"/>
      <c r="J1595" s="137">
        <v>53.21</v>
      </c>
      <c r="K1595" s="296">
        <v>5.57</v>
      </c>
      <c r="L1595" s="297"/>
      <c r="M1595" s="137">
        <v>58.78</v>
      </c>
    </row>
    <row r="1596" spans="1:13">
      <c r="A1596" s="291" t="s">
        <v>3404</v>
      </c>
      <c r="B1596" s="292"/>
      <c r="C1596" s="291" t="s">
        <v>1521</v>
      </c>
      <c r="D1596" s="293"/>
      <c r="E1596" s="293"/>
      <c r="F1596" s="293"/>
      <c r="G1596" s="292"/>
      <c r="H1596" s="294" t="s">
        <v>327</v>
      </c>
      <c r="I1596" s="295"/>
      <c r="J1596" s="137">
        <v>15.96</v>
      </c>
      <c r="K1596" s="298">
        <v>18.21</v>
      </c>
      <c r="L1596" s="299"/>
      <c r="M1596" s="137">
        <v>34.17</v>
      </c>
    </row>
    <row r="1597" spans="1:13">
      <c r="A1597" s="291" t="s">
        <v>3405</v>
      </c>
      <c r="B1597" s="292"/>
      <c r="C1597" s="291" t="s">
        <v>1522</v>
      </c>
      <c r="D1597" s="293"/>
      <c r="E1597" s="293"/>
      <c r="F1597" s="293"/>
      <c r="G1597" s="292"/>
      <c r="H1597" s="294" t="s">
        <v>54</v>
      </c>
      <c r="I1597" s="295"/>
      <c r="J1597" s="137">
        <v>62.7</v>
      </c>
      <c r="K1597" s="296">
        <v>5.63</v>
      </c>
      <c r="L1597" s="297"/>
      <c r="M1597" s="137">
        <v>68.33</v>
      </c>
    </row>
    <row r="1598" spans="1:13">
      <c r="A1598" s="291" t="s">
        <v>3406</v>
      </c>
      <c r="B1598" s="292"/>
      <c r="C1598" s="291" t="s">
        <v>1523</v>
      </c>
      <c r="D1598" s="293"/>
      <c r="E1598" s="293"/>
      <c r="F1598" s="293"/>
      <c r="G1598" s="292"/>
      <c r="H1598" s="294" t="s">
        <v>327</v>
      </c>
      <c r="I1598" s="295"/>
      <c r="J1598" s="137">
        <v>15.06</v>
      </c>
      <c r="K1598" s="298">
        <v>18.21</v>
      </c>
      <c r="L1598" s="299"/>
      <c r="M1598" s="137">
        <v>33.270000000000003</v>
      </c>
    </row>
    <row r="1599" spans="1:13">
      <c r="A1599" s="291" t="s">
        <v>3407</v>
      </c>
      <c r="B1599" s="292"/>
      <c r="C1599" s="291" t="s">
        <v>1524</v>
      </c>
      <c r="D1599" s="293"/>
      <c r="E1599" s="293"/>
      <c r="F1599" s="293"/>
      <c r="G1599" s="292"/>
      <c r="H1599" s="294" t="s">
        <v>327</v>
      </c>
      <c r="I1599" s="295"/>
      <c r="J1599" s="137">
        <v>10.38</v>
      </c>
      <c r="K1599" s="298">
        <v>10.07</v>
      </c>
      <c r="L1599" s="299"/>
      <c r="M1599" s="137">
        <v>20.45</v>
      </c>
    </row>
    <row r="1600" spans="1:13">
      <c r="A1600" s="291" t="s">
        <v>3408</v>
      </c>
      <c r="B1600" s="292"/>
      <c r="C1600" s="291" t="s">
        <v>1525</v>
      </c>
      <c r="D1600" s="293"/>
      <c r="E1600" s="293"/>
      <c r="F1600" s="293"/>
      <c r="G1600" s="292"/>
      <c r="H1600" s="294" t="s">
        <v>462</v>
      </c>
      <c r="I1600" s="295"/>
      <c r="J1600" s="136">
        <v>0.51</v>
      </c>
      <c r="K1600" s="298">
        <v>12.43</v>
      </c>
      <c r="L1600" s="299"/>
      <c r="M1600" s="137">
        <v>12.94</v>
      </c>
    </row>
    <row r="1601" spans="1:13">
      <c r="A1601" s="291" t="s">
        <v>3409</v>
      </c>
      <c r="B1601" s="292"/>
      <c r="C1601" s="291" t="s">
        <v>4224</v>
      </c>
      <c r="D1601" s="293"/>
      <c r="E1601" s="293"/>
      <c r="F1601" s="293"/>
      <c r="G1601" s="292"/>
      <c r="H1601" s="294" t="s">
        <v>54</v>
      </c>
      <c r="I1601" s="295"/>
      <c r="J1601" s="136">
        <v>0</v>
      </c>
      <c r="K1601" s="296">
        <v>5.63</v>
      </c>
      <c r="L1601" s="297"/>
      <c r="M1601" s="136">
        <v>5.63</v>
      </c>
    </row>
    <row r="1602" spans="1:13">
      <c r="A1602" s="291" t="s">
        <v>3410</v>
      </c>
      <c r="B1602" s="292"/>
      <c r="C1602" s="291" t="s">
        <v>4225</v>
      </c>
      <c r="D1602" s="293"/>
      <c r="E1602" s="293"/>
      <c r="F1602" s="293"/>
      <c r="G1602" s="292"/>
      <c r="H1602" s="294" t="s">
        <v>54</v>
      </c>
      <c r="I1602" s="295"/>
      <c r="J1602" s="137">
        <v>35.07</v>
      </c>
      <c r="K1602" s="296">
        <v>7.32</v>
      </c>
      <c r="L1602" s="297"/>
      <c r="M1602" s="137">
        <v>42.39</v>
      </c>
    </row>
    <row r="1603" spans="1:13">
      <c r="A1603" s="291" t="s">
        <v>3411</v>
      </c>
      <c r="B1603" s="292"/>
      <c r="C1603" s="291" t="s">
        <v>4226</v>
      </c>
      <c r="D1603" s="293"/>
      <c r="E1603" s="293"/>
      <c r="F1603" s="293"/>
      <c r="G1603" s="292"/>
      <c r="H1603" s="294" t="s">
        <v>327</v>
      </c>
      <c r="I1603" s="295"/>
      <c r="J1603" s="137">
        <v>44.37</v>
      </c>
      <c r="K1603" s="296">
        <v>4</v>
      </c>
      <c r="L1603" s="297"/>
      <c r="M1603" s="137">
        <v>48.37</v>
      </c>
    </row>
    <row r="1604" spans="1:13">
      <c r="A1604" s="291" t="s">
        <v>3412</v>
      </c>
      <c r="B1604" s="292"/>
      <c r="C1604" s="291" t="s">
        <v>1526</v>
      </c>
      <c r="D1604" s="293"/>
      <c r="E1604" s="293"/>
      <c r="F1604" s="293"/>
      <c r="G1604" s="292"/>
      <c r="H1604" s="294" t="s">
        <v>54</v>
      </c>
      <c r="I1604" s="295"/>
      <c r="J1604" s="137">
        <v>50.78</v>
      </c>
      <c r="K1604" s="298">
        <v>55.7</v>
      </c>
      <c r="L1604" s="299"/>
      <c r="M1604" s="138">
        <v>106.48</v>
      </c>
    </row>
    <row r="1605" spans="1:13">
      <c r="A1605" s="291" t="s">
        <v>3413</v>
      </c>
      <c r="B1605" s="292"/>
      <c r="C1605" s="291" t="s">
        <v>1526</v>
      </c>
      <c r="D1605" s="293"/>
      <c r="E1605" s="293"/>
      <c r="F1605" s="293"/>
      <c r="G1605" s="292"/>
      <c r="H1605" s="294" t="s">
        <v>327</v>
      </c>
      <c r="I1605" s="295"/>
      <c r="J1605" s="137">
        <v>30.47</v>
      </c>
      <c r="K1605" s="298">
        <v>33.42</v>
      </c>
      <c r="L1605" s="299"/>
      <c r="M1605" s="137">
        <v>63.89</v>
      </c>
    </row>
    <row r="1606" spans="1:13">
      <c r="A1606" s="291" t="s">
        <v>3414</v>
      </c>
      <c r="B1606" s="292"/>
      <c r="C1606" s="291" t="s">
        <v>288</v>
      </c>
      <c r="D1606" s="293"/>
      <c r="E1606" s="293"/>
      <c r="F1606" s="293"/>
      <c r="G1606" s="292"/>
      <c r="H1606" s="294" t="s">
        <v>327</v>
      </c>
      <c r="I1606" s="295"/>
      <c r="J1606" s="137">
        <v>22.75</v>
      </c>
      <c r="K1606" s="298">
        <v>16.64</v>
      </c>
      <c r="L1606" s="299"/>
      <c r="M1606" s="137">
        <v>39.39</v>
      </c>
    </row>
    <row r="1607" spans="1:13">
      <c r="A1607" s="291" t="s">
        <v>3415</v>
      </c>
      <c r="B1607" s="292"/>
      <c r="C1607" s="291" t="s">
        <v>288</v>
      </c>
      <c r="D1607" s="293"/>
      <c r="E1607" s="293"/>
      <c r="F1607" s="293"/>
      <c r="G1607" s="292"/>
      <c r="H1607" s="294" t="s">
        <v>54</v>
      </c>
      <c r="I1607" s="295"/>
      <c r="J1607" s="137">
        <v>56.87</v>
      </c>
      <c r="K1607" s="298">
        <v>44.18</v>
      </c>
      <c r="L1607" s="299"/>
      <c r="M1607" s="138">
        <v>101.05</v>
      </c>
    </row>
    <row r="1608" spans="1:13">
      <c r="A1608" s="291" t="s">
        <v>3416</v>
      </c>
      <c r="B1608" s="292"/>
      <c r="C1608" s="291" t="s">
        <v>1527</v>
      </c>
      <c r="D1608" s="293"/>
      <c r="E1608" s="293"/>
      <c r="F1608" s="293"/>
      <c r="G1608" s="292"/>
      <c r="H1608" s="294" t="s">
        <v>54</v>
      </c>
      <c r="I1608" s="295"/>
      <c r="J1608" s="138">
        <v>129.63</v>
      </c>
      <c r="K1608" s="298">
        <v>12.23</v>
      </c>
      <c r="L1608" s="299"/>
      <c r="M1608" s="138">
        <v>141.86000000000001</v>
      </c>
    </row>
    <row r="1609" spans="1:13">
      <c r="A1609" s="291" t="s">
        <v>3417</v>
      </c>
      <c r="B1609" s="292"/>
      <c r="C1609" s="291" t="s">
        <v>1528</v>
      </c>
      <c r="D1609" s="293"/>
      <c r="E1609" s="293"/>
      <c r="F1609" s="293"/>
      <c r="G1609" s="292"/>
      <c r="H1609" s="294" t="s">
        <v>54</v>
      </c>
      <c r="I1609" s="295"/>
      <c r="J1609" s="138">
        <v>107.08</v>
      </c>
      <c r="K1609" s="298">
        <v>17.46</v>
      </c>
      <c r="L1609" s="299"/>
      <c r="M1609" s="138">
        <v>124.54</v>
      </c>
    </row>
    <row r="1610" spans="1:13">
      <c r="A1610" s="291" t="s">
        <v>3418</v>
      </c>
      <c r="B1610" s="292"/>
      <c r="C1610" s="291" t="s">
        <v>1529</v>
      </c>
      <c r="D1610" s="293"/>
      <c r="E1610" s="293"/>
      <c r="F1610" s="293"/>
      <c r="G1610" s="292"/>
      <c r="H1610" s="294" t="s">
        <v>54</v>
      </c>
      <c r="I1610" s="295"/>
      <c r="J1610" s="137">
        <v>63.3</v>
      </c>
      <c r="K1610" s="296">
        <v>5.66</v>
      </c>
      <c r="L1610" s="297"/>
      <c r="M1610" s="137">
        <v>68.959999999999994</v>
      </c>
    </row>
    <row r="1611" spans="1:13">
      <c r="A1611" s="291" t="s">
        <v>3419</v>
      </c>
      <c r="B1611" s="292"/>
      <c r="C1611" s="291" t="s">
        <v>1530</v>
      </c>
      <c r="D1611" s="293"/>
      <c r="E1611" s="293"/>
      <c r="F1611" s="293"/>
      <c r="G1611" s="292"/>
      <c r="H1611" s="294" t="s">
        <v>54</v>
      </c>
      <c r="I1611" s="295"/>
      <c r="J1611" s="137">
        <v>84.81</v>
      </c>
      <c r="K1611" s="296">
        <v>5.66</v>
      </c>
      <c r="L1611" s="297"/>
      <c r="M1611" s="137">
        <v>90.47</v>
      </c>
    </row>
    <row r="1612" spans="1:13">
      <c r="A1612" s="291" t="s">
        <v>3420</v>
      </c>
      <c r="B1612" s="292"/>
      <c r="C1612" s="291" t="s">
        <v>1531</v>
      </c>
      <c r="D1612" s="293"/>
      <c r="E1612" s="293"/>
      <c r="F1612" s="293"/>
      <c r="G1612" s="292"/>
      <c r="H1612" s="294" t="s">
        <v>54</v>
      </c>
      <c r="I1612" s="295"/>
      <c r="J1612" s="136">
        <v>3.01</v>
      </c>
      <c r="K1612" s="296">
        <v>7.11</v>
      </c>
      <c r="L1612" s="297"/>
      <c r="M1612" s="137">
        <v>10.119999999999999</v>
      </c>
    </row>
    <row r="1613" spans="1:13">
      <c r="A1613" s="291" t="s">
        <v>3421</v>
      </c>
      <c r="B1613" s="292"/>
      <c r="C1613" s="291" t="s">
        <v>1532</v>
      </c>
      <c r="D1613" s="293"/>
      <c r="E1613" s="293"/>
      <c r="F1613" s="293"/>
      <c r="G1613" s="292"/>
      <c r="H1613" s="294" t="s">
        <v>54</v>
      </c>
      <c r="I1613" s="295"/>
      <c r="J1613" s="138">
        <v>113.88</v>
      </c>
      <c r="K1613" s="298">
        <v>12.48</v>
      </c>
      <c r="L1613" s="299"/>
      <c r="M1613" s="138">
        <v>126.36</v>
      </c>
    </row>
    <row r="1614" spans="1:13">
      <c r="A1614" s="291" t="s">
        <v>3422</v>
      </c>
      <c r="B1614" s="292"/>
      <c r="C1614" s="291" t="s">
        <v>1533</v>
      </c>
      <c r="D1614" s="293"/>
      <c r="E1614" s="293"/>
      <c r="F1614" s="293"/>
      <c r="G1614" s="292"/>
      <c r="H1614" s="294" t="s">
        <v>54</v>
      </c>
      <c r="I1614" s="295"/>
      <c r="J1614" s="137">
        <v>90.25</v>
      </c>
      <c r="K1614" s="298">
        <v>12.48</v>
      </c>
      <c r="L1614" s="299"/>
      <c r="M1614" s="138">
        <v>102.73</v>
      </c>
    </row>
    <row r="1615" spans="1:13">
      <c r="A1615" s="291" t="s">
        <v>3423</v>
      </c>
      <c r="B1615" s="292"/>
      <c r="C1615" s="291" t="s">
        <v>1534</v>
      </c>
      <c r="D1615" s="293"/>
      <c r="E1615" s="293"/>
      <c r="F1615" s="293"/>
      <c r="G1615" s="292"/>
      <c r="H1615" s="294" t="s">
        <v>54</v>
      </c>
      <c r="I1615" s="295"/>
      <c r="J1615" s="137">
        <v>95.21</v>
      </c>
      <c r="K1615" s="296">
        <v>5.66</v>
      </c>
      <c r="L1615" s="297"/>
      <c r="M1615" s="138">
        <v>100.87</v>
      </c>
    </row>
    <row r="1616" spans="1:13">
      <c r="A1616" s="291" t="s">
        <v>3424</v>
      </c>
      <c r="B1616" s="292"/>
      <c r="C1616" s="291" t="s">
        <v>1535</v>
      </c>
      <c r="D1616" s="293"/>
      <c r="E1616" s="293"/>
      <c r="F1616" s="293"/>
      <c r="G1616" s="292"/>
      <c r="H1616" s="294" t="s">
        <v>462</v>
      </c>
      <c r="I1616" s="295"/>
      <c r="J1616" s="137">
        <v>34.950000000000003</v>
      </c>
      <c r="K1616" s="296">
        <v>2.85</v>
      </c>
      <c r="L1616" s="297"/>
      <c r="M1616" s="137">
        <v>37.799999999999997</v>
      </c>
    </row>
    <row r="1617" spans="1:13">
      <c r="A1617" s="291" t="s">
        <v>3425</v>
      </c>
      <c r="B1617" s="292"/>
      <c r="C1617" s="291" t="s">
        <v>1536</v>
      </c>
      <c r="D1617" s="293"/>
      <c r="E1617" s="293"/>
      <c r="F1617" s="293"/>
      <c r="G1617" s="292"/>
      <c r="H1617" s="294" t="s">
        <v>327</v>
      </c>
      <c r="I1617" s="295"/>
      <c r="J1617" s="137">
        <v>48.41</v>
      </c>
      <c r="K1617" s="296">
        <v>2.85</v>
      </c>
      <c r="L1617" s="297"/>
      <c r="M1617" s="137">
        <v>51.26</v>
      </c>
    </row>
    <row r="1618" spans="1:13">
      <c r="A1618" s="291" t="s">
        <v>3426</v>
      </c>
      <c r="B1618" s="292"/>
      <c r="C1618" s="291" t="s">
        <v>1537</v>
      </c>
      <c r="D1618" s="293"/>
      <c r="E1618" s="293"/>
      <c r="F1618" s="293"/>
      <c r="G1618" s="292"/>
      <c r="H1618" s="294" t="s">
        <v>327</v>
      </c>
      <c r="I1618" s="295"/>
      <c r="J1618" s="137">
        <v>48.9</v>
      </c>
      <c r="K1618" s="296">
        <v>2.85</v>
      </c>
      <c r="L1618" s="297"/>
      <c r="M1618" s="137">
        <v>51.75</v>
      </c>
    </row>
    <row r="1619" spans="1:13">
      <c r="A1619" s="291" t="s">
        <v>3427</v>
      </c>
      <c r="B1619" s="292"/>
      <c r="C1619" s="291" t="s">
        <v>1538</v>
      </c>
      <c r="D1619" s="293"/>
      <c r="E1619" s="293"/>
      <c r="F1619" s="293"/>
      <c r="G1619" s="292"/>
      <c r="H1619" s="294" t="s">
        <v>54</v>
      </c>
      <c r="I1619" s="295"/>
      <c r="J1619" s="137">
        <v>78.7</v>
      </c>
      <c r="K1619" s="296">
        <v>5.66</v>
      </c>
      <c r="L1619" s="297"/>
      <c r="M1619" s="137">
        <v>84.36</v>
      </c>
    </row>
    <row r="1620" spans="1:13">
      <c r="A1620" s="291" t="s">
        <v>3428</v>
      </c>
      <c r="B1620" s="292"/>
      <c r="C1620" s="291" t="s">
        <v>1539</v>
      </c>
      <c r="D1620" s="293"/>
      <c r="E1620" s="293"/>
      <c r="F1620" s="293"/>
      <c r="G1620" s="292"/>
      <c r="H1620" s="294" t="s">
        <v>54</v>
      </c>
      <c r="I1620" s="295"/>
      <c r="J1620" s="137">
        <v>79.150000000000006</v>
      </c>
      <c r="K1620" s="296">
        <v>5.66</v>
      </c>
      <c r="L1620" s="297"/>
      <c r="M1620" s="137">
        <v>84.81</v>
      </c>
    </row>
    <row r="1621" spans="1:13">
      <c r="A1621" s="291" t="s">
        <v>3429</v>
      </c>
      <c r="B1621" s="292"/>
      <c r="C1621" s="291" t="s">
        <v>1540</v>
      </c>
      <c r="D1621" s="293"/>
      <c r="E1621" s="293"/>
      <c r="F1621" s="293"/>
      <c r="G1621" s="292"/>
      <c r="H1621" s="294" t="s">
        <v>54</v>
      </c>
      <c r="I1621" s="295"/>
      <c r="J1621" s="137">
        <v>66.25</v>
      </c>
      <c r="K1621" s="296">
        <v>5.66</v>
      </c>
      <c r="L1621" s="297"/>
      <c r="M1621" s="137">
        <v>71.91</v>
      </c>
    </row>
    <row r="1622" spans="1:13">
      <c r="A1622" s="291" t="s">
        <v>3430</v>
      </c>
      <c r="B1622" s="292"/>
      <c r="C1622" s="291" t="s">
        <v>1541</v>
      </c>
      <c r="D1622" s="293"/>
      <c r="E1622" s="293"/>
      <c r="F1622" s="293"/>
      <c r="G1622" s="292"/>
      <c r="H1622" s="294" t="s">
        <v>54</v>
      </c>
      <c r="I1622" s="295"/>
      <c r="J1622" s="137">
        <v>60.32</v>
      </c>
      <c r="K1622" s="298">
        <v>12.48</v>
      </c>
      <c r="L1622" s="299"/>
      <c r="M1622" s="137">
        <v>72.8</v>
      </c>
    </row>
    <row r="1623" spans="1:13">
      <c r="A1623" s="302" t="s">
        <v>3431</v>
      </c>
      <c r="B1623" s="303"/>
      <c r="C1623" s="302" t="s">
        <v>292</v>
      </c>
      <c r="D1623" s="304"/>
      <c r="E1623" s="304"/>
      <c r="F1623" s="304"/>
      <c r="G1623" s="304"/>
      <c r="H1623" s="304"/>
      <c r="I1623" s="304"/>
      <c r="J1623" s="304"/>
      <c r="K1623" s="304"/>
      <c r="L1623" s="304"/>
      <c r="M1623" s="303"/>
    </row>
    <row r="1624" spans="1:13">
      <c r="A1624" s="291" t="s">
        <v>3432</v>
      </c>
      <c r="B1624" s="292"/>
      <c r="C1624" s="291" t="s">
        <v>1542</v>
      </c>
      <c r="D1624" s="293"/>
      <c r="E1624" s="293"/>
      <c r="F1624" s="293"/>
      <c r="G1624" s="292"/>
      <c r="H1624" s="294"/>
      <c r="I1624" s="295"/>
      <c r="J1624" s="136">
        <v>0</v>
      </c>
      <c r="K1624" s="296">
        <v>0</v>
      </c>
      <c r="L1624" s="297"/>
      <c r="M1624" s="136">
        <v>0</v>
      </c>
    </row>
    <row r="1625" spans="1:13">
      <c r="A1625" s="291" t="s">
        <v>3433</v>
      </c>
      <c r="B1625" s="292"/>
      <c r="C1625" s="291" t="s">
        <v>1543</v>
      </c>
      <c r="D1625" s="293"/>
      <c r="E1625" s="293"/>
      <c r="F1625" s="293"/>
      <c r="G1625" s="292"/>
      <c r="H1625" s="294" t="s">
        <v>327</v>
      </c>
      <c r="I1625" s="295"/>
      <c r="J1625" s="137">
        <v>16.37</v>
      </c>
      <c r="K1625" s="296">
        <v>1.39</v>
      </c>
      <c r="L1625" s="297"/>
      <c r="M1625" s="137">
        <v>17.760000000000002</v>
      </c>
    </row>
    <row r="1626" spans="1:13">
      <c r="A1626" s="291" t="s">
        <v>3434</v>
      </c>
      <c r="B1626" s="292"/>
      <c r="C1626" s="291" t="s">
        <v>4227</v>
      </c>
      <c r="D1626" s="293"/>
      <c r="E1626" s="293"/>
      <c r="F1626" s="293"/>
      <c r="G1626" s="292"/>
      <c r="H1626" s="294" t="s">
        <v>1544</v>
      </c>
      <c r="I1626" s="295"/>
      <c r="J1626" s="138">
        <v>249.84</v>
      </c>
      <c r="K1626" s="300">
        <v>102.89</v>
      </c>
      <c r="L1626" s="301"/>
      <c r="M1626" s="138">
        <v>352.73</v>
      </c>
    </row>
    <row r="1627" spans="1:13">
      <c r="A1627" s="291" t="s">
        <v>3435</v>
      </c>
      <c r="B1627" s="292"/>
      <c r="C1627" s="291" t="s">
        <v>294</v>
      </c>
      <c r="D1627" s="293"/>
      <c r="E1627" s="293"/>
      <c r="F1627" s="293"/>
      <c r="G1627" s="292"/>
      <c r="H1627" s="294" t="s">
        <v>407</v>
      </c>
      <c r="I1627" s="295"/>
      <c r="J1627" s="138">
        <v>596.37</v>
      </c>
      <c r="K1627" s="300">
        <v>142.27000000000001</v>
      </c>
      <c r="L1627" s="301"/>
      <c r="M1627" s="138">
        <v>738.64</v>
      </c>
    </row>
    <row r="1628" spans="1:13">
      <c r="A1628" s="291" t="s">
        <v>3436</v>
      </c>
      <c r="B1628" s="292"/>
      <c r="C1628" s="291" t="s">
        <v>1545</v>
      </c>
      <c r="D1628" s="293"/>
      <c r="E1628" s="293"/>
      <c r="F1628" s="293"/>
      <c r="G1628" s="292"/>
      <c r="H1628" s="294" t="s">
        <v>407</v>
      </c>
      <c r="I1628" s="295"/>
      <c r="J1628" s="138">
        <v>606.5</v>
      </c>
      <c r="K1628" s="300">
        <v>142.27000000000001</v>
      </c>
      <c r="L1628" s="301"/>
      <c r="M1628" s="138">
        <v>748.77</v>
      </c>
    </row>
    <row r="1629" spans="1:13">
      <c r="A1629" s="291" t="s">
        <v>3437</v>
      </c>
      <c r="B1629" s="292"/>
      <c r="C1629" s="291" t="s">
        <v>296</v>
      </c>
      <c r="D1629" s="293"/>
      <c r="E1629" s="293"/>
      <c r="F1629" s="293"/>
      <c r="G1629" s="292"/>
      <c r="H1629" s="294" t="s">
        <v>407</v>
      </c>
      <c r="I1629" s="295"/>
      <c r="J1629" s="138">
        <v>617.92999999999995</v>
      </c>
      <c r="K1629" s="300">
        <v>142.27000000000001</v>
      </c>
      <c r="L1629" s="301"/>
      <c r="M1629" s="138">
        <v>760.2</v>
      </c>
    </row>
    <row r="1630" spans="1:13">
      <c r="A1630" s="291" t="s">
        <v>3438</v>
      </c>
      <c r="B1630" s="292"/>
      <c r="C1630" s="291" t="s">
        <v>1546</v>
      </c>
      <c r="D1630" s="293"/>
      <c r="E1630" s="293"/>
      <c r="F1630" s="293"/>
      <c r="G1630" s="292"/>
      <c r="H1630" s="294" t="s">
        <v>407</v>
      </c>
      <c r="I1630" s="295"/>
      <c r="J1630" s="138">
        <v>596.37</v>
      </c>
      <c r="K1630" s="300">
        <v>142.27000000000001</v>
      </c>
      <c r="L1630" s="301"/>
      <c r="M1630" s="138">
        <v>738.64</v>
      </c>
    </row>
    <row r="1631" spans="1:13">
      <c r="A1631" s="291" t="s">
        <v>3439</v>
      </c>
      <c r="B1631" s="292"/>
      <c r="C1631" s="291" t="s">
        <v>1547</v>
      </c>
      <c r="D1631" s="293"/>
      <c r="E1631" s="293"/>
      <c r="F1631" s="293"/>
      <c r="G1631" s="292"/>
      <c r="H1631" s="294" t="s">
        <v>407</v>
      </c>
      <c r="I1631" s="295"/>
      <c r="J1631" s="138">
        <v>847.82</v>
      </c>
      <c r="K1631" s="300">
        <v>233.79</v>
      </c>
      <c r="L1631" s="301"/>
      <c r="M1631" s="139">
        <v>1081.6099999999999</v>
      </c>
    </row>
    <row r="1632" spans="1:13">
      <c r="A1632" s="291" t="s">
        <v>3440</v>
      </c>
      <c r="B1632" s="292"/>
      <c r="C1632" s="291" t="s">
        <v>1548</v>
      </c>
      <c r="D1632" s="293"/>
      <c r="E1632" s="293"/>
      <c r="F1632" s="293"/>
      <c r="G1632" s="292"/>
      <c r="H1632" s="294" t="s">
        <v>407</v>
      </c>
      <c r="I1632" s="295"/>
      <c r="J1632" s="138">
        <v>241.14</v>
      </c>
      <c r="K1632" s="298">
        <v>18.600000000000001</v>
      </c>
      <c r="L1632" s="299"/>
      <c r="M1632" s="138">
        <v>259.74</v>
      </c>
    </row>
    <row r="1633" spans="1:13">
      <c r="A1633" s="291" t="s">
        <v>3441</v>
      </c>
      <c r="B1633" s="292"/>
      <c r="C1633" s="291" t="s">
        <v>1549</v>
      </c>
      <c r="D1633" s="293"/>
      <c r="E1633" s="293"/>
      <c r="F1633" s="293"/>
      <c r="G1633" s="292"/>
      <c r="H1633" s="294" t="s">
        <v>407</v>
      </c>
      <c r="I1633" s="295"/>
      <c r="J1633" s="138">
        <v>681.52</v>
      </c>
      <c r="K1633" s="298">
        <v>92.56</v>
      </c>
      <c r="L1633" s="299"/>
      <c r="M1633" s="138">
        <v>774.08</v>
      </c>
    </row>
    <row r="1634" spans="1:13">
      <c r="A1634" s="291" t="s">
        <v>3442</v>
      </c>
      <c r="B1634" s="292"/>
      <c r="C1634" s="291" t="s">
        <v>1550</v>
      </c>
      <c r="D1634" s="293"/>
      <c r="E1634" s="293"/>
      <c r="F1634" s="293"/>
      <c r="G1634" s="292"/>
      <c r="H1634" s="294" t="s">
        <v>407</v>
      </c>
      <c r="I1634" s="295"/>
      <c r="J1634" s="138">
        <v>494.06</v>
      </c>
      <c r="K1634" s="298">
        <v>92.56</v>
      </c>
      <c r="L1634" s="299"/>
      <c r="M1634" s="138">
        <v>586.62</v>
      </c>
    </row>
    <row r="1635" spans="1:13">
      <c r="A1635" s="291" t="s">
        <v>3443</v>
      </c>
      <c r="B1635" s="292"/>
      <c r="C1635" s="291" t="s">
        <v>1551</v>
      </c>
      <c r="D1635" s="293"/>
      <c r="E1635" s="293"/>
      <c r="F1635" s="293"/>
      <c r="G1635" s="292"/>
      <c r="H1635" s="294" t="s">
        <v>113</v>
      </c>
      <c r="I1635" s="295"/>
      <c r="J1635" s="138">
        <v>657.83</v>
      </c>
      <c r="K1635" s="300">
        <v>142.27000000000001</v>
      </c>
      <c r="L1635" s="301"/>
      <c r="M1635" s="138">
        <v>800.1</v>
      </c>
    </row>
    <row r="1636" spans="1:13">
      <c r="A1636" s="291" t="s">
        <v>3444</v>
      </c>
      <c r="B1636" s="292"/>
      <c r="C1636" s="291" t="s">
        <v>1552</v>
      </c>
      <c r="D1636" s="293"/>
      <c r="E1636" s="293"/>
      <c r="F1636" s="293"/>
      <c r="G1636" s="292"/>
      <c r="H1636" s="294" t="s">
        <v>407</v>
      </c>
      <c r="I1636" s="295"/>
      <c r="J1636" s="138">
        <v>697.99</v>
      </c>
      <c r="K1636" s="300">
        <v>142.27000000000001</v>
      </c>
      <c r="L1636" s="301"/>
      <c r="M1636" s="138">
        <v>840.26</v>
      </c>
    </row>
    <row r="1637" spans="1:13">
      <c r="A1637" s="291" t="s">
        <v>3445</v>
      </c>
      <c r="B1637" s="292"/>
      <c r="C1637" s="291" t="s">
        <v>1553</v>
      </c>
      <c r="D1637" s="293"/>
      <c r="E1637" s="293"/>
      <c r="F1637" s="293"/>
      <c r="G1637" s="292"/>
      <c r="H1637" s="294" t="s">
        <v>407</v>
      </c>
      <c r="I1637" s="295"/>
      <c r="J1637" s="138">
        <v>292.47000000000003</v>
      </c>
      <c r="K1637" s="298">
        <v>18.600000000000001</v>
      </c>
      <c r="L1637" s="299"/>
      <c r="M1637" s="138">
        <v>311.07</v>
      </c>
    </row>
    <row r="1638" spans="1:13">
      <c r="A1638" s="291" t="s">
        <v>3446</v>
      </c>
      <c r="B1638" s="292"/>
      <c r="C1638" s="291" t="s">
        <v>1554</v>
      </c>
      <c r="D1638" s="293"/>
      <c r="E1638" s="293"/>
      <c r="F1638" s="293"/>
      <c r="G1638" s="292"/>
      <c r="H1638" s="294" t="s">
        <v>113</v>
      </c>
      <c r="I1638" s="295"/>
      <c r="J1638" s="138">
        <v>332.63</v>
      </c>
      <c r="K1638" s="298">
        <v>18.600000000000001</v>
      </c>
      <c r="L1638" s="299"/>
      <c r="M1638" s="138">
        <v>351.23</v>
      </c>
    </row>
    <row r="1639" spans="1:13">
      <c r="A1639" s="291" t="s">
        <v>3447</v>
      </c>
      <c r="B1639" s="292"/>
      <c r="C1639" s="291" t="s">
        <v>1555</v>
      </c>
      <c r="D1639" s="293"/>
      <c r="E1639" s="293"/>
      <c r="F1639" s="293"/>
      <c r="G1639" s="292"/>
      <c r="H1639" s="294" t="s">
        <v>113</v>
      </c>
      <c r="I1639" s="295"/>
      <c r="J1639" s="138">
        <v>482.46</v>
      </c>
      <c r="K1639" s="298">
        <v>92.56</v>
      </c>
      <c r="L1639" s="299"/>
      <c r="M1639" s="138">
        <v>575.02</v>
      </c>
    </row>
    <row r="1640" spans="1:13">
      <c r="A1640" s="291" t="s">
        <v>3448</v>
      </c>
      <c r="B1640" s="292"/>
      <c r="C1640" s="291" t="s">
        <v>1556</v>
      </c>
      <c r="D1640" s="293"/>
      <c r="E1640" s="293"/>
      <c r="F1640" s="293"/>
      <c r="G1640" s="292"/>
      <c r="H1640" s="294" t="s">
        <v>113</v>
      </c>
      <c r="I1640" s="295"/>
      <c r="J1640" s="138">
        <v>703.74</v>
      </c>
      <c r="K1640" s="298">
        <v>92.56</v>
      </c>
      <c r="L1640" s="299"/>
      <c r="M1640" s="138">
        <v>796.3</v>
      </c>
    </row>
    <row r="1641" spans="1:13">
      <c r="A1641" s="291" t="s">
        <v>3449</v>
      </c>
      <c r="B1641" s="292"/>
      <c r="C1641" s="291" t="s">
        <v>1557</v>
      </c>
      <c r="D1641" s="293"/>
      <c r="E1641" s="293"/>
      <c r="F1641" s="293"/>
      <c r="G1641" s="292"/>
      <c r="H1641" s="294" t="s">
        <v>113</v>
      </c>
      <c r="I1641" s="295"/>
      <c r="J1641" s="138">
        <v>754.43</v>
      </c>
      <c r="K1641" s="298">
        <v>92.56</v>
      </c>
      <c r="L1641" s="299"/>
      <c r="M1641" s="138">
        <v>846.99</v>
      </c>
    </row>
    <row r="1642" spans="1:13">
      <c r="A1642" s="291" t="s">
        <v>3450</v>
      </c>
      <c r="B1642" s="292"/>
      <c r="C1642" s="291" t="s">
        <v>1558</v>
      </c>
      <c r="D1642" s="293"/>
      <c r="E1642" s="293"/>
      <c r="F1642" s="293"/>
      <c r="G1642" s="292"/>
      <c r="H1642" s="294" t="s">
        <v>113</v>
      </c>
      <c r="I1642" s="295"/>
      <c r="J1642" s="138">
        <v>805.38</v>
      </c>
      <c r="K1642" s="298">
        <v>92.56</v>
      </c>
      <c r="L1642" s="299"/>
      <c r="M1642" s="138">
        <v>897.94</v>
      </c>
    </row>
    <row r="1643" spans="1:13">
      <c r="A1643" s="302" t="s">
        <v>3451</v>
      </c>
      <c r="B1643" s="303"/>
      <c r="C1643" s="302" t="s">
        <v>298</v>
      </c>
      <c r="D1643" s="304"/>
      <c r="E1643" s="304"/>
      <c r="F1643" s="304"/>
      <c r="G1643" s="304"/>
      <c r="H1643" s="304"/>
      <c r="I1643" s="304"/>
      <c r="J1643" s="304"/>
      <c r="K1643" s="304"/>
      <c r="L1643" s="304"/>
      <c r="M1643" s="303"/>
    </row>
    <row r="1644" spans="1:13">
      <c r="A1644" s="291" t="s">
        <v>3452</v>
      </c>
      <c r="B1644" s="292"/>
      <c r="C1644" s="291" t="s">
        <v>1559</v>
      </c>
      <c r="D1644" s="293"/>
      <c r="E1644" s="293"/>
      <c r="F1644" s="293"/>
      <c r="G1644" s="292"/>
      <c r="H1644" s="294" t="s">
        <v>405</v>
      </c>
      <c r="I1644" s="295"/>
      <c r="J1644" s="136">
        <v>0</v>
      </c>
      <c r="K1644" s="296">
        <v>0</v>
      </c>
      <c r="L1644" s="297"/>
      <c r="M1644" s="136">
        <v>0</v>
      </c>
    </row>
    <row r="1645" spans="1:13">
      <c r="A1645" s="291" t="s">
        <v>3453</v>
      </c>
      <c r="B1645" s="292"/>
      <c r="C1645" s="291" t="s">
        <v>4414</v>
      </c>
      <c r="D1645" s="293"/>
      <c r="E1645" s="293"/>
      <c r="F1645" s="293"/>
      <c r="G1645" s="292"/>
      <c r="H1645" s="294" t="s">
        <v>54</v>
      </c>
      <c r="I1645" s="295"/>
      <c r="J1645" s="138">
        <v>702.81</v>
      </c>
      <c r="K1645" s="298">
        <v>42.09</v>
      </c>
      <c r="L1645" s="299"/>
      <c r="M1645" s="138">
        <v>744.9</v>
      </c>
    </row>
    <row r="1646" spans="1:13">
      <c r="A1646" s="291" t="s">
        <v>3454</v>
      </c>
      <c r="B1646" s="292"/>
      <c r="C1646" s="291" t="s">
        <v>4415</v>
      </c>
      <c r="D1646" s="293"/>
      <c r="E1646" s="293"/>
      <c r="F1646" s="293"/>
      <c r="G1646" s="292"/>
      <c r="H1646" s="294" t="s">
        <v>54</v>
      </c>
      <c r="I1646" s="295"/>
      <c r="J1646" s="139">
        <v>1137.99</v>
      </c>
      <c r="K1646" s="298">
        <v>42.09</v>
      </c>
      <c r="L1646" s="299"/>
      <c r="M1646" s="139">
        <v>1180.08</v>
      </c>
    </row>
    <row r="1647" spans="1:13">
      <c r="A1647" s="291" t="s">
        <v>3455</v>
      </c>
      <c r="B1647" s="292"/>
      <c r="C1647" s="291" t="s">
        <v>4416</v>
      </c>
      <c r="D1647" s="293"/>
      <c r="E1647" s="293"/>
      <c r="F1647" s="293"/>
      <c r="G1647" s="292"/>
      <c r="H1647" s="294" t="s">
        <v>54</v>
      </c>
      <c r="I1647" s="295"/>
      <c r="J1647" s="138">
        <v>814.04</v>
      </c>
      <c r="K1647" s="298">
        <v>39.49</v>
      </c>
      <c r="L1647" s="299"/>
      <c r="M1647" s="138">
        <v>853.53</v>
      </c>
    </row>
    <row r="1648" spans="1:13">
      <c r="A1648" s="291" t="s">
        <v>3456</v>
      </c>
      <c r="B1648" s="292"/>
      <c r="C1648" s="291" t="s">
        <v>4417</v>
      </c>
      <c r="D1648" s="293"/>
      <c r="E1648" s="293"/>
      <c r="F1648" s="293"/>
      <c r="G1648" s="292"/>
      <c r="H1648" s="294" t="s">
        <v>54</v>
      </c>
      <c r="I1648" s="295"/>
      <c r="J1648" s="139">
        <v>1102.3599999999999</v>
      </c>
      <c r="K1648" s="298">
        <v>39.49</v>
      </c>
      <c r="L1648" s="299"/>
      <c r="M1648" s="139">
        <v>1141.8499999999999</v>
      </c>
    </row>
    <row r="1649" spans="1:13">
      <c r="A1649" s="291" t="s">
        <v>3457</v>
      </c>
      <c r="B1649" s="292"/>
      <c r="C1649" s="291" t="s">
        <v>4228</v>
      </c>
      <c r="D1649" s="293"/>
      <c r="E1649" s="293"/>
      <c r="F1649" s="293"/>
      <c r="G1649" s="292"/>
      <c r="H1649" s="294" t="s">
        <v>54</v>
      </c>
      <c r="I1649" s="295"/>
      <c r="J1649" s="138">
        <v>974.71</v>
      </c>
      <c r="K1649" s="298">
        <v>42.09</v>
      </c>
      <c r="L1649" s="299"/>
      <c r="M1649" s="139">
        <v>1016.8</v>
      </c>
    </row>
    <row r="1650" spans="1:13">
      <c r="A1650" s="291" t="s">
        <v>4418</v>
      </c>
      <c r="B1650" s="292"/>
      <c r="C1650" s="291" t="s">
        <v>4419</v>
      </c>
      <c r="D1650" s="293"/>
      <c r="E1650" s="293"/>
      <c r="F1650" s="293"/>
      <c r="G1650" s="292"/>
      <c r="H1650" s="294" t="s">
        <v>54</v>
      </c>
      <c r="I1650" s="295"/>
      <c r="J1650" s="138">
        <v>520.86</v>
      </c>
      <c r="K1650" s="298">
        <v>42.09</v>
      </c>
      <c r="L1650" s="299"/>
      <c r="M1650" s="138">
        <v>562.95000000000005</v>
      </c>
    </row>
    <row r="1651" spans="1:13">
      <c r="A1651" s="291" t="s">
        <v>4420</v>
      </c>
      <c r="B1651" s="292"/>
      <c r="C1651" s="291" t="s">
        <v>4421</v>
      </c>
      <c r="D1651" s="293"/>
      <c r="E1651" s="293"/>
      <c r="F1651" s="293"/>
      <c r="G1651" s="292"/>
      <c r="H1651" s="294" t="s">
        <v>54</v>
      </c>
      <c r="I1651" s="295"/>
      <c r="J1651" s="138">
        <v>900.59</v>
      </c>
      <c r="K1651" s="298">
        <v>42.09</v>
      </c>
      <c r="L1651" s="299"/>
      <c r="M1651" s="138">
        <v>942.68</v>
      </c>
    </row>
    <row r="1652" spans="1:13">
      <c r="A1652" s="291" t="s">
        <v>4422</v>
      </c>
      <c r="B1652" s="292"/>
      <c r="C1652" s="291" t="s">
        <v>4423</v>
      </c>
      <c r="D1652" s="293"/>
      <c r="E1652" s="293"/>
      <c r="F1652" s="293"/>
      <c r="G1652" s="292"/>
      <c r="H1652" s="294" t="s">
        <v>54</v>
      </c>
      <c r="I1652" s="295"/>
      <c r="J1652" s="138">
        <v>803.58</v>
      </c>
      <c r="K1652" s="298">
        <v>42.09</v>
      </c>
      <c r="L1652" s="299"/>
      <c r="M1652" s="138">
        <v>845.67</v>
      </c>
    </row>
    <row r="1653" spans="1:13">
      <c r="A1653" s="291" t="s">
        <v>4424</v>
      </c>
      <c r="B1653" s="292"/>
      <c r="C1653" s="291" t="s">
        <v>4425</v>
      </c>
      <c r="D1653" s="293"/>
      <c r="E1653" s="293"/>
      <c r="F1653" s="293"/>
      <c r="G1653" s="292"/>
      <c r="H1653" s="294" t="s">
        <v>54</v>
      </c>
      <c r="I1653" s="295"/>
      <c r="J1653" s="138">
        <v>821.28</v>
      </c>
      <c r="K1653" s="298">
        <v>39.49</v>
      </c>
      <c r="L1653" s="299"/>
      <c r="M1653" s="138">
        <v>860.77</v>
      </c>
    </row>
    <row r="1654" spans="1:13">
      <c r="A1654" s="291" t="s">
        <v>4426</v>
      </c>
      <c r="B1654" s="292"/>
      <c r="C1654" s="291" t="s">
        <v>4427</v>
      </c>
      <c r="D1654" s="293"/>
      <c r="E1654" s="293"/>
      <c r="F1654" s="293"/>
      <c r="G1654" s="292"/>
      <c r="H1654" s="294" t="s">
        <v>54</v>
      </c>
      <c r="I1654" s="295"/>
      <c r="J1654" s="138">
        <v>890.18</v>
      </c>
      <c r="K1654" s="298">
        <v>39.49</v>
      </c>
      <c r="L1654" s="299"/>
      <c r="M1654" s="138">
        <v>929.67</v>
      </c>
    </row>
    <row r="1655" spans="1:13">
      <c r="A1655" s="291" t="s">
        <v>3458</v>
      </c>
      <c r="B1655" s="292"/>
      <c r="C1655" s="291" t="s">
        <v>1560</v>
      </c>
      <c r="D1655" s="293"/>
      <c r="E1655" s="293"/>
      <c r="F1655" s="293"/>
      <c r="G1655" s="292"/>
      <c r="H1655" s="294" t="s">
        <v>407</v>
      </c>
      <c r="I1655" s="295"/>
      <c r="J1655" s="139">
        <v>1798.46</v>
      </c>
      <c r="K1655" s="298">
        <v>80.650000000000006</v>
      </c>
      <c r="L1655" s="299"/>
      <c r="M1655" s="139">
        <v>1879.11</v>
      </c>
    </row>
    <row r="1656" spans="1:13">
      <c r="A1656" s="291" t="s">
        <v>3459</v>
      </c>
      <c r="B1656" s="292"/>
      <c r="C1656" s="291" t="s">
        <v>1561</v>
      </c>
      <c r="D1656" s="293"/>
      <c r="E1656" s="293"/>
      <c r="F1656" s="293"/>
      <c r="G1656" s="292"/>
      <c r="H1656" s="294" t="s">
        <v>54</v>
      </c>
      <c r="I1656" s="295"/>
      <c r="J1656" s="138">
        <v>247.25</v>
      </c>
      <c r="K1656" s="298">
        <v>36.119999999999997</v>
      </c>
      <c r="L1656" s="299"/>
      <c r="M1656" s="138">
        <v>283.37</v>
      </c>
    </row>
    <row r="1657" spans="1:13">
      <c r="A1657" s="291" t="s">
        <v>3460</v>
      </c>
      <c r="B1657" s="292"/>
      <c r="C1657" s="291" t="s">
        <v>4229</v>
      </c>
      <c r="D1657" s="293"/>
      <c r="E1657" s="293"/>
      <c r="F1657" s="293"/>
      <c r="G1657" s="292"/>
      <c r="H1657" s="294" t="s">
        <v>54</v>
      </c>
      <c r="I1657" s="295"/>
      <c r="J1657" s="138">
        <v>428.5</v>
      </c>
      <c r="K1657" s="298">
        <v>43.18</v>
      </c>
      <c r="L1657" s="299"/>
      <c r="M1657" s="138">
        <v>471.68</v>
      </c>
    </row>
    <row r="1658" spans="1:13">
      <c r="A1658" s="291" t="s">
        <v>3461</v>
      </c>
      <c r="B1658" s="292"/>
      <c r="C1658" s="291" t="s">
        <v>4230</v>
      </c>
      <c r="D1658" s="293"/>
      <c r="E1658" s="293"/>
      <c r="F1658" s="293"/>
      <c r="G1658" s="292"/>
      <c r="H1658" s="294" t="s">
        <v>54</v>
      </c>
      <c r="I1658" s="295"/>
      <c r="J1658" s="138">
        <v>471.35</v>
      </c>
      <c r="K1658" s="298">
        <v>40.92</v>
      </c>
      <c r="L1658" s="299"/>
      <c r="M1658" s="138">
        <v>512.27</v>
      </c>
    </row>
    <row r="1659" spans="1:13">
      <c r="A1659" s="291" t="s">
        <v>3462</v>
      </c>
      <c r="B1659" s="292"/>
      <c r="C1659" s="291" t="s">
        <v>4231</v>
      </c>
      <c r="D1659" s="293"/>
      <c r="E1659" s="293"/>
      <c r="F1659" s="293"/>
      <c r="G1659" s="292"/>
      <c r="H1659" s="294" t="s">
        <v>54</v>
      </c>
      <c r="I1659" s="295"/>
      <c r="J1659" s="138">
        <v>600.24</v>
      </c>
      <c r="K1659" s="298">
        <v>40.92</v>
      </c>
      <c r="L1659" s="299"/>
      <c r="M1659" s="138">
        <v>641.16</v>
      </c>
    </row>
    <row r="1660" spans="1:13">
      <c r="A1660" s="291" t="s">
        <v>3463</v>
      </c>
      <c r="B1660" s="292"/>
      <c r="C1660" s="291" t="s">
        <v>4232</v>
      </c>
      <c r="D1660" s="293"/>
      <c r="E1660" s="293"/>
      <c r="F1660" s="293"/>
      <c r="G1660" s="292"/>
      <c r="H1660" s="294" t="s">
        <v>54</v>
      </c>
      <c r="I1660" s="295"/>
      <c r="J1660" s="138">
        <v>642.54999999999995</v>
      </c>
      <c r="K1660" s="298">
        <v>43.18</v>
      </c>
      <c r="L1660" s="299"/>
      <c r="M1660" s="138">
        <v>685.73</v>
      </c>
    </row>
    <row r="1661" spans="1:13">
      <c r="A1661" s="291" t="s">
        <v>3464</v>
      </c>
      <c r="B1661" s="292"/>
      <c r="C1661" s="291" t="s">
        <v>1562</v>
      </c>
      <c r="D1661" s="293"/>
      <c r="E1661" s="293"/>
      <c r="F1661" s="293"/>
      <c r="G1661" s="292"/>
      <c r="H1661" s="294" t="s">
        <v>54</v>
      </c>
      <c r="I1661" s="295"/>
      <c r="J1661" s="138">
        <v>261.88</v>
      </c>
      <c r="K1661" s="298">
        <v>54.48</v>
      </c>
      <c r="L1661" s="299"/>
      <c r="M1661" s="138">
        <v>316.36</v>
      </c>
    </row>
    <row r="1662" spans="1:13">
      <c r="A1662" s="291" t="s">
        <v>3465</v>
      </c>
      <c r="B1662" s="292"/>
      <c r="C1662" s="291" t="s">
        <v>4233</v>
      </c>
      <c r="D1662" s="293"/>
      <c r="E1662" s="293"/>
      <c r="F1662" s="293"/>
      <c r="G1662" s="292"/>
      <c r="H1662" s="294" t="s">
        <v>54</v>
      </c>
      <c r="I1662" s="295"/>
      <c r="J1662" s="138">
        <v>444.56</v>
      </c>
      <c r="K1662" s="298">
        <v>40.92</v>
      </c>
      <c r="L1662" s="299"/>
      <c r="M1662" s="138">
        <v>485.48</v>
      </c>
    </row>
    <row r="1663" spans="1:13">
      <c r="A1663" s="291" t="s">
        <v>3466</v>
      </c>
      <c r="B1663" s="292"/>
      <c r="C1663" s="291" t="s">
        <v>4234</v>
      </c>
      <c r="D1663" s="293"/>
      <c r="E1663" s="293"/>
      <c r="F1663" s="293"/>
      <c r="G1663" s="292"/>
      <c r="H1663" s="294" t="s">
        <v>54</v>
      </c>
      <c r="I1663" s="295"/>
      <c r="J1663" s="138">
        <v>587.78</v>
      </c>
      <c r="K1663" s="298">
        <v>43.18</v>
      </c>
      <c r="L1663" s="299"/>
      <c r="M1663" s="138">
        <v>630.96</v>
      </c>
    </row>
    <row r="1664" spans="1:13">
      <c r="A1664" s="291" t="s">
        <v>3467</v>
      </c>
      <c r="B1664" s="292"/>
      <c r="C1664" s="291" t="s">
        <v>4235</v>
      </c>
      <c r="D1664" s="293"/>
      <c r="E1664" s="293"/>
      <c r="F1664" s="293"/>
      <c r="G1664" s="292"/>
      <c r="H1664" s="294" t="s">
        <v>54</v>
      </c>
      <c r="I1664" s="295"/>
      <c r="J1664" s="138">
        <v>412.06</v>
      </c>
      <c r="K1664" s="298">
        <v>40.92</v>
      </c>
      <c r="L1664" s="299"/>
      <c r="M1664" s="138">
        <v>452.98</v>
      </c>
    </row>
    <row r="1665" spans="1:13">
      <c r="A1665" s="291" t="s">
        <v>3468</v>
      </c>
      <c r="B1665" s="292"/>
      <c r="C1665" s="291" t="s">
        <v>4236</v>
      </c>
      <c r="D1665" s="293"/>
      <c r="E1665" s="293"/>
      <c r="F1665" s="293"/>
      <c r="G1665" s="292"/>
      <c r="H1665" s="294" t="s">
        <v>54</v>
      </c>
      <c r="I1665" s="295"/>
      <c r="J1665" s="138">
        <v>759.2</v>
      </c>
      <c r="K1665" s="298">
        <v>43.18</v>
      </c>
      <c r="L1665" s="299"/>
      <c r="M1665" s="138">
        <v>802.38</v>
      </c>
    </row>
    <row r="1666" spans="1:13">
      <c r="A1666" s="291" t="s">
        <v>3469</v>
      </c>
      <c r="B1666" s="292"/>
      <c r="C1666" s="291" t="s">
        <v>4237</v>
      </c>
      <c r="D1666" s="293"/>
      <c r="E1666" s="293"/>
      <c r="F1666" s="293"/>
      <c r="G1666" s="292"/>
      <c r="H1666" s="294" t="s">
        <v>54</v>
      </c>
      <c r="I1666" s="295"/>
      <c r="J1666" s="138">
        <v>433.51</v>
      </c>
      <c r="K1666" s="298">
        <v>40.92</v>
      </c>
      <c r="L1666" s="299"/>
      <c r="M1666" s="138">
        <v>474.43</v>
      </c>
    </row>
    <row r="1667" spans="1:13">
      <c r="A1667" s="291" t="s">
        <v>3470</v>
      </c>
      <c r="B1667" s="292"/>
      <c r="C1667" s="291" t="s">
        <v>1563</v>
      </c>
      <c r="D1667" s="293"/>
      <c r="E1667" s="293"/>
      <c r="F1667" s="293"/>
      <c r="G1667" s="292"/>
      <c r="H1667" s="294" t="s">
        <v>54</v>
      </c>
      <c r="I1667" s="295"/>
      <c r="J1667" s="138">
        <v>304.77</v>
      </c>
      <c r="K1667" s="298">
        <v>36.119999999999997</v>
      </c>
      <c r="L1667" s="299"/>
      <c r="M1667" s="138">
        <v>340.89</v>
      </c>
    </row>
    <row r="1668" spans="1:13">
      <c r="A1668" s="291" t="s">
        <v>3471</v>
      </c>
      <c r="B1668" s="292"/>
      <c r="C1668" s="291" t="s">
        <v>1564</v>
      </c>
      <c r="D1668" s="293"/>
      <c r="E1668" s="293"/>
      <c r="F1668" s="293"/>
      <c r="G1668" s="292"/>
      <c r="H1668" s="294" t="s">
        <v>54</v>
      </c>
      <c r="I1668" s="295"/>
      <c r="J1668" s="138">
        <v>303.33999999999997</v>
      </c>
      <c r="K1668" s="298">
        <v>22.18</v>
      </c>
      <c r="L1668" s="299"/>
      <c r="M1668" s="138">
        <v>325.52</v>
      </c>
    </row>
    <row r="1669" spans="1:13">
      <c r="A1669" s="291" t="s">
        <v>3472</v>
      </c>
      <c r="B1669" s="292"/>
      <c r="C1669" s="291" t="s">
        <v>1565</v>
      </c>
      <c r="D1669" s="293"/>
      <c r="E1669" s="293"/>
      <c r="F1669" s="293"/>
      <c r="G1669" s="292"/>
      <c r="H1669" s="294" t="s">
        <v>54</v>
      </c>
      <c r="I1669" s="295"/>
      <c r="J1669" s="138">
        <v>254.07</v>
      </c>
      <c r="K1669" s="298">
        <v>25.98</v>
      </c>
      <c r="L1669" s="299"/>
      <c r="M1669" s="138">
        <v>280.05</v>
      </c>
    </row>
    <row r="1670" spans="1:13">
      <c r="A1670" s="291" t="s">
        <v>3473</v>
      </c>
      <c r="B1670" s="292"/>
      <c r="C1670" s="291" t="s">
        <v>1566</v>
      </c>
      <c r="D1670" s="293"/>
      <c r="E1670" s="293"/>
      <c r="F1670" s="293"/>
      <c r="G1670" s="292"/>
      <c r="H1670" s="294" t="s">
        <v>54</v>
      </c>
      <c r="I1670" s="295"/>
      <c r="J1670" s="138">
        <v>201.97</v>
      </c>
      <c r="K1670" s="298">
        <v>25.98</v>
      </c>
      <c r="L1670" s="299"/>
      <c r="M1670" s="138">
        <v>227.95</v>
      </c>
    </row>
    <row r="1671" spans="1:13">
      <c r="A1671" s="291" t="s">
        <v>3474</v>
      </c>
      <c r="B1671" s="292"/>
      <c r="C1671" s="291" t="s">
        <v>1567</v>
      </c>
      <c r="D1671" s="293"/>
      <c r="E1671" s="293"/>
      <c r="F1671" s="293"/>
      <c r="G1671" s="292"/>
      <c r="H1671" s="294" t="s">
        <v>54</v>
      </c>
      <c r="I1671" s="295"/>
      <c r="J1671" s="138">
        <v>402.88</v>
      </c>
      <c r="K1671" s="298">
        <v>17.82</v>
      </c>
      <c r="L1671" s="299"/>
      <c r="M1671" s="138">
        <v>420.7</v>
      </c>
    </row>
    <row r="1672" spans="1:13">
      <c r="A1672" s="291" t="s">
        <v>3475</v>
      </c>
      <c r="B1672" s="292"/>
      <c r="C1672" s="291" t="s">
        <v>1568</v>
      </c>
      <c r="D1672" s="293"/>
      <c r="E1672" s="293"/>
      <c r="F1672" s="293"/>
      <c r="G1672" s="292"/>
      <c r="H1672" s="294" t="s">
        <v>54</v>
      </c>
      <c r="I1672" s="295"/>
      <c r="J1672" s="138">
        <v>438.54</v>
      </c>
      <c r="K1672" s="298">
        <v>17.82</v>
      </c>
      <c r="L1672" s="299"/>
      <c r="M1672" s="138">
        <v>456.36</v>
      </c>
    </row>
    <row r="1673" spans="1:13">
      <c r="A1673" s="291" t="s">
        <v>3476</v>
      </c>
      <c r="B1673" s="292"/>
      <c r="C1673" s="291" t="s">
        <v>1569</v>
      </c>
      <c r="D1673" s="293"/>
      <c r="E1673" s="293"/>
      <c r="F1673" s="293"/>
      <c r="G1673" s="292"/>
      <c r="H1673" s="294" t="s">
        <v>327</v>
      </c>
      <c r="I1673" s="295"/>
      <c r="J1673" s="137">
        <v>53.55</v>
      </c>
      <c r="K1673" s="298">
        <v>17.82</v>
      </c>
      <c r="L1673" s="299"/>
      <c r="M1673" s="137">
        <v>71.37</v>
      </c>
    </row>
    <row r="1674" spans="1:13">
      <c r="A1674" s="291" t="s">
        <v>3477</v>
      </c>
      <c r="B1674" s="292"/>
      <c r="C1674" s="291" t="s">
        <v>1570</v>
      </c>
      <c r="D1674" s="293"/>
      <c r="E1674" s="293"/>
      <c r="F1674" s="293"/>
      <c r="G1674" s="292"/>
      <c r="H1674" s="294" t="s">
        <v>54</v>
      </c>
      <c r="I1674" s="295"/>
      <c r="J1674" s="138">
        <v>552.04</v>
      </c>
      <c r="K1674" s="298">
        <v>45.6</v>
      </c>
      <c r="L1674" s="299"/>
      <c r="M1674" s="138">
        <v>597.64</v>
      </c>
    </row>
    <row r="1675" spans="1:13">
      <c r="A1675" s="291" t="s">
        <v>3478</v>
      </c>
      <c r="B1675" s="292"/>
      <c r="C1675" s="291" t="s">
        <v>1571</v>
      </c>
      <c r="D1675" s="293"/>
      <c r="E1675" s="293"/>
      <c r="F1675" s="293"/>
      <c r="G1675" s="292"/>
      <c r="H1675" s="294" t="s">
        <v>462</v>
      </c>
      <c r="I1675" s="295"/>
      <c r="J1675" s="138">
        <v>245.64</v>
      </c>
      <c r="K1675" s="296">
        <v>4.47</v>
      </c>
      <c r="L1675" s="297"/>
      <c r="M1675" s="138">
        <v>250.11</v>
      </c>
    </row>
    <row r="1676" spans="1:13">
      <c r="A1676" s="291" t="s">
        <v>3479</v>
      </c>
      <c r="B1676" s="292"/>
      <c r="C1676" s="291" t="s">
        <v>1572</v>
      </c>
      <c r="D1676" s="293"/>
      <c r="E1676" s="293"/>
      <c r="F1676" s="293"/>
      <c r="G1676" s="292"/>
      <c r="H1676" s="294" t="s">
        <v>54</v>
      </c>
      <c r="I1676" s="295"/>
      <c r="J1676" s="138">
        <v>242.58</v>
      </c>
      <c r="K1676" s="298">
        <v>16.79</v>
      </c>
      <c r="L1676" s="299"/>
      <c r="M1676" s="138">
        <v>259.37</v>
      </c>
    </row>
    <row r="1677" spans="1:13">
      <c r="A1677" s="291" t="s">
        <v>3480</v>
      </c>
      <c r="B1677" s="292"/>
      <c r="C1677" s="291" t="s">
        <v>1573</v>
      </c>
      <c r="D1677" s="293"/>
      <c r="E1677" s="293"/>
      <c r="F1677" s="293"/>
      <c r="G1677" s="292"/>
      <c r="H1677" s="294" t="s">
        <v>54</v>
      </c>
      <c r="I1677" s="295"/>
      <c r="J1677" s="138">
        <v>270.79000000000002</v>
      </c>
      <c r="K1677" s="298">
        <v>10.07</v>
      </c>
      <c r="L1677" s="299"/>
      <c r="M1677" s="138">
        <v>280.86</v>
      </c>
    </row>
    <row r="1678" spans="1:13">
      <c r="A1678" s="291" t="s">
        <v>3481</v>
      </c>
      <c r="B1678" s="292"/>
      <c r="C1678" s="291" t="s">
        <v>1574</v>
      </c>
      <c r="D1678" s="293"/>
      <c r="E1678" s="293"/>
      <c r="F1678" s="293"/>
      <c r="G1678" s="292"/>
      <c r="H1678" s="294" t="s">
        <v>54</v>
      </c>
      <c r="I1678" s="295"/>
      <c r="J1678" s="138">
        <v>554.11</v>
      </c>
      <c r="K1678" s="298">
        <v>64.47</v>
      </c>
      <c r="L1678" s="299"/>
      <c r="M1678" s="138">
        <v>618.58000000000004</v>
      </c>
    </row>
    <row r="1679" spans="1:13">
      <c r="A1679" s="291" t="s">
        <v>3482</v>
      </c>
      <c r="B1679" s="292"/>
      <c r="C1679" s="291" t="s">
        <v>1575</v>
      </c>
      <c r="D1679" s="293"/>
      <c r="E1679" s="293"/>
      <c r="F1679" s="293"/>
      <c r="G1679" s="292"/>
      <c r="H1679" s="294" t="s">
        <v>54</v>
      </c>
      <c r="I1679" s="295"/>
      <c r="J1679" s="138">
        <v>515.80999999999995</v>
      </c>
      <c r="K1679" s="298">
        <v>64.47</v>
      </c>
      <c r="L1679" s="299"/>
      <c r="M1679" s="138">
        <v>580.28</v>
      </c>
    </row>
    <row r="1680" spans="1:13">
      <c r="A1680" s="291" t="s">
        <v>3483</v>
      </c>
      <c r="B1680" s="292"/>
      <c r="C1680" s="291" t="s">
        <v>1576</v>
      </c>
      <c r="D1680" s="293"/>
      <c r="E1680" s="293"/>
      <c r="F1680" s="293"/>
      <c r="G1680" s="292"/>
      <c r="H1680" s="294" t="s">
        <v>462</v>
      </c>
      <c r="I1680" s="295"/>
      <c r="J1680" s="137">
        <v>25.42</v>
      </c>
      <c r="K1680" s="296">
        <v>9.26</v>
      </c>
      <c r="L1680" s="297"/>
      <c r="M1680" s="137">
        <v>34.68</v>
      </c>
    </row>
    <row r="1681" spans="1:13">
      <c r="A1681" s="291" t="s">
        <v>3484</v>
      </c>
      <c r="B1681" s="292"/>
      <c r="C1681" s="291" t="s">
        <v>1577</v>
      </c>
      <c r="D1681" s="293"/>
      <c r="E1681" s="293"/>
      <c r="F1681" s="293"/>
      <c r="G1681" s="292"/>
      <c r="H1681" s="294" t="s">
        <v>54</v>
      </c>
      <c r="I1681" s="295"/>
      <c r="J1681" s="138">
        <v>312.14</v>
      </c>
      <c r="K1681" s="298">
        <v>17.82</v>
      </c>
      <c r="L1681" s="299"/>
      <c r="M1681" s="138">
        <v>329.96</v>
      </c>
    </row>
    <row r="1682" spans="1:13">
      <c r="A1682" s="291" t="s">
        <v>3485</v>
      </c>
      <c r="B1682" s="292"/>
      <c r="C1682" s="291" t="s">
        <v>1578</v>
      </c>
      <c r="D1682" s="293"/>
      <c r="E1682" s="293"/>
      <c r="F1682" s="293"/>
      <c r="G1682" s="292"/>
      <c r="H1682" s="294" t="s">
        <v>54</v>
      </c>
      <c r="I1682" s="295"/>
      <c r="J1682" s="138">
        <v>373.74</v>
      </c>
      <c r="K1682" s="298">
        <v>17.82</v>
      </c>
      <c r="L1682" s="299"/>
      <c r="M1682" s="138">
        <v>391.56</v>
      </c>
    </row>
    <row r="1683" spans="1:13">
      <c r="A1683" s="291" t="s">
        <v>3486</v>
      </c>
      <c r="B1683" s="292"/>
      <c r="C1683" s="291" t="s">
        <v>1579</v>
      </c>
      <c r="D1683" s="293"/>
      <c r="E1683" s="293"/>
      <c r="F1683" s="293"/>
      <c r="G1683" s="292"/>
      <c r="H1683" s="294" t="s">
        <v>54</v>
      </c>
      <c r="I1683" s="295"/>
      <c r="J1683" s="138">
        <v>409.42</v>
      </c>
      <c r="K1683" s="298">
        <v>17.82</v>
      </c>
      <c r="L1683" s="299"/>
      <c r="M1683" s="138">
        <v>427.24</v>
      </c>
    </row>
    <row r="1684" spans="1:13">
      <c r="A1684" s="291" t="s">
        <v>3487</v>
      </c>
      <c r="B1684" s="292"/>
      <c r="C1684" s="291" t="s">
        <v>4238</v>
      </c>
      <c r="D1684" s="293"/>
      <c r="E1684" s="293"/>
      <c r="F1684" s="293"/>
      <c r="G1684" s="292"/>
      <c r="H1684" s="294" t="s">
        <v>54</v>
      </c>
      <c r="I1684" s="295"/>
      <c r="J1684" s="138">
        <v>805.58</v>
      </c>
      <c r="K1684" s="298">
        <v>45.6</v>
      </c>
      <c r="L1684" s="299"/>
      <c r="M1684" s="138">
        <v>851.18</v>
      </c>
    </row>
    <row r="1685" spans="1:13">
      <c r="A1685" s="291" t="s">
        <v>3488</v>
      </c>
      <c r="B1685" s="292"/>
      <c r="C1685" s="291" t="s">
        <v>4239</v>
      </c>
      <c r="D1685" s="293"/>
      <c r="E1685" s="293"/>
      <c r="F1685" s="293"/>
      <c r="G1685" s="292"/>
      <c r="H1685" s="294" t="s">
        <v>54</v>
      </c>
      <c r="I1685" s="295"/>
      <c r="J1685" s="138">
        <v>461.29</v>
      </c>
      <c r="K1685" s="298">
        <v>45.6</v>
      </c>
      <c r="L1685" s="299"/>
      <c r="M1685" s="138">
        <v>506.89</v>
      </c>
    </row>
    <row r="1686" spans="1:13">
      <c r="A1686" s="291" t="s">
        <v>3489</v>
      </c>
      <c r="B1686" s="292"/>
      <c r="C1686" s="291" t="s">
        <v>4240</v>
      </c>
      <c r="D1686" s="293"/>
      <c r="E1686" s="293"/>
      <c r="F1686" s="293"/>
      <c r="G1686" s="292"/>
      <c r="H1686" s="294" t="s">
        <v>54</v>
      </c>
      <c r="I1686" s="295"/>
      <c r="J1686" s="138">
        <v>420.89</v>
      </c>
      <c r="K1686" s="298">
        <v>45.6</v>
      </c>
      <c r="L1686" s="299"/>
      <c r="M1686" s="138">
        <v>466.49</v>
      </c>
    </row>
    <row r="1687" spans="1:13">
      <c r="A1687" s="291" t="s">
        <v>3490</v>
      </c>
      <c r="B1687" s="292"/>
      <c r="C1687" s="291" t="s">
        <v>4241</v>
      </c>
      <c r="D1687" s="293"/>
      <c r="E1687" s="293"/>
      <c r="F1687" s="293"/>
      <c r="G1687" s="292"/>
      <c r="H1687" s="294" t="s">
        <v>54</v>
      </c>
      <c r="I1687" s="295"/>
      <c r="J1687" s="138">
        <v>236.75</v>
      </c>
      <c r="K1687" s="298">
        <v>45.6</v>
      </c>
      <c r="L1687" s="299"/>
      <c r="M1687" s="138">
        <v>282.35000000000002</v>
      </c>
    </row>
    <row r="1688" spans="1:13">
      <c r="A1688" s="291" t="s">
        <v>3491</v>
      </c>
      <c r="B1688" s="292"/>
      <c r="C1688" s="291" t="s">
        <v>4242</v>
      </c>
      <c r="D1688" s="293"/>
      <c r="E1688" s="293"/>
      <c r="F1688" s="293"/>
      <c r="G1688" s="292"/>
      <c r="H1688" s="294" t="s">
        <v>54</v>
      </c>
      <c r="I1688" s="295"/>
      <c r="J1688" s="138">
        <v>759.02</v>
      </c>
      <c r="K1688" s="298">
        <v>45.6</v>
      </c>
      <c r="L1688" s="299"/>
      <c r="M1688" s="138">
        <v>804.62</v>
      </c>
    </row>
    <row r="1689" spans="1:13">
      <c r="A1689" s="291" t="s">
        <v>3492</v>
      </c>
      <c r="B1689" s="292"/>
      <c r="C1689" s="291" t="s">
        <v>4243</v>
      </c>
      <c r="D1689" s="293"/>
      <c r="E1689" s="293"/>
      <c r="F1689" s="293"/>
      <c r="G1689" s="292"/>
      <c r="H1689" s="294" t="s">
        <v>54</v>
      </c>
      <c r="I1689" s="295"/>
      <c r="J1689" s="138">
        <v>224.09</v>
      </c>
      <c r="K1689" s="298">
        <v>45.6</v>
      </c>
      <c r="L1689" s="299"/>
      <c r="M1689" s="138">
        <v>269.69</v>
      </c>
    </row>
    <row r="1690" spans="1:13">
      <c r="A1690" s="291" t="s">
        <v>3493</v>
      </c>
      <c r="B1690" s="292"/>
      <c r="C1690" s="291" t="s">
        <v>4244</v>
      </c>
      <c r="D1690" s="293"/>
      <c r="E1690" s="293"/>
      <c r="F1690" s="293"/>
      <c r="G1690" s="292"/>
      <c r="H1690" s="294" t="s">
        <v>54</v>
      </c>
      <c r="I1690" s="295"/>
      <c r="J1690" s="138">
        <v>392.96</v>
      </c>
      <c r="K1690" s="298">
        <v>45.6</v>
      </c>
      <c r="L1690" s="299"/>
      <c r="M1690" s="138">
        <v>438.56</v>
      </c>
    </row>
    <row r="1691" spans="1:13">
      <c r="A1691" s="291" t="s">
        <v>3494</v>
      </c>
      <c r="B1691" s="292"/>
      <c r="C1691" s="291" t="s">
        <v>4245</v>
      </c>
      <c r="D1691" s="293"/>
      <c r="E1691" s="293"/>
      <c r="F1691" s="293"/>
      <c r="G1691" s="292"/>
      <c r="H1691" s="294" t="s">
        <v>54</v>
      </c>
      <c r="I1691" s="295"/>
      <c r="J1691" s="138">
        <v>382.9</v>
      </c>
      <c r="K1691" s="298">
        <v>35.94</v>
      </c>
      <c r="L1691" s="299"/>
      <c r="M1691" s="138">
        <v>418.84</v>
      </c>
    </row>
    <row r="1692" spans="1:13">
      <c r="A1692" s="291" t="s">
        <v>3495</v>
      </c>
      <c r="B1692" s="292"/>
      <c r="C1692" s="291" t="s">
        <v>4246</v>
      </c>
      <c r="D1692" s="293"/>
      <c r="E1692" s="293"/>
      <c r="F1692" s="293"/>
      <c r="G1692" s="292"/>
      <c r="H1692" s="294" t="s">
        <v>54</v>
      </c>
      <c r="I1692" s="295"/>
      <c r="J1692" s="138">
        <v>380.39</v>
      </c>
      <c r="K1692" s="298">
        <v>42.67</v>
      </c>
      <c r="L1692" s="299"/>
      <c r="M1692" s="138">
        <v>423.06</v>
      </c>
    </row>
    <row r="1693" spans="1:13">
      <c r="A1693" s="291" t="s">
        <v>3496</v>
      </c>
      <c r="B1693" s="292"/>
      <c r="C1693" s="291" t="s">
        <v>4247</v>
      </c>
      <c r="D1693" s="293"/>
      <c r="E1693" s="293"/>
      <c r="F1693" s="293"/>
      <c r="G1693" s="292"/>
      <c r="H1693" s="294" t="s">
        <v>54</v>
      </c>
      <c r="I1693" s="295"/>
      <c r="J1693" s="138">
        <v>608.62</v>
      </c>
      <c r="K1693" s="298">
        <v>42.67</v>
      </c>
      <c r="L1693" s="299"/>
      <c r="M1693" s="138">
        <v>651.29</v>
      </c>
    </row>
    <row r="1694" spans="1:13">
      <c r="A1694" s="291" t="s">
        <v>3497</v>
      </c>
      <c r="B1694" s="292"/>
      <c r="C1694" s="291" t="s">
        <v>4248</v>
      </c>
      <c r="D1694" s="293"/>
      <c r="E1694" s="293"/>
      <c r="F1694" s="293"/>
      <c r="G1694" s="292"/>
      <c r="H1694" s="294" t="s">
        <v>54</v>
      </c>
      <c r="I1694" s="295"/>
      <c r="J1694" s="138">
        <v>585.29999999999995</v>
      </c>
      <c r="K1694" s="298">
        <v>42.67</v>
      </c>
      <c r="L1694" s="299"/>
      <c r="M1694" s="138">
        <v>627.97</v>
      </c>
    </row>
    <row r="1695" spans="1:13">
      <c r="A1695" s="291" t="s">
        <v>3498</v>
      </c>
      <c r="B1695" s="292"/>
      <c r="C1695" s="291" t="s">
        <v>4249</v>
      </c>
      <c r="D1695" s="293"/>
      <c r="E1695" s="293"/>
      <c r="F1695" s="293"/>
      <c r="G1695" s="292"/>
      <c r="H1695" s="294" t="s">
        <v>54</v>
      </c>
      <c r="I1695" s="295"/>
      <c r="J1695" s="138">
        <v>728.74</v>
      </c>
      <c r="K1695" s="298">
        <v>42.67</v>
      </c>
      <c r="L1695" s="299"/>
      <c r="M1695" s="138">
        <v>771.41</v>
      </c>
    </row>
    <row r="1696" spans="1:13">
      <c r="A1696" s="291" t="s">
        <v>3499</v>
      </c>
      <c r="B1696" s="292"/>
      <c r="C1696" s="291" t="s">
        <v>4250</v>
      </c>
      <c r="D1696" s="293"/>
      <c r="E1696" s="293"/>
      <c r="F1696" s="293"/>
      <c r="G1696" s="292"/>
      <c r="H1696" s="294" t="s">
        <v>54</v>
      </c>
      <c r="I1696" s="295"/>
      <c r="J1696" s="138">
        <v>468.25</v>
      </c>
      <c r="K1696" s="298">
        <v>42.67</v>
      </c>
      <c r="L1696" s="299"/>
      <c r="M1696" s="138">
        <v>510.92</v>
      </c>
    </row>
    <row r="1697" spans="1:13">
      <c r="A1697" s="291" t="s">
        <v>3500</v>
      </c>
      <c r="B1697" s="292"/>
      <c r="C1697" s="291" t="s">
        <v>4251</v>
      </c>
      <c r="D1697" s="293"/>
      <c r="E1697" s="293"/>
      <c r="F1697" s="293"/>
      <c r="G1697" s="292"/>
      <c r="H1697" s="294" t="s">
        <v>54</v>
      </c>
      <c r="I1697" s="295"/>
      <c r="J1697" s="138">
        <v>570.22</v>
      </c>
      <c r="K1697" s="298">
        <v>42.67</v>
      </c>
      <c r="L1697" s="299"/>
      <c r="M1697" s="138">
        <v>612.89</v>
      </c>
    </row>
    <row r="1698" spans="1:13">
      <c r="A1698" s="291" t="s">
        <v>3501</v>
      </c>
      <c r="B1698" s="292"/>
      <c r="C1698" s="291" t="s">
        <v>4252</v>
      </c>
      <c r="D1698" s="293"/>
      <c r="E1698" s="293"/>
      <c r="F1698" s="293"/>
      <c r="G1698" s="292"/>
      <c r="H1698" s="294" t="s">
        <v>54</v>
      </c>
      <c r="I1698" s="295"/>
      <c r="J1698" s="138">
        <v>650.70000000000005</v>
      </c>
      <c r="K1698" s="298">
        <v>42.67</v>
      </c>
      <c r="L1698" s="299"/>
      <c r="M1698" s="138">
        <v>693.37</v>
      </c>
    </row>
    <row r="1699" spans="1:13">
      <c r="A1699" s="291" t="s">
        <v>3502</v>
      </c>
      <c r="B1699" s="292"/>
      <c r="C1699" s="291" t="s">
        <v>4253</v>
      </c>
      <c r="D1699" s="293"/>
      <c r="E1699" s="293"/>
      <c r="F1699" s="293"/>
      <c r="G1699" s="292"/>
      <c r="H1699" s="294" t="s">
        <v>54</v>
      </c>
      <c r="I1699" s="295"/>
      <c r="J1699" s="138">
        <v>576.30999999999995</v>
      </c>
      <c r="K1699" s="298">
        <v>42.67</v>
      </c>
      <c r="L1699" s="299"/>
      <c r="M1699" s="138">
        <v>618.98</v>
      </c>
    </row>
    <row r="1700" spans="1:13">
      <c r="A1700" s="291" t="s">
        <v>3503</v>
      </c>
      <c r="B1700" s="292"/>
      <c r="C1700" s="291" t="s">
        <v>4254</v>
      </c>
      <c r="D1700" s="293"/>
      <c r="E1700" s="293"/>
      <c r="F1700" s="293"/>
      <c r="G1700" s="292"/>
      <c r="H1700" s="294" t="s">
        <v>54</v>
      </c>
      <c r="I1700" s="295"/>
      <c r="J1700" s="138">
        <v>302.10000000000002</v>
      </c>
      <c r="K1700" s="298">
        <v>42.67</v>
      </c>
      <c r="L1700" s="299"/>
      <c r="M1700" s="138">
        <v>344.77</v>
      </c>
    </row>
    <row r="1701" spans="1:13">
      <c r="A1701" s="291" t="s">
        <v>3504</v>
      </c>
      <c r="B1701" s="292"/>
      <c r="C1701" s="291" t="s">
        <v>4255</v>
      </c>
      <c r="D1701" s="293"/>
      <c r="E1701" s="293"/>
      <c r="F1701" s="293"/>
      <c r="G1701" s="292"/>
      <c r="H1701" s="294" t="s">
        <v>54</v>
      </c>
      <c r="I1701" s="295"/>
      <c r="J1701" s="138">
        <v>339.66</v>
      </c>
      <c r="K1701" s="298">
        <v>42.67</v>
      </c>
      <c r="L1701" s="299"/>
      <c r="M1701" s="138">
        <v>382.33</v>
      </c>
    </row>
    <row r="1702" spans="1:13">
      <c r="A1702" s="291" t="s">
        <v>3505</v>
      </c>
      <c r="B1702" s="292"/>
      <c r="C1702" s="291" t="s">
        <v>4256</v>
      </c>
      <c r="D1702" s="293"/>
      <c r="E1702" s="293"/>
      <c r="F1702" s="293"/>
      <c r="G1702" s="292"/>
      <c r="H1702" s="294" t="s">
        <v>54</v>
      </c>
      <c r="I1702" s="295"/>
      <c r="J1702" s="138">
        <v>416.75</v>
      </c>
      <c r="K1702" s="298">
        <v>42.67</v>
      </c>
      <c r="L1702" s="299"/>
      <c r="M1702" s="138">
        <v>459.42</v>
      </c>
    </row>
    <row r="1703" spans="1:13">
      <c r="A1703" s="291" t="s">
        <v>3506</v>
      </c>
      <c r="B1703" s="292"/>
      <c r="C1703" s="291" t="s">
        <v>4257</v>
      </c>
      <c r="D1703" s="293"/>
      <c r="E1703" s="293"/>
      <c r="F1703" s="293"/>
      <c r="G1703" s="292"/>
      <c r="H1703" s="294" t="s">
        <v>54</v>
      </c>
      <c r="I1703" s="295"/>
      <c r="J1703" s="138">
        <v>454.83</v>
      </c>
      <c r="K1703" s="298">
        <v>42.67</v>
      </c>
      <c r="L1703" s="299"/>
      <c r="M1703" s="138">
        <v>497.5</v>
      </c>
    </row>
    <row r="1704" spans="1:13">
      <c r="A1704" s="291" t="s">
        <v>3507</v>
      </c>
      <c r="B1704" s="292"/>
      <c r="C1704" s="291" t="s">
        <v>1580</v>
      </c>
      <c r="D1704" s="293"/>
      <c r="E1704" s="293"/>
      <c r="F1704" s="293"/>
      <c r="G1704" s="292"/>
      <c r="H1704" s="294" t="s">
        <v>54</v>
      </c>
      <c r="I1704" s="295"/>
      <c r="J1704" s="138">
        <v>624.14</v>
      </c>
      <c r="K1704" s="298">
        <v>33.42</v>
      </c>
      <c r="L1704" s="299"/>
      <c r="M1704" s="138">
        <v>657.56</v>
      </c>
    </row>
    <row r="1705" spans="1:13">
      <c r="A1705" s="291" t="s">
        <v>3508</v>
      </c>
      <c r="B1705" s="292"/>
      <c r="C1705" s="291" t="s">
        <v>1581</v>
      </c>
      <c r="D1705" s="293"/>
      <c r="E1705" s="293"/>
      <c r="F1705" s="293"/>
      <c r="G1705" s="292"/>
      <c r="H1705" s="294" t="s">
        <v>54</v>
      </c>
      <c r="I1705" s="295"/>
      <c r="J1705" s="138">
        <v>645.13</v>
      </c>
      <c r="K1705" s="298">
        <v>33.42</v>
      </c>
      <c r="L1705" s="299"/>
      <c r="M1705" s="138">
        <v>678.55</v>
      </c>
    </row>
    <row r="1706" spans="1:13">
      <c r="A1706" s="291" t="s">
        <v>3509</v>
      </c>
      <c r="B1706" s="292"/>
      <c r="C1706" s="291" t="s">
        <v>1582</v>
      </c>
      <c r="D1706" s="293"/>
      <c r="E1706" s="293"/>
      <c r="F1706" s="293"/>
      <c r="G1706" s="292"/>
      <c r="H1706" s="294" t="s">
        <v>54</v>
      </c>
      <c r="I1706" s="295"/>
      <c r="J1706" s="138">
        <v>435.43</v>
      </c>
      <c r="K1706" s="298">
        <v>33.42</v>
      </c>
      <c r="L1706" s="299"/>
      <c r="M1706" s="138">
        <v>468.85</v>
      </c>
    </row>
    <row r="1707" spans="1:13">
      <c r="A1707" s="291" t="s">
        <v>3510</v>
      </c>
      <c r="B1707" s="292"/>
      <c r="C1707" s="291" t="s">
        <v>4258</v>
      </c>
      <c r="D1707" s="293"/>
      <c r="E1707" s="293"/>
      <c r="F1707" s="293"/>
      <c r="G1707" s="292"/>
      <c r="H1707" s="294" t="s">
        <v>54</v>
      </c>
      <c r="I1707" s="295"/>
      <c r="J1707" s="138">
        <v>504.5</v>
      </c>
      <c r="K1707" s="298">
        <v>42.67</v>
      </c>
      <c r="L1707" s="299"/>
      <c r="M1707" s="138">
        <v>547.16999999999996</v>
      </c>
    </row>
    <row r="1708" spans="1:13">
      <c r="A1708" s="291" t="s">
        <v>3511</v>
      </c>
      <c r="B1708" s="292"/>
      <c r="C1708" s="291" t="s">
        <v>1583</v>
      </c>
      <c r="D1708" s="293"/>
      <c r="E1708" s="293"/>
      <c r="F1708" s="293"/>
      <c r="G1708" s="292"/>
      <c r="H1708" s="294" t="s">
        <v>327</v>
      </c>
      <c r="I1708" s="295"/>
      <c r="J1708" s="138">
        <v>681.39</v>
      </c>
      <c r="K1708" s="296">
        <v>7.43</v>
      </c>
      <c r="L1708" s="297"/>
      <c r="M1708" s="138">
        <v>688.82</v>
      </c>
    </row>
    <row r="1709" spans="1:13">
      <c r="A1709" s="291" t="s">
        <v>3512</v>
      </c>
      <c r="B1709" s="292"/>
      <c r="C1709" s="291" t="s">
        <v>1584</v>
      </c>
      <c r="D1709" s="293"/>
      <c r="E1709" s="293"/>
      <c r="F1709" s="293"/>
      <c r="G1709" s="292"/>
      <c r="H1709" s="294" t="s">
        <v>327</v>
      </c>
      <c r="I1709" s="295"/>
      <c r="J1709" s="138">
        <v>498.75</v>
      </c>
      <c r="K1709" s="298">
        <v>13.27</v>
      </c>
      <c r="L1709" s="299"/>
      <c r="M1709" s="138">
        <v>512.02</v>
      </c>
    </row>
    <row r="1710" spans="1:13">
      <c r="A1710" s="291" t="s">
        <v>3513</v>
      </c>
      <c r="B1710" s="292"/>
      <c r="C1710" s="291" t="s">
        <v>1585</v>
      </c>
      <c r="D1710" s="293"/>
      <c r="E1710" s="293"/>
      <c r="F1710" s="293"/>
      <c r="G1710" s="292"/>
      <c r="H1710" s="294" t="s">
        <v>113</v>
      </c>
      <c r="I1710" s="295"/>
      <c r="J1710" s="138">
        <v>180.76</v>
      </c>
      <c r="K1710" s="298">
        <v>17.82</v>
      </c>
      <c r="L1710" s="299"/>
      <c r="M1710" s="138">
        <v>198.58</v>
      </c>
    </row>
    <row r="1711" spans="1:13">
      <c r="A1711" s="291" t="s">
        <v>3514</v>
      </c>
      <c r="B1711" s="292"/>
      <c r="C1711" s="291" t="s">
        <v>1586</v>
      </c>
      <c r="D1711" s="293"/>
      <c r="E1711" s="293"/>
      <c r="F1711" s="293"/>
      <c r="G1711" s="292"/>
      <c r="H1711" s="294" t="s">
        <v>54</v>
      </c>
      <c r="I1711" s="295"/>
      <c r="J1711" s="138">
        <v>360.72</v>
      </c>
      <c r="K1711" s="296">
        <v>6.42</v>
      </c>
      <c r="L1711" s="297"/>
      <c r="M1711" s="138">
        <v>367.14</v>
      </c>
    </row>
    <row r="1712" spans="1:13">
      <c r="A1712" s="302" t="s">
        <v>3515</v>
      </c>
      <c r="B1712" s="303"/>
      <c r="C1712" s="302" t="s">
        <v>1587</v>
      </c>
      <c r="D1712" s="304"/>
      <c r="E1712" s="304"/>
      <c r="F1712" s="304"/>
      <c r="G1712" s="304"/>
      <c r="H1712" s="304"/>
      <c r="I1712" s="304"/>
      <c r="J1712" s="304"/>
      <c r="K1712" s="304"/>
      <c r="L1712" s="304"/>
      <c r="M1712" s="303"/>
    </row>
    <row r="1713" spans="1:13">
      <c r="A1713" s="291" t="s">
        <v>3516</v>
      </c>
      <c r="B1713" s="292"/>
      <c r="C1713" s="291" t="s">
        <v>1587</v>
      </c>
      <c r="D1713" s="293"/>
      <c r="E1713" s="293"/>
      <c r="F1713" s="293"/>
      <c r="G1713" s="292"/>
      <c r="H1713" s="294"/>
      <c r="I1713" s="295"/>
      <c r="J1713" s="136">
        <v>0</v>
      </c>
      <c r="K1713" s="296">
        <v>0</v>
      </c>
      <c r="L1713" s="297"/>
      <c r="M1713" s="136">
        <v>0</v>
      </c>
    </row>
    <row r="1714" spans="1:13">
      <c r="A1714" s="291" t="s">
        <v>3517</v>
      </c>
      <c r="B1714" s="292"/>
      <c r="C1714" s="291" t="s">
        <v>1588</v>
      </c>
      <c r="D1714" s="293"/>
      <c r="E1714" s="293"/>
      <c r="F1714" s="293"/>
      <c r="G1714" s="292"/>
      <c r="H1714" s="294" t="s">
        <v>54</v>
      </c>
      <c r="I1714" s="295"/>
      <c r="J1714" s="138">
        <v>194.42</v>
      </c>
      <c r="K1714" s="296">
        <v>0</v>
      </c>
      <c r="L1714" s="297"/>
      <c r="M1714" s="138">
        <v>194.42</v>
      </c>
    </row>
    <row r="1715" spans="1:13">
      <c r="A1715" s="291" t="s">
        <v>3518</v>
      </c>
      <c r="B1715" s="292"/>
      <c r="C1715" s="291" t="s">
        <v>1589</v>
      </c>
      <c r="D1715" s="293"/>
      <c r="E1715" s="293"/>
      <c r="F1715" s="293"/>
      <c r="G1715" s="292"/>
      <c r="H1715" s="294" t="s">
        <v>54</v>
      </c>
      <c r="I1715" s="295"/>
      <c r="J1715" s="138">
        <v>213.33</v>
      </c>
      <c r="K1715" s="296">
        <v>0</v>
      </c>
      <c r="L1715" s="297"/>
      <c r="M1715" s="138">
        <v>213.33</v>
      </c>
    </row>
    <row r="1716" spans="1:13">
      <c r="A1716" s="291" t="s">
        <v>3519</v>
      </c>
      <c r="B1716" s="292"/>
      <c r="C1716" s="291" t="s">
        <v>1590</v>
      </c>
      <c r="D1716" s="293"/>
      <c r="E1716" s="293"/>
      <c r="F1716" s="293"/>
      <c r="G1716" s="292"/>
      <c r="H1716" s="294" t="s">
        <v>54</v>
      </c>
      <c r="I1716" s="295"/>
      <c r="J1716" s="138">
        <v>234.71</v>
      </c>
      <c r="K1716" s="296">
        <v>0</v>
      </c>
      <c r="L1716" s="297"/>
      <c r="M1716" s="138">
        <v>234.71</v>
      </c>
    </row>
    <row r="1717" spans="1:13">
      <c r="A1717" s="291" t="s">
        <v>3520</v>
      </c>
      <c r="B1717" s="292"/>
      <c r="C1717" s="291" t="s">
        <v>1591</v>
      </c>
      <c r="D1717" s="293"/>
      <c r="E1717" s="293"/>
      <c r="F1717" s="293"/>
      <c r="G1717" s="292"/>
      <c r="H1717" s="294" t="s">
        <v>54</v>
      </c>
      <c r="I1717" s="295"/>
      <c r="J1717" s="138">
        <v>243.3</v>
      </c>
      <c r="K1717" s="296">
        <v>0</v>
      </c>
      <c r="L1717" s="297"/>
      <c r="M1717" s="138">
        <v>243.3</v>
      </c>
    </row>
    <row r="1718" spans="1:13">
      <c r="A1718" s="291" t="s">
        <v>3521</v>
      </c>
      <c r="B1718" s="292"/>
      <c r="C1718" s="291" t="s">
        <v>1592</v>
      </c>
      <c r="D1718" s="293"/>
      <c r="E1718" s="293"/>
      <c r="F1718" s="293"/>
      <c r="G1718" s="292"/>
      <c r="H1718" s="294" t="s">
        <v>54</v>
      </c>
      <c r="I1718" s="295"/>
      <c r="J1718" s="138">
        <v>193.85</v>
      </c>
      <c r="K1718" s="296">
        <v>0</v>
      </c>
      <c r="L1718" s="297"/>
      <c r="M1718" s="138">
        <v>193.85</v>
      </c>
    </row>
    <row r="1719" spans="1:13">
      <c r="A1719" s="291" t="s">
        <v>3522</v>
      </c>
      <c r="B1719" s="292"/>
      <c r="C1719" s="291" t="s">
        <v>1593</v>
      </c>
      <c r="D1719" s="293"/>
      <c r="E1719" s="293"/>
      <c r="F1719" s="293"/>
      <c r="G1719" s="292"/>
      <c r="H1719" s="294" t="s">
        <v>54</v>
      </c>
      <c r="I1719" s="295"/>
      <c r="J1719" s="138">
        <v>186.6</v>
      </c>
      <c r="K1719" s="296">
        <v>0</v>
      </c>
      <c r="L1719" s="297"/>
      <c r="M1719" s="138">
        <v>186.6</v>
      </c>
    </row>
    <row r="1720" spans="1:13">
      <c r="A1720" s="291" t="s">
        <v>3523</v>
      </c>
      <c r="B1720" s="292"/>
      <c r="C1720" s="291" t="s">
        <v>1594</v>
      </c>
      <c r="D1720" s="293"/>
      <c r="E1720" s="293"/>
      <c r="F1720" s="293"/>
      <c r="G1720" s="292"/>
      <c r="H1720" s="294" t="s">
        <v>54</v>
      </c>
      <c r="I1720" s="295"/>
      <c r="J1720" s="138">
        <v>187.58</v>
      </c>
      <c r="K1720" s="296">
        <v>0</v>
      </c>
      <c r="L1720" s="297"/>
      <c r="M1720" s="138">
        <v>187.58</v>
      </c>
    </row>
    <row r="1721" spans="1:13">
      <c r="A1721" s="291" t="s">
        <v>3524</v>
      </c>
      <c r="B1721" s="292"/>
      <c r="C1721" s="291" t="s">
        <v>1595</v>
      </c>
      <c r="D1721" s="293"/>
      <c r="E1721" s="293"/>
      <c r="F1721" s="293"/>
      <c r="G1721" s="292"/>
      <c r="H1721" s="294" t="s">
        <v>54</v>
      </c>
      <c r="I1721" s="295"/>
      <c r="J1721" s="138">
        <v>184.68</v>
      </c>
      <c r="K1721" s="296">
        <v>0</v>
      </c>
      <c r="L1721" s="297"/>
      <c r="M1721" s="138">
        <v>184.68</v>
      </c>
    </row>
    <row r="1722" spans="1:13">
      <c r="A1722" s="291" t="s">
        <v>3525</v>
      </c>
      <c r="B1722" s="292"/>
      <c r="C1722" s="291" t="s">
        <v>1596</v>
      </c>
      <c r="D1722" s="293"/>
      <c r="E1722" s="293"/>
      <c r="F1722" s="293"/>
      <c r="G1722" s="292"/>
      <c r="H1722" s="294" t="s">
        <v>54</v>
      </c>
      <c r="I1722" s="295"/>
      <c r="J1722" s="138">
        <v>445</v>
      </c>
      <c r="K1722" s="296">
        <v>0</v>
      </c>
      <c r="L1722" s="297"/>
      <c r="M1722" s="138">
        <v>445</v>
      </c>
    </row>
    <row r="1723" spans="1:13">
      <c r="A1723" s="291" t="s">
        <v>3526</v>
      </c>
      <c r="B1723" s="292"/>
      <c r="C1723" s="291" t="s">
        <v>1597</v>
      </c>
      <c r="D1723" s="293"/>
      <c r="E1723" s="293"/>
      <c r="F1723" s="293"/>
      <c r="G1723" s="292"/>
      <c r="H1723" s="294" t="s">
        <v>54</v>
      </c>
      <c r="I1723" s="295"/>
      <c r="J1723" s="138">
        <v>472.79</v>
      </c>
      <c r="K1723" s="296">
        <v>0</v>
      </c>
      <c r="L1723" s="297"/>
      <c r="M1723" s="138">
        <v>472.79</v>
      </c>
    </row>
    <row r="1724" spans="1:13">
      <c r="A1724" s="291" t="s">
        <v>3527</v>
      </c>
      <c r="B1724" s="292"/>
      <c r="C1724" s="291" t="s">
        <v>1598</v>
      </c>
      <c r="D1724" s="293"/>
      <c r="E1724" s="293"/>
      <c r="F1724" s="293"/>
      <c r="G1724" s="292"/>
      <c r="H1724" s="294" t="s">
        <v>54</v>
      </c>
      <c r="I1724" s="295"/>
      <c r="J1724" s="138">
        <v>229.85</v>
      </c>
      <c r="K1724" s="296">
        <v>0</v>
      </c>
      <c r="L1724" s="297"/>
      <c r="M1724" s="138">
        <v>229.85</v>
      </c>
    </row>
    <row r="1725" spans="1:13">
      <c r="A1725" s="291" t="s">
        <v>3528</v>
      </c>
      <c r="B1725" s="292"/>
      <c r="C1725" s="291" t="s">
        <v>1599</v>
      </c>
      <c r="D1725" s="293"/>
      <c r="E1725" s="293"/>
      <c r="F1725" s="293"/>
      <c r="G1725" s="292"/>
      <c r="H1725" s="294" t="s">
        <v>54</v>
      </c>
      <c r="I1725" s="295"/>
      <c r="J1725" s="138">
        <v>481.26</v>
      </c>
      <c r="K1725" s="296">
        <v>0</v>
      </c>
      <c r="L1725" s="297"/>
      <c r="M1725" s="138">
        <v>481.26</v>
      </c>
    </row>
    <row r="1726" spans="1:13">
      <c r="A1726" s="302" t="s">
        <v>3529</v>
      </c>
      <c r="B1726" s="303"/>
      <c r="C1726" s="302" t="s">
        <v>306</v>
      </c>
      <c r="D1726" s="304"/>
      <c r="E1726" s="304"/>
      <c r="F1726" s="304"/>
      <c r="G1726" s="304"/>
      <c r="H1726" s="304"/>
      <c r="I1726" s="304"/>
      <c r="J1726" s="304"/>
      <c r="K1726" s="304"/>
      <c r="L1726" s="304"/>
      <c r="M1726" s="303"/>
    </row>
    <row r="1727" spans="1:13">
      <c r="A1727" s="291" t="s">
        <v>3530</v>
      </c>
      <c r="B1727" s="292"/>
      <c r="C1727" s="291" t="s">
        <v>306</v>
      </c>
      <c r="D1727" s="293"/>
      <c r="E1727" s="293"/>
      <c r="F1727" s="293"/>
      <c r="G1727" s="292"/>
      <c r="H1727" s="294"/>
      <c r="I1727" s="295"/>
      <c r="J1727" s="136">
        <v>0</v>
      </c>
      <c r="K1727" s="296">
        <v>0</v>
      </c>
      <c r="L1727" s="297"/>
      <c r="M1727" s="136">
        <v>0</v>
      </c>
    </row>
    <row r="1728" spans="1:13">
      <c r="A1728" s="291" t="s">
        <v>3531</v>
      </c>
      <c r="B1728" s="292"/>
      <c r="C1728" s="291" t="s">
        <v>308</v>
      </c>
      <c r="D1728" s="293"/>
      <c r="E1728" s="293"/>
      <c r="F1728" s="293"/>
      <c r="G1728" s="292"/>
      <c r="H1728" s="294" t="s">
        <v>54</v>
      </c>
      <c r="I1728" s="295"/>
      <c r="J1728" s="136">
        <v>2.44</v>
      </c>
      <c r="K1728" s="296">
        <v>3.23</v>
      </c>
      <c r="L1728" s="297"/>
      <c r="M1728" s="136">
        <v>5.67</v>
      </c>
    </row>
    <row r="1729" spans="1:13">
      <c r="A1729" s="291" t="s">
        <v>3532</v>
      </c>
      <c r="B1729" s="292"/>
      <c r="C1729" s="291" t="s">
        <v>1600</v>
      </c>
      <c r="D1729" s="293"/>
      <c r="E1729" s="293"/>
      <c r="F1729" s="293"/>
      <c r="G1729" s="292"/>
      <c r="H1729" s="294" t="s">
        <v>327</v>
      </c>
      <c r="I1729" s="295"/>
      <c r="J1729" s="136">
        <v>4.13</v>
      </c>
      <c r="K1729" s="296">
        <v>9.32</v>
      </c>
      <c r="L1729" s="297"/>
      <c r="M1729" s="137">
        <v>13.45</v>
      </c>
    </row>
    <row r="1730" spans="1:13">
      <c r="A1730" s="291" t="s">
        <v>3533</v>
      </c>
      <c r="B1730" s="292"/>
      <c r="C1730" s="291" t="s">
        <v>1601</v>
      </c>
      <c r="D1730" s="293"/>
      <c r="E1730" s="293"/>
      <c r="F1730" s="293"/>
      <c r="G1730" s="292"/>
      <c r="H1730" s="294" t="s">
        <v>462</v>
      </c>
      <c r="I1730" s="295"/>
      <c r="J1730" s="136">
        <v>0.2</v>
      </c>
      <c r="K1730" s="298">
        <v>14.14</v>
      </c>
      <c r="L1730" s="299"/>
      <c r="M1730" s="137">
        <v>14.34</v>
      </c>
    </row>
    <row r="1731" spans="1:13">
      <c r="A1731" s="291" t="s">
        <v>3534</v>
      </c>
      <c r="B1731" s="292"/>
      <c r="C1731" s="291" t="s">
        <v>1602</v>
      </c>
      <c r="D1731" s="293"/>
      <c r="E1731" s="293"/>
      <c r="F1731" s="293"/>
      <c r="G1731" s="292"/>
      <c r="H1731" s="294" t="s">
        <v>54</v>
      </c>
      <c r="I1731" s="295"/>
      <c r="J1731" s="136">
        <v>4.1399999999999997</v>
      </c>
      <c r="K1731" s="296">
        <v>5.57</v>
      </c>
      <c r="L1731" s="297"/>
      <c r="M1731" s="136">
        <v>9.7100000000000009</v>
      </c>
    </row>
    <row r="1732" spans="1:13">
      <c r="A1732" s="291" t="s">
        <v>3535</v>
      </c>
      <c r="B1732" s="292"/>
      <c r="C1732" s="291" t="s">
        <v>1603</v>
      </c>
      <c r="D1732" s="293"/>
      <c r="E1732" s="293"/>
      <c r="F1732" s="293"/>
      <c r="G1732" s="292"/>
      <c r="H1732" s="294" t="s">
        <v>54</v>
      </c>
      <c r="I1732" s="295"/>
      <c r="J1732" s="136">
        <v>2.02</v>
      </c>
      <c r="K1732" s="296">
        <v>5.57</v>
      </c>
      <c r="L1732" s="297"/>
      <c r="M1732" s="136">
        <v>7.59</v>
      </c>
    </row>
    <row r="1733" spans="1:13">
      <c r="A1733" s="291" t="s">
        <v>3536</v>
      </c>
      <c r="B1733" s="292"/>
      <c r="C1733" s="291" t="s">
        <v>1604</v>
      </c>
      <c r="D1733" s="293"/>
      <c r="E1733" s="293"/>
      <c r="F1733" s="293"/>
      <c r="G1733" s="292"/>
      <c r="H1733" s="294" t="s">
        <v>54</v>
      </c>
      <c r="I1733" s="295"/>
      <c r="J1733" s="136">
        <v>2.44</v>
      </c>
      <c r="K1733" s="296">
        <v>3.66</v>
      </c>
      <c r="L1733" s="297"/>
      <c r="M1733" s="136">
        <v>6.1</v>
      </c>
    </row>
    <row r="1734" spans="1:13">
      <c r="A1734" s="291" t="s">
        <v>3537</v>
      </c>
      <c r="B1734" s="292"/>
      <c r="C1734" s="291" t="s">
        <v>1605</v>
      </c>
      <c r="D1734" s="293"/>
      <c r="E1734" s="293"/>
      <c r="F1734" s="293"/>
      <c r="G1734" s="292"/>
      <c r="H1734" s="294" t="s">
        <v>54</v>
      </c>
      <c r="I1734" s="295"/>
      <c r="J1734" s="136">
        <v>3.23</v>
      </c>
      <c r="K1734" s="296">
        <v>3.33</v>
      </c>
      <c r="L1734" s="297"/>
      <c r="M1734" s="136">
        <v>6.56</v>
      </c>
    </row>
    <row r="1735" spans="1:13">
      <c r="A1735" s="291" t="s">
        <v>3538</v>
      </c>
      <c r="B1735" s="292"/>
      <c r="C1735" s="291" t="s">
        <v>1606</v>
      </c>
      <c r="D1735" s="293"/>
      <c r="E1735" s="293"/>
      <c r="F1735" s="293"/>
      <c r="G1735" s="292"/>
      <c r="H1735" s="294" t="s">
        <v>54</v>
      </c>
      <c r="I1735" s="295"/>
      <c r="J1735" s="136">
        <v>3.46</v>
      </c>
      <c r="K1735" s="296">
        <v>1.1499999999999999</v>
      </c>
      <c r="L1735" s="297"/>
      <c r="M1735" s="136">
        <v>4.6100000000000003</v>
      </c>
    </row>
    <row r="1736" spans="1:13">
      <c r="A1736" s="291" t="s">
        <v>3539</v>
      </c>
      <c r="B1736" s="292"/>
      <c r="C1736" s="291" t="s">
        <v>1607</v>
      </c>
      <c r="D1736" s="293"/>
      <c r="E1736" s="293"/>
      <c r="F1736" s="293"/>
      <c r="G1736" s="292"/>
      <c r="H1736" s="294" t="s">
        <v>54</v>
      </c>
      <c r="I1736" s="295"/>
      <c r="J1736" s="136">
        <v>9.85</v>
      </c>
      <c r="K1736" s="298">
        <v>12.95</v>
      </c>
      <c r="L1736" s="299"/>
      <c r="M1736" s="137">
        <v>22.8</v>
      </c>
    </row>
    <row r="1737" spans="1:13">
      <c r="A1737" s="291" t="s">
        <v>3540</v>
      </c>
      <c r="B1737" s="292"/>
      <c r="C1737" s="291" t="s">
        <v>310</v>
      </c>
      <c r="D1737" s="293"/>
      <c r="E1737" s="293"/>
      <c r="F1737" s="293"/>
      <c r="G1737" s="292"/>
      <c r="H1737" s="294" t="s">
        <v>54</v>
      </c>
      <c r="I1737" s="295"/>
      <c r="J1737" s="136">
        <v>9.68</v>
      </c>
      <c r="K1737" s="298">
        <v>12.95</v>
      </c>
      <c r="L1737" s="299"/>
      <c r="M1737" s="137">
        <v>22.63</v>
      </c>
    </row>
    <row r="1738" spans="1:13">
      <c r="A1738" s="291" t="s">
        <v>3541</v>
      </c>
      <c r="B1738" s="292"/>
      <c r="C1738" s="291" t="s">
        <v>1608</v>
      </c>
      <c r="D1738" s="293"/>
      <c r="E1738" s="293"/>
      <c r="F1738" s="293"/>
      <c r="G1738" s="292"/>
      <c r="H1738" s="294" t="s">
        <v>54</v>
      </c>
      <c r="I1738" s="295"/>
      <c r="J1738" s="136">
        <v>2.88</v>
      </c>
      <c r="K1738" s="298">
        <v>14.12</v>
      </c>
      <c r="L1738" s="299"/>
      <c r="M1738" s="137">
        <v>17</v>
      </c>
    </row>
    <row r="1739" spans="1:13">
      <c r="A1739" s="291" t="s">
        <v>3542</v>
      </c>
      <c r="B1739" s="292"/>
      <c r="C1739" s="291" t="s">
        <v>312</v>
      </c>
      <c r="D1739" s="293"/>
      <c r="E1739" s="293"/>
      <c r="F1739" s="293"/>
      <c r="G1739" s="292"/>
      <c r="H1739" s="294" t="s">
        <v>54</v>
      </c>
      <c r="I1739" s="295"/>
      <c r="J1739" s="136">
        <v>9.85</v>
      </c>
      <c r="K1739" s="298">
        <v>17.940000000000001</v>
      </c>
      <c r="L1739" s="299"/>
      <c r="M1739" s="137">
        <v>27.79</v>
      </c>
    </row>
    <row r="1740" spans="1:13">
      <c r="A1740" s="291" t="s">
        <v>3543</v>
      </c>
      <c r="B1740" s="292"/>
      <c r="C1740" s="291" t="s">
        <v>1609</v>
      </c>
      <c r="D1740" s="293"/>
      <c r="E1740" s="293"/>
      <c r="F1740" s="293"/>
      <c r="G1740" s="292"/>
      <c r="H1740" s="294" t="s">
        <v>54</v>
      </c>
      <c r="I1740" s="295"/>
      <c r="J1740" s="136">
        <v>9.9</v>
      </c>
      <c r="K1740" s="298">
        <v>17.940000000000001</v>
      </c>
      <c r="L1740" s="299"/>
      <c r="M1740" s="137">
        <v>27.84</v>
      </c>
    </row>
    <row r="1741" spans="1:13">
      <c r="A1741" s="291" t="s">
        <v>3544</v>
      </c>
      <c r="B1741" s="292"/>
      <c r="C1741" s="291" t="s">
        <v>1610</v>
      </c>
      <c r="D1741" s="293"/>
      <c r="E1741" s="293"/>
      <c r="F1741" s="293"/>
      <c r="G1741" s="292"/>
      <c r="H1741" s="294" t="s">
        <v>54</v>
      </c>
      <c r="I1741" s="295"/>
      <c r="J1741" s="137">
        <v>10.8</v>
      </c>
      <c r="K1741" s="298">
        <v>17.940000000000001</v>
      </c>
      <c r="L1741" s="299"/>
      <c r="M1741" s="137">
        <v>28.74</v>
      </c>
    </row>
    <row r="1742" spans="1:13">
      <c r="A1742" s="291" t="s">
        <v>3545</v>
      </c>
      <c r="B1742" s="292"/>
      <c r="C1742" s="291" t="s">
        <v>1611</v>
      </c>
      <c r="D1742" s="293"/>
      <c r="E1742" s="293"/>
      <c r="F1742" s="293"/>
      <c r="G1742" s="292"/>
      <c r="H1742" s="294" t="s">
        <v>54</v>
      </c>
      <c r="I1742" s="295"/>
      <c r="J1742" s="137">
        <v>54.02</v>
      </c>
      <c r="K1742" s="298">
        <v>26.36</v>
      </c>
      <c r="L1742" s="299"/>
      <c r="M1742" s="137">
        <v>80.38</v>
      </c>
    </row>
    <row r="1743" spans="1:13">
      <c r="A1743" s="291" t="s">
        <v>3546</v>
      </c>
      <c r="B1743" s="292"/>
      <c r="C1743" s="291" t="s">
        <v>1612</v>
      </c>
      <c r="D1743" s="293"/>
      <c r="E1743" s="293"/>
      <c r="F1743" s="293"/>
      <c r="G1743" s="292"/>
      <c r="H1743" s="294" t="s">
        <v>54</v>
      </c>
      <c r="I1743" s="295"/>
      <c r="J1743" s="137">
        <v>11.12</v>
      </c>
      <c r="K1743" s="298">
        <v>17.940000000000001</v>
      </c>
      <c r="L1743" s="299"/>
      <c r="M1743" s="137">
        <v>29.06</v>
      </c>
    </row>
    <row r="1744" spans="1:13">
      <c r="A1744" s="291" t="s">
        <v>3547</v>
      </c>
      <c r="B1744" s="292"/>
      <c r="C1744" s="291" t="s">
        <v>4259</v>
      </c>
      <c r="D1744" s="293"/>
      <c r="E1744" s="293"/>
      <c r="F1744" s="293"/>
      <c r="G1744" s="292"/>
      <c r="H1744" s="294" t="s">
        <v>54</v>
      </c>
      <c r="I1744" s="295"/>
      <c r="J1744" s="137">
        <v>12.71</v>
      </c>
      <c r="K1744" s="298">
        <v>17.940000000000001</v>
      </c>
      <c r="L1744" s="299"/>
      <c r="M1744" s="137">
        <v>30.65</v>
      </c>
    </row>
    <row r="1745" spans="1:13">
      <c r="A1745" s="291" t="s">
        <v>3548</v>
      </c>
      <c r="B1745" s="292"/>
      <c r="C1745" s="291" t="s">
        <v>1613</v>
      </c>
      <c r="D1745" s="293"/>
      <c r="E1745" s="293"/>
      <c r="F1745" s="293"/>
      <c r="G1745" s="292"/>
      <c r="H1745" s="294" t="s">
        <v>54</v>
      </c>
      <c r="I1745" s="295"/>
      <c r="J1745" s="136">
        <v>7.31</v>
      </c>
      <c r="K1745" s="296">
        <v>8.08</v>
      </c>
      <c r="L1745" s="297"/>
      <c r="M1745" s="137">
        <v>15.39</v>
      </c>
    </row>
    <row r="1746" spans="1:13">
      <c r="A1746" s="291" t="s">
        <v>3549</v>
      </c>
      <c r="B1746" s="292"/>
      <c r="C1746" s="291" t="s">
        <v>1614</v>
      </c>
      <c r="D1746" s="293"/>
      <c r="E1746" s="293"/>
      <c r="F1746" s="293"/>
      <c r="G1746" s="292"/>
      <c r="H1746" s="294" t="s">
        <v>54</v>
      </c>
      <c r="I1746" s="295"/>
      <c r="J1746" s="138">
        <v>168.69</v>
      </c>
      <c r="K1746" s="298">
        <v>15.7</v>
      </c>
      <c r="L1746" s="299"/>
      <c r="M1746" s="138">
        <v>184.39</v>
      </c>
    </row>
    <row r="1747" spans="1:13">
      <c r="A1747" s="291" t="s">
        <v>3550</v>
      </c>
      <c r="B1747" s="292"/>
      <c r="C1747" s="291" t="s">
        <v>1615</v>
      </c>
      <c r="D1747" s="293"/>
      <c r="E1747" s="293"/>
      <c r="F1747" s="293"/>
      <c r="G1747" s="292"/>
      <c r="H1747" s="294" t="s">
        <v>54</v>
      </c>
      <c r="I1747" s="295"/>
      <c r="J1747" s="138">
        <v>173.45</v>
      </c>
      <c r="K1747" s="298">
        <v>15.7</v>
      </c>
      <c r="L1747" s="299"/>
      <c r="M1747" s="138">
        <v>189.15</v>
      </c>
    </row>
    <row r="1748" spans="1:13">
      <c r="A1748" s="291" t="s">
        <v>3551</v>
      </c>
      <c r="B1748" s="292"/>
      <c r="C1748" s="291" t="s">
        <v>1616</v>
      </c>
      <c r="D1748" s="293"/>
      <c r="E1748" s="293"/>
      <c r="F1748" s="293"/>
      <c r="G1748" s="292"/>
      <c r="H1748" s="294" t="s">
        <v>54</v>
      </c>
      <c r="I1748" s="295"/>
      <c r="J1748" s="138">
        <v>202.27</v>
      </c>
      <c r="K1748" s="298">
        <v>22.93</v>
      </c>
      <c r="L1748" s="299"/>
      <c r="M1748" s="138">
        <v>225.2</v>
      </c>
    </row>
    <row r="1749" spans="1:13">
      <c r="A1749" s="291" t="s">
        <v>3552</v>
      </c>
      <c r="B1749" s="292"/>
      <c r="C1749" s="291" t="s">
        <v>1617</v>
      </c>
      <c r="D1749" s="293"/>
      <c r="E1749" s="293"/>
      <c r="F1749" s="293"/>
      <c r="G1749" s="292"/>
      <c r="H1749" s="294" t="s">
        <v>54</v>
      </c>
      <c r="I1749" s="295"/>
      <c r="J1749" s="138">
        <v>464.72</v>
      </c>
      <c r="K1749" s="298">
        <v>22.93</v>
      </c>
      <c r="L1749" s="299"/>
      <c r="M1749" s="138">
        <v>487.65</v>
      </c>
    </row>
    <row r="1750" spans="1:13">
      <c r="A1750" s="291" t="s">
        <v>3553</v>
      </c>
      <c r="B1750" s="292"/>
      <c r="C1750" s="291" t="s">
        <v>314</v>
      </c>
      <c r="D1750" s="293"/>
      <c r="E1750" s="293"/>
      <c r="F1750" s="293"/>
      <c r="G1750" s="292"/>
      <c r="H1750" s="294" t="s">
        <v>54</v>
      </c>
      <c r="I1750" s="295"/>
      <c r="J1750" s="137">
        <v>58.77</v>
      </c>
      <c r="K1750" s="298">
        <v>23.97</v>
      </c>
      <c r="L1750" s="299"/>
      <c r="M1750" s="137">
        <v>82.74</v>
      </c>
    </row>
    <row r="1751" spans="1:13">
      <c r="A1751" s="291" t="s">
        <v>3554</v>
      </c>
      <c r="B1751" s="292"/>
      <c r="C1751" s="291" t="s">
        <v>1618</v>
      </c>
      <c r="D1751" s="293"/>
      <c r="E1751" s="293"/>
      <c r="F1751" s="293"/>
      <c r="G1751" s="292"/>
      <c r="H1751" s="294" t="s">
        <v>54</v>
      </c>
      <c r="I1751" s="295"/>
      <c r="J1751" s="137">
        <v>82.75</v>
      </c>
      <c r="K1751" s="298">
        <v>18.940000000000001</v>
      </c>
      <c r="L1751" s="299"/>
      <c r="M1751" s="138">
        <v>101.69</v>
      </c>
    </row>
    <row r="1752" spans="1:13">
      <c r="A1752" s="291" t="s">
        <v>3555</v>
      </c>
      <c r="B1752" s="292"/>
      <c r="C1752" s="291" t="s">
        <v>1619</v>
      </c>
      <c r="D1752" s="293"/>
      <c r="E1752" s="293"/>
      <c r="F1752" s="293"/>
      <c r="G1752" s="292"/>
      <c r="H1752" s="294" t="s">
        <v>327</v>
      </c>
      <c r="I1752" s="295"/>
      <c r="J1752" s="136">
        <v>0.27</v>
      </c>
      <c r="K1752" s="296">
        <v>1.04</v>
      </c>
      <c r="L1752" s="297"/>
      <c r="M1752" s="136">
        <v>1.31</v>
      </c>
    </row>
    <row r="1753" spans="1:13">
      <c r="A1753" s="291" t="s">
        <v>3556</v>
      </c>
      <c r="B1753" s="292"/>
      <c r="C1753" s="291" t="s">
        <v>1620</v>
      </c>
      <c r="D1753" s="293"/>
      <c r="E1753" s="293"/>
      <c r="F1753" s="293"/>
      <c r="G1753" s="292"/>
      <c r="H1753" s="294" t="s">
        <v>327</v>
      </c>
      <c r="I1753" s="295"/>
      <c r="J1753" s="136">
        <v>1.1399999999999999</v>
      </c>
      <c r="K1753" s="296">
        <v>1.04</v>
      </c>
      <c r="L1753" s="297"/>
      <c r="M1753" s="136">
        <v>2.1800000000000002</v>
      </c>
    </row>
    <row r="1754" spans="1:13">
      <c r="A1754" s="291" t="s">
        <v>3557</v>
      </c>
      <c r="B1754" s="292"/>
      <c r="C1754" s="291" t="s">
        <v>1621</v>
      </c>
      <c r="D1754" s="293"/>
      <c r="E1754" s="293"/>
      <c r="F1754" s="293"/>
      <c r="G1754" s="292"/>
      <c r="H1754" s="294" t="s">
        <v>54</v>
      </c>
      <c r="I1754" s="295"/>
      <c r="J1754" s="137">
        <v>71</v>
      </c>
      <c r="K1754" s="298">
        <v>26.62</v>
      </c>
      <c r="L1754" s="299"/>
      <c r="M1754" s="137">
        <v>97.62</v>
      </c>
    </row>
    <row r="1755" spans="1:13">
      <c r="A1755" s="291" t="s">
        <v>3558</v>
      </c>
      <c r="B1755" s="292"/>
      <c r="C1755" s="291" t="s">
        <v>1622</v>
      </c>
      <c r="D1755" s="293"/>
      <c r="E1755" s="293"/>
      <c r="F1755" s="293"/>
      <c r="G1755" s="292"/>
      <c r="H1755" s="294" t="s">
        <v>54</v>
      </c>
      <c r="I1755" s="295"/>
      <c r="J1755" s="137">
        <v>16.47</v>
      </c>
      <c r="K1755" s="298">
        <v>23.29</v>
      </c>
      <c r="L1755" s="299"/>
      <c r="M1755" s="137">
        <v>39.76</v>
      </c>
    </row>
    <row r="1756" spans="1:13">
      <c r="A1756" s="291" t="s">
        <v>3559</v>
      </c>
      <c r="B1756" s="292"/>
      <c r="C1756" s="291" t="s">
        <v>1623</v>
      </c>
      <c r="D1756" s="293"/>
      <c r="E1756" s="293"/>
      <c r="F1756" s="293"/>
      <c r="G1756" s="292"/>
      <c r="H1756" s="294" t="s">
        <v>54</v>
      </c>
      <c r="I1756" s="295"/>
      <c r="J1756" s="137">
        <v>56.8</v>
      </c>
      <c r="K1756" s="298">
        <v>26.62</v>
      </c>
      <c r="L1756" s="299"/>
      <c r="M1756" s="137">
        <v>83.42</v>
      </c>
    </row>
    <row r="1757" spans="1:13">
      <c r="A1757" s="291" t="s">
        <v>3560</v>
      </c>
      <c r="B1757" s="292"/>
      <c r="C1757" s="291" t="s">
        <v>1624</v>
      </c>
      <c r="D1757" s="293"/>
      <c r="E1757" s="293"/>
      <c r="F1757" s="293"/>
      <c r="G1757" s="292"/>
      <c r="H1757" s="294" t="s">
        <v>54</v>
      </c>
      <c r="I1757" s="295"/>
      <c r="J1757" s="137">
        <v>21.93</v>
      </c>
      <c r="K1757" s="298">
        <v>43.64</v>
      </c>
      <c r="L1757" s="299"/>
      <c r="M1757" s="137">
        <v>65.569999999999993</v>
      </c>
    </row>
    <row r="1758" spans="1:13">
      <c r="A1758" s="302" t="s">
        <v>3561</v>
      </c>
      <c r="B1758" s="303"/>
      <c r="C1758" s="302" t="s">
        <v>1625</v>
      </c>
      <c r="D1758" s="304"/>
      <c r="E1758" s="304"/>
      <c r="F1758" s="304"/>
      <c r="G1758" s="304"/>
      <c r="H1758" s="304"/>
      <c r="I1758" s="304"/>
      <c r="J1758" s="304"/>
      <c r="K1758" s="304"/>
      <c r="L1758" s="304"/>
      <c r="M1758" s="303"/>
    </row>
    <row r="1759" spans="1:13">
      <c r="A1759" s="291" t="s">
        <v>3562</v>
      </c>
      <c r="B1759" s="292"/>
      <c r="C1759" s="291" t="s">
        <v>1625</v>
      </c>
      <c r="D1759" s="293"/>
      <c r="E1759" s="293"/>
      <c r="F1759" s="293"/>
      <c r="G1759" s="292"/>
      <c r="H1759" s="294"/>
      <c r="I1759" s="295"/>
      <c r="J1759" s="136">
        <v>0</v>
      </c>
      <c r="K1759" s="296">
        <v>0</v>
      </c>
      <c r="L1759" s="297"/>
      <c r="M1759" s="136">
        <v>0</v>
      </c>
    </row>
    <row r="1760" spans="1:13">
      <c r="A1760" s="291" t="s">
        <v>3563</v>
      </c>
      <c r="B1760" s="292"/>
      <c r="C1760" s="291" t="s">
        <v>1626</v>
      </c>
      <c r="D1760" s="293"/>
      <c r="E1760" s="293"/>
      <c r="F1760" s="293"/>
      <c r="G1760" s="292"/>
      <c r="H1760" s="294" t="s">
        <v>54</v>
      </c>
      <c r="I1760" s="295"/>
      <c r="J1760" s="136">
        <v>3.23</v>
      </c>
      <c r="K1760" s="296">
        <v>4.46</v>
      </c>
      <c r="L1760" s="297"/>
      <c r="M1760" s="136">
        <v>7.69</v>
      </c>
    </row>
    <row r="1761" spans="1:13">
      <c r="A1761" s="291" t="s">
        <v>3564</v>
      </c>
      <c r="B1761" s="292"/>
      <c r="C1761" s="291" t="s">
        <v>4260</v>
      </c>
      <c r="D1761" s="293"/>
      <c r="E1761" s="293"/>
      <c r="F1761" s="293"/>
      <c r="G1761" s="292"/>
      <c r="H1761" s="294" t="s">
        <v>54</v>
      </c>
      <c r="I1761" s="295"/>
      <c r="J1761" s="136">
        <v>3.46</v>
      </c>
      <c r="K1761" s="296">
        <v>1.1499999999999999</v>
      </c>
      <c r="L1761" s="297"/>
      <c r="M1761" s="136">
        <v>4.6100000000000003</v>
      </c>
    </row>
    <row r="1762" spans="1:13">
      <c r="A1762" s="291" t="s">
        <v>3565</v>
      </c>
      <c r="B1762" s="292"/>
      <c r="C1762" s="291" t="s">
        <v>1627</v>
      </c>
      <c r="D1762" s="293"/>
      <c r="E1762" s="293"/>
      <c r="F1762" s="293"/>
      <c r="G1762" s="292"/>
      <c r="H1762" s="294" t="s">
        <v>54</v>
      </c>
      <c r="I1762" s="295"/>
      <c r="J1762" s="137">
        <v>10.53</v>
      </c>
      <c r="K1762" s="298">
        <v>16.34</v>
      </c>
      <c r="L1762" s="299"/>
      <c r="M1762" s="137">
        <v>26.87</v>
      </c>
    </row>
    <row r="1763" spans="1:13">
      <c r="A1763" s="291" t="s">
        <v>3566</v>
      </c>
      <c r="B1763" s="292"/>
      <c r="C1763" s="291" t="s">
        <v>1628</v>
      </c>
      <c r="D1763" s="293"/>
      <c r="E1763" s="293"/>
      <c r="F1763" s="293"/>
      <c r="G1763" s="292"/>
      <c r="H1763" s="294" t="s">
        <v>54</v>
      </c>
      <c r="I1763" s="295"/>
      <c r="J1763" s="136">
        <v>2.82</v>
      </c>
      <c r="K1763" s="298">
        <v>19.079999999999998</v>
      </c>
      <c r="L1763" s="299"/>
      <c r="M1763" s="137">
        <v>21.9</v>
      </c>
    </row>
    <row r="1764" spans="1:13">
      <c r="A1764" s="291" t="s">
        <v>3567</v>
      </c>
      <c r="B1764" s="292"/>
      <c r="C1764" s="291" t="s">
        <v>1629</v>
      </c>
      <c r="D1764" s="293"/>
      <c r="E1764" s="293"/>
      <c r="F1764" s="293"/>
      <c r="G1764" s="292"/>
      <c r="H1764" s="294" t="s">
        <v>54</v>
      </c>
      <c r="I1764" s="295"/>
      <c r="J1764" s="137">
        <v>13.17</v>
      </c>
      <c r="K1764" s="298">
        <v>21.82</v>
      </c>
      <c r="L1764" s="299"/>
      <c r="M1764" s="137">
        <v>34.99</v>
      </c>
    </row>
    <row r="1765" spans="1:13">
      <c r="A1765" s="291" t="s">
        <v>3568</v>
      </c>
      <c r="B1765" s="292"/>
      <c r="C1765" s="291" t="s">
        <v>1630</v>
      </c>
      <c r="D1765" s="293"/>
      <c r="E1765" s="293"/>
      <c r="F1765" s="293"/>
      <c r="G1765" s="292"/>
      <c r="H1765" s="294" t="s">
        <v>54</v>
      </c>
      <c r="I1765" s="295"/>
      <c r="J1765" s="137">
        <v>59.61</v>
      </c>
      <c r="K1765" s="296">
        <v>9.75</v>
      </c>
      <c r="L1765" s="297"/>
      <c r="M1765" s="137">
        <v>69.36</v>
      </c>
    </row>
    <row r="1766" spans="1:13">
      <c r="A1766" s="291" t="s">
        <v>3569</v>
      </c>
      <c r="B1766" s="292"/>
      <c r="C1766" s="291" t="s">
        <v>1631</v>
      </c>
      <c r="D1766" s="293"/>
      <c r="E1766" s="293"/>
      <c r="F1766" s="293"/>
      <c r="G1766" s="292"/>
      <c r="H1766" s="294" t="s">
        <v>54</v>
      </c>
      <c r="I1766" s="295"/>
      <c r="J1766" s="137">
        <v>29.34</v>
      </c>
      <c r="K1766" s="296">
        <v>9.75</v>
      </c>
      <c r="L1766" s="297"/>
      <c r="M1766" s="137">
        <v>39.090000000000003</v>
      </c>
    </row>
    <row r="1767" spans="1:13">
      <c r="A1767" s="291" t="s">
        <v>3570</v>
      </c>
      <c r="B1767" s="292"/>
      <c r="C1767" s="291" t="s">
        <v>1632</v>
      </c>
      <c r="D1767" s="293"/>
      <c r="E1767" s="293"/>
      <c r="F1767" s="293"/>
      <c r="G1767" s="292"/>
      <c r="H1767" s="294" t="s">
        <v>54</v>
      </c>
      <c r="I1767" s="295"/>
      <c r="J1767" s="137">
        <v>56.71</v>
      </c>
      <c r="K1767" s="298">
        <v>12.07</v>
      </c>
      <c r="L1767" s="299"/>
      <c r="M1767" s="137">
        <v>68.78</v>
      </c>
    </row>
    <row r="1768" spans="1:13">
      <c r="A1768" s="291" t="s">
        <v>3571</v>
      </c>
      <c r="B1768" s="292"/>
      <c r="C1768" s="291" t="s">
        <v>318</v>
      </c>
      <c r="D1768" s="293"/>
      <c r="E1768" s="293"/>
      <c r="F1768" s="293"/>
      <c r="G1768" s="292"/>
      <c r="H1768" s="294" t="s">
        <v>54</v>
      </c>
      <c r="I1768" s="295"/>
      <c r="J1768" s="137">
        <v>64.8</v>
      </c>
      <c r="K1768" s="298">
        <v>12.07</v>
      </c>
      <c r="L1768" s="299"/>
      <c r="M1768" s="137">
        <v>76.87</v>
      </c>
    </row>
    <row r="1769" spans="1:13">
      <c r="A1769" s="291" t="s">
        <v>3572</v>
      </c>
      <c r="B1769" s="292"/>
      <c r="C1769" s="291" t="s">
        <v>1633</v>
      </c>
      <c r="D1769" s="293"/>
      <c r="E1769" s="293"/>
      <c r="F1769" s="293"/>
      <c r="G1769" s="292"/>
      <c r="H1769" s="294" t="s">
        <v>54</v>
      </c>
      <c r="I1769" s="295"/>
      <c r="J1769" s="137">
        <v>23.36</v>
      </c>
      <c r="K1769" s="298">
        <v>17.260000000000002</v>
      </c>
      <c r="L1769" s="299"/>
      <c r="M1769" s="137">
        <v>40.619999999999997</v>
      </c>
    </row>
    <row r="1770" spans="1:13">
      <c r="A1770" s="291" t="s">
        <v>3573</v>
      </c>
      <c r="B1770" s="292"/>
      <c r="C1770" s="291" t="s">
        <v>1634</v>
      </c>
      <c r="D1770" s="293"/>
      <c r="E1770" s="293"/>
      <c r="F1770" s="293"/>
      <c r="G1770" s="292"/>
      <c r="H1770" s="294" t="s">
        <v>327</v>
      </c>
      <c r="I1770" s="295"/>
      <c r="J1770" s="137">
        <v>16</v>
      </c>
      <c r="K1770" s="296">
        <v>0</v>
      </c>
      <c r="L1770" s="297"/>
      <c r="M1770" s="137">
        <v>16</v>
      </c>
    </row>
    <row r="1771" spans="1:13">
      <c r="A1771" s="291" t="s">
        <v>3574</v>
      </c>
      <c r="B1771" s="292"/>
      <c r="C1771" s="291" t="s">
        <v>1635</v>
      </c>
      <c r="D1771" s="293"/>
      <c r="E1771" s="293"/>
      <c r="F1771" s="293"/>
      <c r="G1771" s="292"/>
      <c r="H1771" s="294" t="s">
        <v>327</v>
      </c>
      <c r="I1771" s="295"/>
      <c r="J1771" s="137">
        <v>15.89</v>
      </c>
      <c r="K1771" s="296">
        <v>0</v>
      </c>
      <c r="L1771" s="297"/>
      <c r="M1771" s="137">
        <v>15.89</v>
      </c>
    </row>
    <row r="1772" spans="1:13">
      <c r="A1772" s="291" t="s">
        <v>3575</v>
      </c>
      <c r="B1772" s="292"/>
      <c r="C1772" s="291" t="s">
        <v>1636</v>
      </c>
      <c r="D1772" s="293"/>
      <c r="E1772" s="293"/>
      <c r="F1772" s="293"/>
      <c r="G1772" s="292"/>
      <c r="H1772" s="294" t="s">
        <v>54</v>
      </c>
      <c r="I1772" s="295"/>
      <c r="J1772" s="136">
        <v>5.34</v>
      </c>
      <c r="K1772" s="298">
        <v>13.15</v>
      </c>
      <c r="L1772" s="299"/>
      <c r="M1772" s="137">
        <v>18.489999999999998</v>
      </c>
    </row>
    <row r="1773" spans="1:13">
      <c r="A1773" s="291" t="s">
        <v>3576</v>
      </c>
      <c r="B1773" s="292"/>
      <c r="C1773" s="291" t="s">
        <v>1637</v>
      </c>
      <c r="D1773" s="293"/>
      <c r="E1773" s="293"/>
      <c r="F1773" s="293"/>
      <c r="G1773" s="292"/>
      <c r="H1773" s="294" t="s">
        <v>54</v>
      </c>
      <c r="I1773" s="295"/>
      <c r="J1773" s="138">
        <v>222.27</v>
      </c>
      <c r="K1773" s="298">
        <v>35.340000000000003</v>
      </c>
      <c r="L1773" s="299"/>
      <c r="M1773" s="138">
        <v>257.61</v>
      </c>
    </row>
    <row r="1774" spans="1:13">
      <c r="A1774" s="302" t="s">
        <v>3577</v>
      </c>
      <c r="B1774" s="303"/>
      <c r="C1774" s="302" t="s">
        <v>320</v>
      </c>
      <c r="D1774" s="304"/>
      <c r="E1774" s="304"/>
      <c r="F1774" s="304"/>
      <c r="G1774" s="304"/>
      <c r="H1774" s="304"/>
      <c r="I1774" s="304"/>
      <c r="J1774" s="304"/>
      <c r="K1774" s="304"/>
      <c r="L1774" s="304"/>
      <c r="M1774" s="303"/>
    </row>
    <row r="1775" spans="1:13">
      <c r="A1775" s="291" t="s">
        <v>3578</v>
      </c>
      <c r="B1775" s="292"/>
      <c r="C1775" s="291" t="s">
        <v>320</v>
      </c>
      <c r="D1775" s="293"/>
      <c r="E1775" s="293"/>
      <c r="F1775" s="293"/>
      <c r="G1775" s="292"/>
      <c r="H1775" s="294"/>
      <c r="I1775" s="295"/>
      <c r="J1775" s="136">
        <v>0</v>
      </c>
      <c r="K1775" s="296">
        <v>0</v>
      </c>
      <c r="L1775" s="297"/>
      <c r="M1775" s="136">
        <v>0</v>
      </c>
    </row>
    <row r="1776" spans="1:13">
      <c r="A1776" s="291" t="s">
        <v>3579</v>
      </c>
      <c r="B1776" s="292"/>
      <c r="C1776" s="291" t="s">
        <v>1638</v>
      </c>
      <c r="D1776" s="293"/>
      <c r="E1776" s="293"/>
      <c r="F1776" s="293"/>
      <c r="G1776" s="292"/>
      <c r="H1776" s="294" t="s">
        <v>327</v>
      </c>
      <c r="I1776" s="295"/>
      <c r="J1776" s="136">
        <v>6.56</v>
      </c>
      <c r="K1776" s="296">
        <v>1.44</v>
      </c>
      <c r="L1776" s="297"/>
      <c r="M1776" s="136">
        <v>8</v>
      </c>
    </row>
    <row r="1777" spans="1:13">
      <c r="A1777" s="291" t="s">
        <v>3580</v>
      </c>
      <c r="B1777" s="292"/>
      <c r="C1777" s="291" t="s">
        <v>322</v>
      </c>
      <c r="D1777" s="293"/>
      <c r="E1777" s="293"/>
      <c r="F1777" s="293"/>
      <c r="G1777" s="292"/>
      <c r="H1777" s="294" t="s">
        <v>54</v>
      </c>
      <c r="I1777" s="295"/>
      <c r="J1777" s="137">
        <v>19.79</v>
      </c>
      <c r="K1777" s="296">
        <v>9.5399999999999991</v>
      </c>
      <c r="L1777" s="297"/>
      <c r="M1777" s="137">
        <v>29.33</v>
      </c>
    </row>
    <row r="1778" spans="1:13">
      <c r="A1778" s="291" t="s">
        <v>3581</v>
      </c>
      <c r="B1778" s="292"/>
      <c r="C1778" s="291" t="s">
        <v>1639</v>
      </c>
      <c r="D1778" s="293"/>
      <c r="E1778" s="293"/>
      <c r="F1778" s="293"/>
      <c r="G1778" s="292"/>
      <c r="H1778" s="294" t="s">
        <v>54</v>
      </c>
      <c r="I1778" s="295"/>
      <c r="J1778" s="137">
        <v>12.37</v>
      </c>
      <c r="K1778" s="296">
        <v>9.35</v>
      </c>
      <c r="L1778" s="297"/>
      <c r="M1778" s="137">
        <v>21.72</v>
      </c>
    </row>
    <row r="1779" spans="1:13">
      <c r="A1779" s="291" t="s">
        <v>3582</v>
      </c>
      <c r="B1779" s="292"/>
      <c r="C1779" s="291" t="s">
        <v>1640</v>
      </c>
      <c r="D1779" s="293"/>
      <c r="E1779" s="293"/>
      <c r="F1779" s="293"/>
      <c r="G1779" s="292"/>
      <c r="H1779" s="294" t="s">
        <v>54</v>
      </c>
      <c r="I1779" s="295"/>
      <c r="J1779" s="137">
        <v>24.68</v>
      </c>
      <c r="K1779" s="298">
        <v>12.72</v>
      </c>
      <c r="L1779" s="299"/>
      <c r="M1779" s="137">
        <v>37.4</v>
      </c>
    </row>
    <row r="1780" spans="1:13">
      <c r="A1780" s="291" t="s">
        <v>3583</v>
      </c>
      <c r="B1780" s="292"/>
      <c r="C1780" s="291" t="s">
        <v>1641</v>
      </c>
      <c r="D1780" s="293"/>
      <c r="E1780" s="293"/>
      <c r="F1780" s="293"/>
      <c r="G1780" s="292"/>
      <c r="H1780" s="294" t="s">
        <v>54</v>
      </c>
      <c r="I1780" s="295"/>
      <c r="J1780" s="137">
        <v>30.98</v>
      </c>
      <c r="K1780" s="296">
        <v>9.33</v>
      </c>
      <c r="L1780" s="297"/>
      <c r="M1780" s="137">
        <v>40.31</v>
      </c>
    </row>
    <row r="1781" spans="1:13">
      <c r="A1781" s="291" t="s">
        <v>3584</v>
      </c>
      <c r="B1781" s="292"/>
      <c r="C1781" s="291" t="s">
        <v>1642</v>
      </c>
      <c r="D1781" s="293"/>
      <c r="E1781" s="293"/>
      <c r="F1781" s="293"/>
      <c r="G1781" s="292"/>
      <c r="H1781" s="294" t="s">
        <v>54</v>
      </c>
      <c r="I1781" s="295"/>
      <c r="J1781" s="137">
        <v>33.64</v>
      </c>
      <c r="K1781" s="298">
        <v>15.5</v>
      </c>
      <c r="L1781" s="299"/>
      <c r="M1781" s="137">
        <v>49.14</v>
      </c>
    </row>
    <row r="1782" spans="1:13">
      <c r="A1782" s="291" t="s">
        <v>3585</v>
      </c>
      <c r="B1782" s="292"/>
      <c r="C1782" s="291" t="s">
        <v>1643</v>
      </c>
      <c r="D1782" s="293"/>
      <c r="E1782" s="293"/>
      <c r="F1782" s="293"/>
      <c r="G1782" s="292"/>
      <c r="H1782" s="294" t="s">
        <v>54</v>
      </c>
      <c r="I1782" s="295"/>
      <c r="J1782" s="137">
        <v>42.46</v>
      </c>
      <c r="K1782" s="298">
        <v>10.76</v>
      </c>
      <c r="L1782" s="299"/>
      <c r="M1782" s="137">
        <v>53.22</v>
      </c>
    </row>
    <row r="1783" spans="1:13">
      <c r="A1783" s="291" t="s">
        <v>3586</v>
      </c>
      <c r="B1783" s="292"/>
      <c r="C1783" s="291" t="s">
        <v>4261</v>
      </c>
      <c r="D1783" s="293"/>
      <c r="E1783" s="293"/>
      <c r="F1783" s="293"/>
      <c r="G1783" s="292"/>
      <c r="H1783" s="294" t="s">
        <v>54</v>
      </c>
      <c r="I1783" s="295"/>
      <c r="J1783" s="137">
        <v>48.24</v>
      </c>
      <c r="K1783" s="298">
        <v>36.75</v>
      </c>
      <c r="L1783" s="299"/>
      <c r="M1783" s="137">
        <v>84.99</v>
      </c>
    </row>
    <row r="1784" spans="1:13">
      <c r="A1784" s="291" t="s">
        <v>3587</v>
      </c>
      <c r="B1784" s="292"/>
      <c r="C1784" s="291" t="s">
        <v>1644</v>
      </c>
      <c r="D1784" s="293"/>
      <c r="E1784" s="293"/>
      <c r="F1784" s="293"/>
      <c r="G1784" s="292"/>
      <c r="H1784" s="294" t="s">
        <v>54</v>
      </c>
      <c r="I1784" s="295"/>
      <c r="J1784" s="137">
        <v>27.24</v>
      </c>
      <c r="K1784" s="298">
        <v>10.33</v>
      </c>
      <c r="L1784" s="299"/>
      <c r="M1784" s="137">
        <v>37.57</v>
      </c>
    </row>
    <row r="1785" spans="1:13">
      <c r="A1785" s="291" t="s">
        <v>3588</v>
      </c>
      <c r="B1785" s="292"/>
      <c r="C1785" s="291" t="s">
        <v>1645</v>
      </c>
      <c r="D1785" s="293"/>
      <c r="E1785" s="293"/>
      <c r="F1785" s="293"/>
      <c r="G1785" s="292"/>
      <c r="H1785" s="294" t="s">
        <v>54</v>
      </c>
      <c r="I1785" s="295"/>
      <c r="J1785" s="137">
        <v>22.99</v>
      </c>
      <c r="K1785" s="298">
        <v>11.94</v>
      </c>
      <c r="L1785" s="299"/>
      <c r="M1785" s="137">
        <v>34.93</v>
      </c>
    </row>
    <row r="1786" spans="1:13">
      <c r="A1786" s="291" t="s">
        <v>3589</v>
      </c>
      <c r="B1786" s="292"/>
      <c r="C1786" s="291" t="s">
        <v>4262</v>
      </c>
      <c r="D1786" s="293"/>
      <c r="E1786" s="293"/>
      <c r="F1786" s="293"/>
      <c r="G1786" s="292"/>
      <c r="H1786" s="294" t="s">
        <v>54</v>
      </c>
      <c r="I1786" s="295"/>
      <c r="J1786" s="138">
        <v>205.28</v>
      </c>
      <c r="K1786" s="298">
        <v>70.98</v>
      </c>
      <c r="L1786" s="299"/>
      <c r="M1786" s="138">
        <v>276.26</v>
      </c>
    </row>
    <row r="1787" spans="1:13">
      <c r="A1787" s="291" t="s">
        <v>3590</v>
      </c>
      <c r="B1787" s="292"/>
      <c r="C1787" s="291" t="s">
        <v>1646</v>
      </c>
      <c r="D1787" s="293"/>
      <c r="E1787" s="293"/>
      <c r="F1787" s="293"/>
      <c r="G1787" s="292"/>
      <c r="H1787" s="294" t="s">
        <v>54</v>
      </c>
      <c r="I1787" s="295"/>
      <c r="J1787" s="137">
        <v>30.57</v>
      </c>
      <c r="K1787" s="298">
        <v>17.77</v>
      </c>
      <c r="L1787" s="299"/>
      <c r="M1787" s="137">
        <v>48.34</v>
      </c>
    </row>
    <row r="1788" spans="1:13">
      <c r="A1788" s="291" t="s">
        <v>3591</v>
      </c>
      <c r="B1788" s="292"/>
      <c r="C1788" s="291" t="s">
        <v>4263</v>
      </c>
      <c r="D1788" s="293"/>
      <c r="E1788" s="293"/>
      <c r="F1788" s="293"/>
      <c r="G1788" s="292"/>
      <c r="H1788" s="294" t="s">
        <v>54</v>
      </c>
      <c r="I1788" s="295"/>
      <c r="J1788" s="137">
        <v>13.34</v>
      </c>
      <c r="K1788" s="298">
        <v>17.100000000000001</v>
      </c>
      <c r="L1788" s="299"/>
      <c r="M1788" s="137">
        <v>30.44</v>
      </c>
    </row>
    <row r="1789" spans="1:13">
      <c r="A1789" s="291" t="s">
        <v>3592</v>
      </c>
      <c r="B1789" s="292"/>
      <c r="C1789" s="291" t="s">
        <v>1647</v>
      </c>
      <c r="D1789" s="293"/>
      <c r="E1789" s="293"/>
      <c r="F1789" s="293"/>
      <c r="G1789" s="292"/>
      <c r="H1789" s="294" t="s">
        <v>59</v>
      </c>
      <c r="I1789" s="295"/>
      <c r="J1789" s="138">
        <v>176.97</v>
      </c>
      <c r="K1789" s="298">
        <v>23.57</v>
      </c>
      <c r="L1789" s="299"/>
      <c r="M1789" s="138">
        <v>200.54</v>
      </c>
    </row>
    <row r="1790" spans="1:13">
      <c r="A1790" s="291" t="s">
        <v>3593</v>
      </c>
      <c r="B1790" s="292"/>
      <c r="C1790" s="291" t="s">
        <v>1648</v>
      </c>
      <c r="D1790" s="293"/>
      <c r="E1790" s="293"/>
      <c r="F1790" s="293"/>
      <c r="G1790" s="292"/>
      <c r="H1790" s="294" t="s">
        <v>54</v>
      </c>
      <c r="I1790" s="295"/>
      <c r="J1790" s="137">
        <v>44.22</v>
      </c>
      <c r="K1790" s="298">
        <v>23.33</v>
      </c>
      <c r="L1790" s="299"/>
      <c r="M1790" s="137">
        <v>67.55</v>
      </c>
    </row>
    <row r="1791" spans="1:13">
      <c r="A1791" s="291" t="s">
        <v>3594</v>
      </c>
      <c r="B1791" s="292"/>
      <c r="C1791" s="291" t="s">
        <v>1649</v>
      </c>
      <c r="D1791" s="293"/>
      <c r="E1791" s="293"/>
      <c r="F1791" s="293"/>
      <c r="G1791" s="292"/>
      <c r="H1791" s="294" t="s">
        <v>54</v>
      </c>
      <c r="I1791" s="295"/>
      <c r="J1791" s="137">
        <v>33.92</v>
      </c>
      <c r="K1791" s="298">
        <v>23.33</v>
      </c>
      <c r="L1791" s="299"/>
      <c r="M1791" s="137">
        <v>57.25</v>
      </c>
    </row>
    <row r="1792" spans="1:13">
      <c r="A1792" s="291" t="s">
        <v>3595</v>
      </c>
      <c r="B1792" s="292"/>
      <c r="C1792" s="291" t="s">
        <v>1650</v>
      </c>
      <c r="D1792" s="293"/>
      <c r="E1792" s="293"/>
      <c r="F1792" s="293"/>
      <c r="G1792" s="292"/>
      <c r="H1792" s="294" t="s">
        <v>462</v>
      </c>
      <c r="I1792" s="295"/>
      <c r="J1792" s="136">
        <v>2.75</v>
      </c>
      <c r="K1792" s="296">
        <v>4.93</v>
      </c>
      <c r="L1792" s="297"/>
      <c r="M1792" s="136">
        <v>7.68</v>
      </c>
    </row>
    <row r="1793" spans="1:13">
      <c r="A1793" s="291" t="s">
        <v>3596</v>
      </c>
      <c r="B1793" s="292"/>
      <c r="C1793" s="291" t="s">
        <v>1651</v>
      </c>
      <c r="D1793" s="293"/>
      <c r="E1793" s="293"/>
      <c r="F1793" s="293"/>
      <c r="G1793" s="292"/>
      <c r="H1793" s="294" t="s">
        <v>54</v>
      </c>
      <c r="I1793" s="295"/>
      <c r="J1793" s="136">
        <v>9.74</v>
      </c>
      <c r="K1793" s="298">
        <v>13.11</v>
      </c>
      <c r="L1793" s="299"/>
      <c r="M1793" s="137">
        <v>22.85</v>
      </c>
    </row>
    <row r="1794" spans="1:13">
      <c r="A1794" s="291" t="s">
        <v>3597</v>
      </c>
      <c r="B1794" s="292"/>
      <c r="C1794" s="291" t="s">
        <v>1652</v>
      </c>
      <c r="D1794" s="293"/>
      <c r="E1794" s="293"/>
      <c r="F1794" s="293"/>
      <c r="G1794" s="292"/>
      <c r="H1794" s="294" t="s">
        <v>54</v>
      </c>
      <c r="I1794" s="295"/>
      <c r="J1794" s="136">
        <v>4.34</v>
      </c>
      <c r="K1794" s="296">
        <v>1.98</v>
      </c>
      <c r="L1794" s="297"/>
      <c r="M1794" s="136">
        <v>6.32</v>
      </c>
    </row>
    <row r="1795" spans="1:13">
      <c r="A1795" s="291" t="s">
        <v>3598</v>
      </c>
      <c r="B1795" s="292"/>
      <c r="C1795" s="291" t="s">
        <v>4264</v>
      </c>
      <c r="D1795" s="293"/>
      <c r="E1795" s="293"/>
      <c r="F1795" s="293"/>
      <c r="G1795" s="292"/>
      <c r="H1795" s="294" t="s">
        <v>54</v>
      </c>
      <c r="I1795" s="295"/>
      <c r="J1795" s="137">
        <v>26.96</v>
      </c>
      <c r="K1795" s="298">
        <v>23.54</v>
      </c>
      <c r="L1795" s="299"/>
      <c r="M1795" s="137">
        <v>50.5</v>
      </c>
    </row>
    <row r="1796" spans="1:13">
      <c r="A1796" s="291" t="s">
        <v>3599</v>
      </c>
      <c r="B1796" s="292"/>
      <c r="C1796" s="291" t="s">
        <v>4265</v>
      </c>
      <c r="D1796" s="293"/>
      <c r="E1796" s="293"/>
      <c r="F1796" s="293"/>
      <c r="G1796" s="292"/>
      <c r="H1796" s="294" t="s">
        <v>54</v>
      </c>
      <c r="I1796" s="295"/>
      <c r="J1796" s="137">
        <v>14.79</v>
      </c>
      <c r="K1796" s="298">
        <v>13.56</v>
      </c>
      <c r="L1796" s="299"/>
      <c r="M1796" s="137">
        <v>28.35</v>
      </c>
    </row>
    <row r="1797" spans="1:13">
      <c r="A1797" s="291" t="s">
        <v>3600</v>
      </c>
      <c r="B1797" s="292"/>
      <c r="C1797" s="291" t="s">
        <v>4266</v>
      </c>
      <c r="D1797" s="293"/>
      <c r="E1797" s="293"/>
      <c r="F1797" s="293"/>
      <c r="G1797" s="292"/>
      <c r="H1797" s="294" t="s">
        <v>54</v>
      </c>
      <c r="I1797" s="295"/>
      <c r="J1797" s="137">
        <v>14.79</v>
      </c>
      <c r="K1797" s="298">
        <v>17.100000000000001</v>
      </c>
      <c r="L1797" s="299"/>
      <c r="M1797" s="137">
        <v>31.89</v>
      </c>
    </row>
    <row r="1798" spans="1:13">
      <c r="A1798" s="291" t="s">
        <v>3601</v>
      </c>
      <c r="B1798" s="292"/>
      <c r="C1798" s="291" t="s">
        <v>4267</v>
      </c>
      <c r="D1798" s="293"/>
      <c r="E1798" s="293"/>
      <c r="F1798" s="293"/>
      <c r="G1798" s="292"/>
      <c r="H1798" s="294" t="s">
        <v>54</v>
      </c>
      <c r="I1798" s="295"/>
      <c r="J1798" s="137">
        <v>13.41</v>
      </c>
      <c r="K1798" s="298">
        <v>17.100000000000001</v>
      </c>
      <c r="L1798" s="299"/>
      <c r="M1798" s="137">
        <v>30.51</v>
      </c>
    </row>
    <row r="1799" spans="1:13">
      <c r="A1799" s="291" t="s">
        <v>3602</v>
      </c>
      <c r="B1799" s="292"/>
      <c r="C1799" s="291" t="s">
        <v>1653</v>
      </c>
      <c r="D1799" s="293"/>
      <c r="E1799" s="293"/>
      <c r="F1799" s="293"/>
      <c r="G1799" s="292"/>
      <c r="H1799" s="294" t="s">
        <v>54</v>
      </c>
      <c r="I1799" s="295"/>
      <c r="J1799" s="137">
        <v>12.37</v>
      </c>
      <c r="K1799" s="298">
        <v>17.100000000000001</v>
      </c>
      <c r="L1799" s="299"/>
      <c r="M1799" s="137">
        <v>29.47</v>
      </c>
    </row>
    <row r="1800" spans="1:13">
      <c r="A1800" s="291" t="s">
        <v>3603</v>
      </c>
      <c r="B1800" s="292"/>
      <c r="C1800" s="291" t="s">
        <v>324</v>
      </c>
      <c r="D1800" s="293"/>
      <c r="E1800" s="293"/>
      <c r="F1800" s="293"/>
      <c r="G1800" s="292"/>
      <c r="H1800" s="294" t="s">
        <v>54</v>
      </c>
      <c r="I1800" s="295"/>
      <c r="J1800" s="137">
        <v>48.78</v>
      </c>
      <c r="K1800" s="298">
        <v>26.29</v>
      </c>
      <c r="L1800" s="299"/>
      <c r="M1800" s="137">
        <v>75.069999999999993</v>
      </c>
    </row>
    <row r="1801" spans="1:13">
      <c r="A1801" s="291" t="s">
        <v>3604</v>
      </c>
      <c r="B1801" s="292"/>
      <c r="C1801" s="291" t="s">
        <v>1654</v>
      </c>
      <c r="D1801" s="293"/>
      <c r="E1801" s="293"/>
      <c r="F1801" s="293"/>
      <c r="G1801" s="292"/>
      <c r="H1801" s="294" t="s">
        <v>327</v>
      </c>
      <c r="I1801" s="295"/>
      <c r="J1801" s="136">
        <v>2.41</v>
      </c>
      <c r="K1801" s="296">
        <v>6.27</v>
      </c>
      <c r="L1801" s="297"/>
      <c r="M1801" s="136">
        <v>8.68</v>
      </c>
    </row>
    <row r="1802" spans="1:13">
      <c r="A1802" s="291" t="s">
        <v>3605</v>
      </c>
      <c r="B1802" s="292"/>
      <c r="C1802" s="291" t="s">
        <v>1655</v>
      </c>
      <c r="D1802" s="293"/>
      <c r="E1802" s="293"/>
      <c r="F1802" s="293"/>
      <c r="G1802" s="292"/>
      <c r="H1802" s="294" t="s">
        <v>54</v>
      </c>
      <c r="I1802" s="295"/>
      <c r="J1802" s="137">
        <v>49.83</v>
      </c>
      <c r="K1802" s="298">
        <v>26.29</v>
      </c>
      <c r="L1802" s="299"/>
      <c r="M1802" s="137">
        <v>76.12</v>
      </c>
    </row>
    <row r="1803" spans="1:13">
      <c r="A1803" s="291" t="s">
        <v>3606</v>
      </c>
      <c r="B1803" s="292"/>
      <c r="C1803" s="291" t="s">
        <v>1656</v>
      </c>
      <c r="D1803" s="293"/>
      <c r="E1803" s="293"/>
      <c r="F1803" s="293"/>
      <c r="G1803" s="292"/>
      <c r="H1803" s="294" t="s">
        <v>327</v>
      </c>
      <c r="I1803" s="295"/>
      <c r="J1803" s="136">
        <v>2.48</v>
      </c>
      <c r="K1803" s="296">
        <v>6.27</v>
      </c>
      <c r="L1803" s="297"/>
      <c r="M1803" s="136">
        <v>8.75</v>
      </c>
    </row>
    <row r="1804" spans="1:13">
      <c r="A1804" s="291" t="s">
        <v>3607</v>
      </c>
      <c r="B1804" s="292"/>
      <c r="C1804" s="291" t="s">
        <v>4268</v>
      </c>
      <c r="D1804" s="293"/>
      <c r="E1804" s="293"/>
      <c r="F1804" s="293"/>
      <c r="G1804" s="292"/>
      <c r="H1804" s="294" t="s">
        <v>54</v>
      </c>
      <c r="I1804" s="295"/>
      <c r="J1804" s="137">
        <v>59.58</v>
      </c>
      <c r="K1804" s="298">
        <v>26.29</v>
      </c>
      <c r="L1804" s="299"/>
      <c r="M1804" s="137">
        <v>85.87</v>
      </c>
    </row>
    <row r="1805" spans="1:13">
      <c r="A1805" s="291" t="s">
        <v>3608</v>
      </c>
      <c r="B1805" s="292"/>
      <c r="C1805" s="291" t="s">
        <v>1657</v>
      </c>
      <c r="D1805" s="293"/>
      <c r="E1805" s="293"/>
      <c r="F1805" s="293"/>
      <c r="G1805" s="292"/>
      <c r="H1805" s="294" t="s">
        <v>327</v>
      </c>
      <c r="I1805" s="295"/>
      <c r="J1805" s="136">
        <v>4.17</v>
      </c>
      <c r="K1805" s="298">
        <v>10.37</v>
      </c>
      <c r="L1805" s="299"/>
      <c r="M1805" s="137">
        <v>14.54</v>
      </c>
    </row>
    <row r="1806" spans="1:13">
      <c r="A1806" s="291" t="s">
        <v>3609</v>
      </c>
      <c r="B1806" s="292"/>
      <c r="C1806" s="291" t="s">
        <v>1658</v>
      </c>
      <c r="D1806" s="293"/>
      <c r="E1806" s="293"/>
      <c r="F1806" s="293"/>
      <c r="G1806" s="292"/>
      <c r="H1806" s="294" t="s">
        <v>54</v>
      </c>
      <c r="I1806" s="295"/>
      <c r="J1806" s="138">
        <v>109.64</v>
      </c>
      <c r="K1806" s="298">
        <v>35.42</v>
      </c>
      <c r="L1806" s="299"/>
      <c r="M1806" s="138">
        <v>145.06</v>
      </c>
    </row>
    <row r="1807" spans="1:13">
      <c r="A1807" s="291" t="s">
        <v>3610</v>
      </c>
      <c r="B1807" s="292"/>
      <c r="C1807" s="291" t="s">
        <v>1659</v>
      </c>
      <c r="D1807" s="293"/>
      <c r="E1807" s="293"/>
      <c r="F1807" s="293"/>
      <c r="G1807" s="292"/>
      <c r="H1807" s="294" t="s">
        <v>327</v>
      </c>
      <c r="I1807" s="295"/>
      <c r="J1807" s="137">
        <v>13.12</v>
      </c>
      <c r="K1807" s="298">
        <v>12.68</v>
      </c>
      <c r="L1807" s="299"/>
      <c r="M1807" s="137">
        <v>25.8</v>
      </c>
    </row>
    <row r="1808" spans="1:13">
      <c r="A1808" s="291" t="s">
        <v>3611</v>
      </c>
      <c r="B1808" s="292"/>
      <c r="C1808" s="291" t="s">
        <v>4269</v>
      </c>
      <c r="D1808" s="293"/>
      <c r="E1808" s="293"/>
      <c r="F1808" s="293"/>
      <c r="G1808" s="292"/>
      <c r="H1808" s="294" t="s">
        <v>54</v>
      </c>
      <c r="I1808" s="295"/>
      <c r="J1808" s="137">
        <v>16.239999999999998</v>
      </c>
      <c r="K1808" s="298">
        <v>13.56</v>
      </c>
      <c r="L1808" s="299"/>
      <c r="M1808" s="137">
        <v>29.8</v>
      </c>
    </row>
    <row r="1809" spans="1:13">
      <c r="A1809" s="291" t="s">
        <v>3612</v>
      </c>
      <c r="B1809" s="292"/>
      <c r="C1809" s="291" t="s">
        <v>1660</v>
      </c>
      <c r="D1809" s="293"/>
      <c r="E1809" s="293"/>
      <c r="F1809" s="293"/>
      <c r="G1809" s="292"/>
      <c r="H1809" s="294" t="s">
        <v>327</v>
      </c>
      <c r="I1809" s="295"/>
      <c r="J1809" s="136">
        <v>1.51</v>
      </c>
      <c r="K1809" s="296">
        <v>7.82</v>
      </c>
      <c r="L1809" s="297"/>
      <c r="M1809" s="136">
        <v>9.33</v>
      </c>
    </row>
    <row r="1810" spans="1:13">
      <c r="A1810" s="291" t="s">
        <v>3613</v>
      </c>
      <c r="B1810" s="292"/>
      <c r="C1810" s="291" t="s">
        <v>1661</v>
      </c>
      <c r="D1810" s="293"/>
      <c r="E1810" s="293"/>
      <c r="F1810" s="293"/>
      <c r="G1810" s="292"/>
      <c r="H1810" s="294" t="s">
        <v>54</v>
      </c>
      <c r="I1810" s="295"/>
      <c r="J1810" s="137">
        <v>76</v>
      </c>
      <c r="K1810" s="298">
        <v>17.100000000000001</v>
      </c>
      <c r="L1810" s="299"/>
      <c r="M1810" s="137">
        <v>93.1</v>
      </c>
    </row>
    <row r="1811" spans="1:13">
      <c r="A1811" s="291" t="s">
        <v>3614</v>
      </c>
      <c r="B1811" s="292"/>
      <c r="C1811" s="291" t="s">
        <v>1662</v>
      </c>
      <c r="D1811" s="293"/>
      <c r="E1811" s="293"/>
      <c r="F1811" s="293"/>
      <c r="G1811" s="292"/>
      <c r="H1811" s="294" t="s">
        <v>327</v>
      </c>
      <c r="I1811" s="295"/>
      <c r="J1811" s="137">
        <v>13.59</v>
      </c>
      <c r="K1811" s="296">
        <v>0</v>
      </c>
      <c r="L1811" s="297"/>
      <c r="M1811" s="137">
        <v>13.59</v>
      </c>
    </row>
    <row r="1812" spans="1:13">
      <c r="A1812" s="291" t="s">
        <v>3615</v>
      </c>
      <c r="B1812" s="292"/>
      <c r="C1812" s="291" t="s">
        <v>1663</v>
      </c>
      <c r="D1812" s="293"/>
      <c r="E1812" s="293"/>
      <c r="F1812" s="293"/>
      <c r="G1812" s="292"/>
      <c r="H1812" s="294" t="s">
        <v>54</v>
      </c>
      <c r="I1812" s="295"/>
      <c r="J1812" s="137">
        <v>89.28</v>
      </c>
      <c r="K1812" s="298">
        <v>15.32</v>
      </c>
      <c r="L1812" s="299"/>
      <c r="M1812" s="138">
        <v>104.6</v>
      </c>
    </row>
    <row r="1813" spans="1:13">
      <c r="A1813" s="291" t="s">
        <v>3616</v>
      </c>
      <c r="B1813" s="292"/>
      <c r="C1813" s="291" t="s">
        <v>1664</v>
      </c>
      <c r="D1813" s="293"/>
      <c r="E1813" s="293"/>
      <c r="F1813" s="293"/>
      <c r="G1813" s="292"/>
      <c r="H1813" s="294" t="s">
        <v>54</v>
      </c>
      <c r="I1813" s="295"/>
      <c r="J1813" s="138">
        <v>447.42</v>
      </c>
      <c r="K1813" s="298">
        <v>33.53</v>
      </c>
      <c r="L1813" s="299"/>
      <c r="M1813" s="138">
        <v>480.95</v>
      </c>
    </row>
    <row r="1814" spans="1:13">
      <c r="A1814" s="291" t="s">
        <v>3617</v>
      </c>
      <c r="B1814" s="292"/>
      <c r="C1814" s="291" t="s">
        <v>4270</v>
      </c>
      <c r="D1814" s="293"/>
      <c r="E1814" s="293"/>
      <c r="F1814" s="293"/>
      <c r="G1814" s="292"/>
      <c r="H1814" s="294" t="s">
        <v>54</v>
      </c>
      <c r="I1814" s="295"/>
      <c r="J1814" s="137">
        <v>22.45</v>
      </c>
      <c r="K1814" s="298">
        <v>42.13</v>
      </c>
      <c r="L1814" s="299"/>
      <c r="M1814" s="137">
        <v>64.58</v>
      </c>
    </row>
    <row r="1815" spans="1:13">
      <c r="A1815" s="291" t="s">
        <v>3618</v>
      </c>
      <c r="B1815" s="292"/>
      <c r="C1815" s="291" t="s">
        <v>1665</v>
      </c>
      <c r="D1815" s="293"/>
      <c r="E1815" s="293"/>
      <c r="F1815" s="293"/>
      <c r="G1815" s="292"/>
      <c r="H1815" s="294" t="s">
        <v>54</v>
      </c>
      <c r="I1815" s="295"/>
      <c r="J1815" s="137">
        <v>24.41</v>
      </c>
      <c r="K1815" s="298">
        <v>77.63</v>
      </c>
      <c r="L1815" s="299"/>
      <c r="M1815" s="138">
        <v>102.04</v>
      </c>
    </row>
    <row r="1816" spans="1:13">
      <c r="A1816" s="291" t="s">
        <v>3619</v>
      </c>
      <c r="B1816" s="292"/>
      <c r="C1816" s="291" t="s">
        <v>1666</v>
      </c>
      <c r="D1816" s="293"/>
      <c r="E1816" s="293"/>
      <c r="F1816" s="293"/>
      <c r="G1816" s="292"/>
      <c r="H1816" s="294" t="s">
        <v>54</v>
      </c>
      <c r="I1816" s="295"/>
      <c r="J1816" s="138">
        <v>348.32</v>
      </c>
      <c r="K1816" s="298">
        <v>61.34</v>
      </c>
      <c r="L1816" s="299"/>
      <c r="M1816" s="138">
        <v>409.66</v>
      </c>
    </row>
    <row r="1817" spans="1:13">
      <c r="A1817" s="291" t="s">
        <v>3620</v>
      </c>
      <c r="B1817" s="292"/>
      <c r="C1817" s="291" t="s">
        <v>1667</v>
      </c>
      <c r="D1817" s="293"/>
      <c r="E1817" s="293"/>
      <c r="F1817" s="293"/>
      <c r="G1817" s="292"/>
      <c r="H1817" s="294" t="s">
        <v>54</v>
      </c>
      <c r="I1817" s="295"/>
      <c r="J1817" s="138">
        <v>241.78</v>
      </c>
      <c r="K1817" s="298">
        <v>33.86</v>
      </c>
      <c r="L1817" s="299"/>
      <c r="M1817" s="138">
        <v>275.64</v>
      </c>
    </row>
    <row r="1818" spans="1:13">
      <c r="A1818" s="291" t="s">
        <v>3621</v>
      </c>
      <c r="B1818" s="292"/>
      <c r="C1818" s="291" t="s">
        <v>1668</v>
      </c>
      <c r="D1818" s="293"/>
      <c r="E1818" s="293"/>
      <c r="F1818" s="293"/>
      <c r="G1818" s="292"/>
      <c r="H1818" s="294" t="s">
        <v>327</v>
      </c>
      <c r="I1818" s="295"/>
      <c r="J1818" s="137">
        <v>27.7</v>
      </c>
      <c r="K1818" s="298">
        <v>10.37</v>
      </c>
      <c r="L1818" s="299"/>
      <c r="M1818" s="137">
        <v>38.07</v>
      </c>
    </row>
    <row r="1819" spans="1:13">
      <c r="A1819" s="291" t="s">
        <v>3622</v>
      </c>
      <c r="B1819" s="292"/>
      <c r="C1819" s="291" t="s">
        <v>1669</v>
      </c>
      <c r="D1819" s="293"/>
      <c r="E1819" s="293"/>
      <c r="F1819" s="293"/>
      <c r="G1819" s="292"/>
      <c r="H1819" s="294" t="s">
        <v>54</v>
      </c>
      <c r="I1819" s="295"/>
      <c r="J1819" s="138">
        <v>395.47</v>
      </c>
      <c r="K1819" s="298">
        <v>25.68</v>
      </c>
      <c r="L1819" s="299"/>
      <c r="M1819" s="138">
        <v>421.15</v>
      </c>
    </row>
    <row r="1820" spans="1:13">
      <c r="A1820" s="291" t="s">
        <v>3623</v>
      </c>
      <c r="B1820" s="292"/>
      <c r="C1820" s="291" t="s">
        <v>1670</v>
      </c>
      <c r="D1820" s="293"/>
      <c r="E1820" s="293"/>
      <c r="F1820" s="293"/>
      <c r="G1820" s="292"/>
      <c r="H1820" s="294" t="s">
        <v>54</v>
      </c>
      <c r="I1820" s="295"/>
      <c r="J1820" s="137">
        <v>82.17</v>
      </c>
      <c r="K1820" s="298">
        <v>29.67</v>
      </c>
      <c r="L1820" s="299"/>
      <c r="M1820" s="138">
        <v>111.84</v>
      </c>
    </row>
    <row r="1821" spans="1:13">
      <c r="A1821" s="291" t="s">
        <v>3624</v>
      </c>
      <c r="B1821" s="292"/>
      <c r="C1821" s="291" t="s">
        <v>1671</v>
      </c>
      <c r="D1821" s="293"/>
      <c r="E1821" s="293"/>
      <c r="F1821" s="293"/>
      <c r="G1821" s="292"/>
      <c r="H1821" s="294" t="s">
        <v>54</v>
      </c>
      <c r="I1821" s="295"/>
      <c r="J1821" s="138">
        <v>116.28</v>
      </c>
      <c r="K1821" s="298">
        <v>21.72</v>
      </c>
      <c r="L1821" s="299"/>
      <c r="M1821" s="138">
        <v>138</v>
      </c>
    </row>
    <row r="1822" spans="1:13">
      <c r="A1822" s="291" t="s">
        <v>3625</v>
      </c>
      <c r="B1822" s="292"/>
      <c r="C1822" s="291" t="s">
        <v>1672</v>
      </c>
      <c r="D1822" s="293"/>
      <c r="E1822" s="293"/>
      <c r="F1822" s="293"/>
      <c r="G1822" s="292"/>
      <c r="H1822" s="294" t="s">
        <v>54</v>
      </c>
      <c r="I1822" s="295"/>
      <c r="J1822" s="138">
        <v>116.24</v>
      </c>
      <c r="K1822" s="298">
        <v>21.72</v>
      </c>
      <c r="L1822" s="299"/>
      <c r="M1822" s="138">
        <v>137.96</v>
      </c>
    </row>
    <row r="1823" spans="1:13">
      <c r="A1823" s="291" t="s">
        <v>3626</v>
      </c>
      <c r="B1823" s="292"/>
      <c r="C1823" s="291" t="s">
        <v>4271</v>
      </c>
      <c r="D1823" s="293"/>
      <c r="E1823" s="293"/>
      <c r="F1823" s="293"/>
      <c r="G1823" s="292"/>
      <c r="H1823" s="294" t="s">
        <v>327</v>
      </c>
      <c r="I1823" s="295"/>
      <c r="J1823" s="137">
        <v>23.75</v>
      </c>
      <c r="K1823" s="296">
        <v>2.79</v>
      </c>
      <c r="L1823" s="297"/>
      <c r="M1823" s="137">
        <v>26.54</v>
      </c>
    </row>
    <row r="1824" spans="1:13">
      <c r="A1824" s="291" t="s">
        <v>3627</v>
      </c>
      <c r="B1824" s="292"/>
      <c r="C1824" s="291" t="s">
        <v>4272</v>
      </c>
      <c r="D1824" s="293"/>
      <c r="E1824" s="293"/>
      <c r="F1824" s="293"/>
      <c r="G1824" s="292"/>
      <c r="H1824" s="294" t="s">
        <v>327</v>
      </c>
      <c r="I1824" s="295"/>
      <c r="J1824" s="137">
        <v>12.57</v>
      </c>
      <c r="K1824" s="296">
        <v>2.79</v>
      </c>
      <c r="L1824" s="297"/>
      <c r="M1824" s="137">
        <v>15.36</v>
      </c>
    </row>
    <row r="1825" spans="1:13">
      <c r="A1825" s="291" t="s">
        <v>3628</v>
      </c>
      <c r="B1825" s="292"/>
      <c r="C1825" s="291" t="s">
        <v>1673</v>
      </c>
      <c r="D1825" s="293"/>
      <c r="E1825" s="293"/>
      <c r="F1825" s="293"/>
      <c r="G1825" s="292"/>
      <c r="H1825" s="294" t="s">
        <v>54</v>
      </c>
      <c r="I1825" s="295"/>
      <c r="J1825" s="137">
        <v>69.45</v>
      </c>
      <c r="K1825" s="298">
        <v>17.100000000000001</v>
      </c>
      <c r="L1825" s="299"/>
      <c r="M1825" s="137">
        <v>86.55</v>
      </c>
    </row>
    <row r="1826" spans="1:13">
      <c r="A1826" s="291" t="s">
        <v>3629</v>
      </c>
      <c r="B1826" s="292"/>
      <c r="C1826" s="291" t="s">
        <v>1674</v>
      </c>
      <c r="D1826" s="293"/>
      <c r="E1826" s="293"/>
      <c r="F1826" s="293"/>
      <c r="G1826" s="292"/>
      <c r="H1826" s="294" t="s">
        <v>327</v>
      </c>
      <c r="I1826" s="295"/>
      <c r="J1826" s="137">
        <v>18.5</v>
      </c>
      <c r="K1826" s="296">
        <v>0</v>
      </c>
      <c r="L1826" s="297"/>
      <c r="M1826" s="137">
        <v>18.5</v>
      </c>
    </row>
    <row r="1827" spans="1:13">
      <c r="A1827" s="291" t="s">
        <v>3630</v>
      </c>
      <c r="B1827" s="292"/>
      <c r="C1827" s="291" t="s">
        <v>1675</v>
      </c>
      <c r="D1827" s="293"/>
      <c r="E1827" s="293"/>
      <c r="F1827" s="293"/>
      <c r="G1827" s="292"/>
      <c r="H1827" s="294" t="s">
        <v>54</v>
      </c>
      <c r="I1827" s="295"/>
      <c r="J1827" s="137">
        <v>34.99</v>
      </c>
      <c r="K1827" s="296">
        <v>0</v>
      </c>
      <c r="L1827" s="297"/>
      <c r="M1827" s="137">
        <v>34.99</v>
      </c>
    </row>
    <row r="1828" spans="1:13">
      <c r="A1828" s="291" t="s">
        <v>3631</v>
      </c>
      <c r="B1828" s="292"/>
      <c r="C1828" s="291" t="s">
        <v>1676</v>
      </c>
      <c r="D1828" s="293"/>
      <c r="E1828" s="293"/>
      <c r="F1828" s="293"/>
      <c r="G1828" s="292"/>
      <c r="H1828" s="294" t="s">
        <v>54</v>
      </c>
      <c r="I1828" s="295"/>
      <c r="J1828" s="137">
        <v>95.98</v>
      </c>
      <c r="K1828" s="298">
        <v>17.100000000000001</v>
      </c>
      <c r="L1828" s="299"/>
      <c r="M1828" s="138">
        <v>113.08</v>
      </c>
    </row>
    <row r="1829" spans="1:13">
      <c r="A1829" s="291" t="s">
        <v>3632</v>
      </c>
      <c r="B1829" s="292"/>
      <c r="C1829" s="291" t="s">
        <v>1677</v>
      </c>
      <c r="D1829" s="293"/>
      <c r="E1829" s="293"/>
      <c r="F1829" s="293"/>
      <c r="G1829" s="292"/>
      <c r="H1829" s="294" t="s">
        <v>462</v>
      </c>
      <c r="I1829" s="295"/>
      <c r="J1829" s="137">
        <v>53.43</v>
      </c>
      <c r="K1829" s="298">
        <v>12.95</v>
      </c>
      <c r="L1829" s="299"/>
      <c r="M1829" s="137">
        <v>66.38</v>
      </c>
    </row>
    <row r="1830" spans="1:13">
      <c r="A1830" s="291" t="s">
        <v>3633</v>
      </c>
      <c r="B1830" s="292"/>
      <c r="C1830" s="291" t="s">
        <v>1678</v>
      </c>
      <c r="D1830" s="293"/>
      <c r="E1830" s="293"/>
      <c r="F1830" s="293"/>
      <c r="G1830" s="292"/>
      <c r="H1830" s="294" t="s">
        <v>327</v>
      </c>
      <c r="I1830" s="295"/>
      <c r="J1830" s="136">
        <v>5.41</v>
      </c>
      <c r="K1830" s="296">
        <v>6.69</v>
      </c>
      <c r="L1830" s="297"/>
      <c r="M1830" s="137">
        <v>12.1</v>
      </c>
    </row>
    <row r="1831" spans="1:13">
      <c r="A1831" s="291" t="s">
        <v>3634</v>
      </c>
      <c r="B1831" s="292"/>
      <c r="C1831" s="291" t="s">
        <v>4273</v>
      </c>
      <c r="D1831" s="293"/>
      <c r="E1831" s="293"/>
      <c r="F1831" s="293"/>
      <c r="G1831" s="292"/>
      <c r="H1831" s="294" t="s">
        <v>327</v>
      </c>
      <c r="I1831" s="295"/>
      <c r="J1831" s="136">
        <v>9.32</v>
      </c>
      <c r="K1831" s="298">
        <v>10.51</v>
      </c>
      <c r="L1831" s="299"/>
      <c r="M1831" s="137">
        <v>19.829999999999998</v>
      </c>
    </row>
    <row r="1832" spans="1:13">
      <c r="A1832" s="291" t="s">
        <v>3635</v>
      </c>
      <c r="B1832" s="292"/>
      <c r="C1832" s="291" t="s">
        <v>1679</v>
      </c>
      <c r="D1832" s="293"/>
      <c r="E1832" s="293"/>
      <c r="F1832" s="293"/>
      <c r="G1832" s="292"/>
      <c r="H1832" s="294" t="s">
        <v>54</v>
      </c>
      <c r="I1832" s="295"/>
      <c r="J1832" s="138">
        <v>239.53</v>
      </c>
      <c r="K1832" s="298">
        <v>23.16</v>
      </c>
      <c r="L1832" s="299"/>
      <c r="M1832" s="138">
        <v>262.69</v>
      </c>
    </row>
    <row r="1833" spans="1:13">
      <c r="A1833" s="291" t="s">
        <v>3636</v>
      </c>
      <c r="B1833" s="292"/>
      <c r="C1833" s="291" t="s">
        <v>1680</v>
      </c>
      <c r="D1833" s="293"/>
      <c r="E1833" s="293"/>
      <c r="F1833" s="293"/>
      <c r="G1833" s="292"/>
      <c r="H1833" s="294" t="s">
        <v>54</v>
      </c>
      <c r="I1833" s="295"/>
      <c r="J1833" s="138">
        <v>153.54</v>
      </c>
      <c r="K1833" s="298">
        <v>23.16</v>
      </c>
      <c r="L1833" s="299"/>
      <c r="M1833" s="138">
        <v>176.7</v>
      </c>
    </row>
    <row r="1834" spans="1:13">
      <c r="A1834" s="291" t="s">
        <v>3637</v>
      </c>
      <c r="B1834" s="292"/>
      <c r="C1834" s="291" t="s">
        <v>1681</v>
      </c>
      <c r="D1834" s="293"/>
      <c r="E1834" s="293"/>
      <c r="F1834" s="293"/>
      <c r="G1834" s="292"/>
      <c r="H1834" s="294" t="s">
        <v>54</v>
      </c>
      <c r="I1834" s="295"/>
      <c r="J1834" s="138">
        <v>116.61</v>
      </c>
      <c r="K1834" s="298">
        <v>23.3</v>
      </c>
      <c r="L1834" s="299"/>
      <c r="M1834" s="138">
        <v>139.91</v>
      </c>
    </row>
    <row r="1835" spans="1:13">
      <c r="A1835" s="291" t="s">
        <v>3638</v>
      </c>
      <c r="B1835" s="292"/>
      <c r="C1835" s="291" t="s">
        <v>1682</v>
      </c>
      <c r="D1835" s="293"/>
      <c r="E1835" s="293"/>
      <c r="F1835" s="293"/>
      <c r="G1835" s="292"/>
      <c r="H1835" s="294" t="s">
        <v>54</v>
      </c>
      <c r="I1835" s="295"/>
      <c r="J1835" s="138">
        <v>116.61</v>
      </c>
      <c r="K1835" s="298">
        <v>23.3</v>
      </c>
      <c r="L1835" s="299"/>
      <c r="M1835" s="138">
        <v>139.91</v>
      </c>
    </row>
    <row r="1836" spans="1:13">
      <c r="A1836" s="302" t="s">
        <v>3639</v>
      </c>
      <c r="B1836" s="303"/>
      <c r="C1836" s="302" t="s">
        <v>331</v>
      </c>
      <c r="D1836" s="304"/>
      <c r="E1836" s="304"/>
      <c r="F1836" s="304"/>
      <c r="G1836" s="304"/>
      <c r="H1836" s="304"/>
      <c r="I1836" s="304"/>
      <c r="J1836" s="304"/>
      <c r="K1836" s="304"/>
      <c r="L1836" s="304"/>
      <c r="M1836" s="303"/>
    </row>
    <row r="1837" spans="1:13">
      <c r="A1837" s="291" t="s">
        <v>3640</v>
      </c>
      <c r="B1837" s="292"/>
      <c r="C1837" s="291" t="s">
        <v>331</v>
      </c>
      <c r="D1837" s="293"/>
      <c r="E1837" s="293"/>
      <c r="F1837" s="293"/>
      <c r="G1837" s="292"/>
      <c r="H1837" s="294"/>
      <c r="I1837" s="295"/>
      <c r="J1837" s="136">
        <v>0</v>
      </c>
      <c r="K1837" s="296">
        <v>0</v>
      </c>
      <c r="L1837" s="297"/>
      <c r="M1837" s="136">
        <v>0</v>
      </c>
    </row>
    <row r="1838" spans="1:13">
      <c r="A1838" s="291" t="s">
        <v>3641</v>
      </c>
      <c r="B1838" s="292"/>
      <c r="C1838" s="291" t="s">
        <v>4274</v>
      </c>
      <c r="D1838" s="293"/>
      <c r="E1838" s="293"/>
      <c r="F1838" s="293"/>
      <c r="G1838" s="292"/>
      <c r="H1838" s="294" t="s">
        <v>407</v>
      </c>
      <c r="I1838" s="295"/>
      <c r="J1838" s="138">
        <v>167.25</v>
      </c>
      <c r="K1838" s="298">
        <v>20.8</v>
      </c>
      <c r="L1838" s="299"/>
      <c r="M1838" s="138">
        <v>188.05</v>
      </c>
    </row>
    <row r="1839" spans="1:13">
      <c r="A1839" s="291" t="s">
        <v>3642</v>
      </c>
      <c r="B1839" s="292"/>
      <c r="C1839" s="291" t="s">
        <v>4275</v>
      </c>
      <c r="D1839" s="293"/>
      <c r="E1839" s="293"/>
      <c r="F1839" s="293"/>
      <c r="G1839" s="292"/>
      <c r="H1839" s="294" t="s">
        <v>407</v>
      </c>
      <c r="I1839" s="295"/>
      <c r="J1839" s="138">
        <v>139.94999999999999</v>
      </c>
      <c r="K1839" s="298">
        <v>20.8</v>
      </c>
      <c r="L1839" s="299"/>
      <c r="M1839" s="138">
        <v>160.75</v>
      </c>
    </row>
    <row r="1840" spans="1:13">
      <c r="A1840" s="291" t="s">
        <v>3643</v>
      </c>
      <c r="B1840" s="292"/>
      <c r="C1840" s="291" t="s">
        <v>4276</v>
      </c>
      <c r="D1840" s="293"/>
      <c r="E1840" s="293"/>
      <c r="F1840" s="293"/>
      <c r="G1840" s="292"/>
      <c r="H1840" s="294" t="s">
        <v>407</v>
      </c>
      <c r="I1840" s="295"/>
      <c r="J1840" s="137">
        <v>38.57</v>
      </c>
      <c r="K1840" s="298">
        <v>20.8</v>
      </c>
      <c r="L1840" s="299"/>
      <c r="M1840" s="137">
        <v>59.37</v>
      </c>
    </row>
    <row r="1841" spans="1:13">
      <c r="A1841" s="291" t="s">
        <v>3644</v>
      </c>
      <c r="B1841" s="292"/>
      <c r="C1841" s="291" t="s">
        <v>4277</v>
      </c>
      <c r="D1841" s="293"/>
      <c r="E1841" s="293"/>
      <c r="F1841" s="293"/>
      <c r="G1841" s="292"/>
      <c r="H1841" s="294" t="s">
        <v>407</v>
      </c>
      <c r="I1841" s="295"/>
      <c r="J1841" s="137">
        <v>90.35</v>
      </c>
      <c r="K1841" s="298">
        <v>31.2</v>
      </c>
      <c r="L1841" s="299"/>
      <c r="M1841" s="138">
        <v>121.55</v>
      </c>
    </row>
    <row r="1842" spans="1:13">
      <c r="A1842" s="291" t="s">
        <v>3645</v>
      </c>
      <c r="B1842" s="292"/>
      <c r="C1842" s="291" t="s">
        <v>4278</v>
      </c>
      <c r="D1842" s="293"/>
      <c r="E1842" s="293"/>
      <c r="F1842" s="293"/>
      <c r="G1842" s="292"/>
      <c r="H1842" s="294" t="s">
        <v>407</v>
      </c>
      <c r="I1842" s="295"/>
      <c r="J1842" s="138">
        <v>120.69</v>
      </c>
      <c r="K1842" s="298">
        <v>20.8</v>
      </c>
      <c r="L1842" s="299"/>
      <c r="M1842" s="138">
        <v>141.49</v>
      </c>
    </row>
    <row r="1843" spans="1:13">
      <c r="A1843" s="291" t="s">
        <v>3646</v>
      </c>
      <c r="B1843" s="292"/>
      <c r="C1843" s="291" t="s">
        <v>1683</v>
      </c>
      <c r="D1843" s="293"/>
      <c r="E1843" s="293"/>
      <c r="F1843" s="293"/>
      <c r="G1843" s="292"/>
      <c r="H1843" s="294" t="s">
        <v>407</v>
      </c>
      <c r="I1843" s="295"/>
      <c r="J1843" s="136">
        <v>2.99</v>
      </c>
      <c r="K1843" s="298">
        <v>10.4</v>
      </c>
      <c r="L1843" s="299"/>
      <c r="M1843" s="137">
        <v>13.39</v>
      </c>
    </row>
    <row r="1844" spans="1:13">
      <c r="A1844" s="291" t="s">
        <v>3647</v>
      </c>
      <c r="B1844" s="292"/>
      <c r="C1844" s="291" t="s">
        <v>4279</v>
      </c>
      <c r="D1844" s="293"/>
      <c r="E1844" s="293"/>
      <c r="F1844" s="293"/>
      <c r="G1844" s="292"/>
      <c r="H1844" s="294" t="s">
        <v>407</v>
      </c>
      <c r="I1844" s="295"/>
      <c r="J1844" s="138">
        <v>182.31</v>
      </c>
      <c r="K1844" s="298">
        <v>20.8</v>
      </c>
      <c r="L1844" s="299"/>
      <c r="M1844" s="138">
        <v>203.11</v>
      </c>
    </row>
    <row r="1845" spans="1:13">
      <c r="A1845" s="291" t="s">
        <v>3648</v>
      </c>
      <c r="B1845" s="292"/>
      <c r="C1845" s="291" t="s">
        <v>4280</v>
      </c>
      <c r="D1845" s="293"/>
      <c r="E1845" s="293"/>
      <c r="F1845" s="293"/>
      <c r="G1845" s="292"/>
      <c r="H1845" s="294" t="s">
        <v>407</v>
      </c>
      <c r="I1845" s="295"/>
      <c r="J1845" s="138">
        <v>161.6</v>
      </c>
      <c r="K1845" s="298">
        <v>20.8</v>
      </c>
      <c r="L1845" s="299"/>
      <c r="M1845" s="138">
        <v>182.4</v>
      </c>
    </row>
    <row r="1846" spans="1:13">
      <c r="A1846" s="291" t="s">
        <v>3649</v>
      </c>
      <c r="B1846" s="292"/>
      <c r="C1846" s="291" t="s">
        <v>4281</v>
      </c>
      <c r="D1846" s="293"/>
      <c r="E1846" s="293"/>
      <c r="F1846" s="293"/>
      <c r="G1846" s="292"/>
      <c r="H1846" s="294" t="s">
        <v>407</v>
      </c>
      <c r="I1846" s="295"/>
      <c r="J1846" s="138">
        <v>142.68</v>
      </c>
      <c r="K1846" s="298">
        <v>20.8</v>
      </c>
      <c r="L1846" s="299"/>
      <c r="M1846" s="138">
        <v>163.47999999999999</v>
      </c>
    </row>
    <row r="1847" spans="1:13">
      <c r="A1847" s="291" t="s">
        <v>3650</v>
      </c>
      <c r="B1847" s="292"/>
      <c r="C1847" s="291" t="s">
        <v>1684</v>
      </c>
      <c r="D1847" s="293"/>
      <c r="E1847" s="293"/>
      <c r="F1847" s="293"/>
      <c r="G1847" s="292"/>
      <c r="H1847" s="294" t="s">
        <v>407</v>
      </c>
      <c r="I1847" s="295"/>
      <c r="J1847" s="136">
        <v>4.25</v>
      </c>
      <c r="K1847" s="298">
        <v>10.4</v>
      </c>
      <c r="L1847" s="299"/>
      <c r="M1847" s="137">
        <v>14.65</v>
      </c>
    </row>
    <row r="1848" spans="1:13">
      <c r="A1848" s="291" t="s">
        <v>3651</v>
      </c>
      <c r="B1848" s="292"/>
      <c r="C1848" s="291" t="s">
        <v>263</v>
      </c>
      <c r="D1848" s="293"/>
      <c r="E1848" s="293"/>
      <c r="F1848" s="293"/>
      <c r="G1848" s="292"/>
      <c r="H1848" s="294" t="s">
        <v>113</v>
      </c>
      <c r="I1848" s="295"/>
      <c r="J1848" s="137">
        <v>97.86</v>
      </c>
      <c r="K1848" s="298">
        <v>12.37</v>
      </c>
      <c r="L1848" s="299"/>
      <c r="M1848" s="138">
        <v>110.23</v>
      </c>
    </row>
    <row r="1849" spans="1:13">
      <c r="A1849" s="291" t="s">
        <v>3652</v>
      </c>
      <c r="B1849" s="292"/>
      <c r="C1849" s="291" t="s">
        <v>1685</v>
      </c>
      <c r="D1849" s="293"/>
      <c r="E1849" s="293"/>
      <c r="F1849" s="293"/>
      <c r="G1849" s="292"/>
      <c r="H1849" s="294" t="s">
        <v>113</v>
      </c>
      <c r="I1849" s="295"/>
      <c r="J1849" s="138">
        <v>140.43</v>
      </c>
      <c r="K1849" s="298">
        <v>12.37</v>
      </c>
      <c r="L1849" s="299"/>
      <c r="M1849" s="138">
        <v>152.80000000000001</v>
      </c>
    </row>
    <row r="1850" spans="1:13">
      <c r="A1850" s="291" t="s">
        <v>3653</v>
      </c>
      <c r="B1850" s="292"/>
      <c r="C1850" s="291" t="s">
        <v>1686</v>
      </c>
      <c r="D1850" s="293"/>
      <c r="E1850" s="293"/>
      <c r="F1850" s="293"/>
      <c r="G1850" s="292"/>
      <c r="H1850" s="294" t="s">
        <v>407</v>
      </c>
      <c r="I1850" s="295"/>
      <c r="J1850" s="137">
        <v>14.9</v>
      </c>
      <c r="K1850" s="296">
        <v>8.84</v>
      </c>
      <c r="L1850" s="297"/>
      <c r="M1850" s="137">
        <v>23.74</v>
      </c>
    </row>
    <row r="1851" spans="1:13">
      <c r="A1851" s="291" t="s">
        <v>3654</v>
      </c>
      <c r="B1851" s="292"/>
      <c r="C1851" s="291" t="s">
        <v>337</v>
      </c>
      <c r="D1851" s="293"/>
      <c r="E1851" s="293"/>
      <c r="F1851" s="293"/>
      <c r="G1851" s="292"/>
      <c r="H1851" s="294" t="s">
        <v>407</v>
      </c>
      <c r="I1851" s="295"/>
      <c r="J1851" s="136">
        <v>5.95</v>
      </c>
      <c r="K1851" s="296">
        <v>8.84</v>
      </c>
      <c r="L1851" s="297"/>
      <c r="M1851" s="137">
        <v>14.79</v>
      </c>
    </row>
    <row r="1852" spans="1:13">
      <c r="A1852" s="291" t="s">
        <v>3655</v>
      </c>
      <c r="B1852" s="292"/>
      <c r="C1852" s="291" t="s">
        <v>1687</v>
      </c>
      <c r="D1852" s="293"/>
      <c r="E1852" s="293"/>
      <c r="F1852" s="293"/>
      <c r="G1852" s="292"/>
      <c r="H1852" s="294" t="s">
        <v>407</v>
      </c>
      <c r="I1852" s="295"/>
      <c r="J1852" s="137">
        <v>34.659999999999997</v>
      </c>
      <c r="K1852" s="296">
        <v>0</v>
      </c>
      <c r="L1852" s="297"/>
      <c r="M1852" s="137">
        <v>34.659999999999997</v>
      </c>
    </row>
    <row r="1853" spans="1:13">
      <c r="A1853" s="291" t="s">
        <v>3656</v>
      </c>
      <c r="B1853" s="292"/>
      <c r="C1853" s="291" t="s">
        <v>1688</v>
      </c>
      <c r="D1853" s="293"/>
      <c r="E1853" s="293"/>
      <c r="F1853" s="293"/>
      <c r="G1853" s="292"/>
      <c r="H1853" s="294" t="s">
        <v>407</v>
      </c>
      <c r="I1853" s="295"/>
      <c r="J1853" s="137">
        <v>37.82</v>
      </c>
      <c r="K1853" s="296">
        <v>0</v>
      </c>
      <c r="L1853" s="297"/>
      <c r="M1853" s="137">
        <v>37.82</v>
      </c>
    </row>
    <row r="1854" spans="1:13">
      <c r="A1854" s="291" t="s">
        <v>3657</v>
      </c>
      <c r="B1854" s="292"/>
      <c r="C1854" s="291" t="s">
        <v>4282</v>
      </c>
      <c r="D1854" s="293"/>
      <c r="E1854" s="293"/>
      <c r="F1854" s="293"/>
      <c r="G1854" s="292"/>
      <c r="H1854" s="294" t="s">
        <v>407</v>
      </c>
      <c r="I1854" s="295"/>
      <c r="J1854" s="137">
        <v>48.75</v>
      </c>
      <c r="K1854" s="296">
        <v>0</v>
      </c>
      <c r="L1854" s="297"/>
      <c r="M1854" s="137">
        <v>48.75</v>
      </c>
    </row>
    <row r="1855" spans="1:13">
      <c r="A1855" s="291" t="s">
        <v>3658</v>
      </c>
      <c r="B1855" s="292"/>
      <c r="C1855" s="291" t="s">
        <v>4283</v>
      </c>
      <c r="D1855" s="293"/>
      <c r="E1855" s="293"/>
      <c r="F1855" s="293"/>
      <c r="G1855" s="292"/>
      <c r="H1855" s="294" t="s">
        <v>407</v>
      </c>
      <c r="I1855" s="295"/>
      <c r="J1855" s="137">
        <v>59.73</v>
      </c>
      <c r="K1855" s="296">
        <v>0</v>
      </c>
      <c r="L1855" s="297"/>
      <c r="M1855" s="137">
        <v>59.73</v>
      </c>
    </row>
    <row r="1856" spans="1:13">
      <c r="A1856" s="291" t="s">
        <v>3659</v>
      </c>
      <c r="B1856" s="292"/>
      <c r="C1856" s="291" t="s">
        <v>4284</v>
      </c>
      <c r="D1856" s="293"/>
      <c r="E1856" s="293"/>
      <c r="F1856" s="293"/>
      <c r="G1856" s="292"/>
      <c r="H1856" s="294" t="s">
        <v>407</v>
      </c>
      <c r="I1856" s="295"/>
      <c r="J1856" s="137">
        <v>69.69</v>
      </c>
      <c r="K1856" s="296">
        <v>0</v>
      </c>
      <c r="L1856" s="297"/>
      <c r="M1856" s="137">
        <v>69.69</v>
      </c>
    </row>
    <row r="1857" spans="1:13">
      <c r="A1857" s="291" t="s">
        <v>3660</v>
      </c>
      <c r="B1857" s="292"/>
      <c r="C1857" s="291" t="s">
        <v>4285</v>
      </c>
      <c r="D1857" s="293"/>
      <c r="E1857" s="293"/>
      <c r="F1857" s="293"/>
      <c r="G1857" s="292"/>
      <c r="H1857" s="294" t="s">
        <v>407</v>
      </c>
      <c r="I1857" s="295"/>
      <c r="J1857" s="136">
        <v>9.68</v>
      </c>
      <c r="K1857" s="296">
        <v>0</v>
      </c>
      <c r="L1857" s="297"/>
      <c r="M1857" s="136">
        <v>9.68</v>
      </c>
    </row>
    <row r="1858" spans="1:13">
      <c r="A1858" s="291" t="s">
        <v>3661</v>
      </c>
      <c r="B1858" s="292"/>
      <c r="C1858" s="291" t="s">
        <v>4286</v>
      </c>
      <c r="D1858" s="293"/>
      <c r="E1858" s="293"/>
      <c r="F1858" s="293"/>
      <c r="G1858" s="292"/>
      <c r="H1858" s="294" t="s">
        <v>462</v>
      </c>
      <c r="I1858" s="295"/>
      <c r="J1858" s="137">
        <v>12.64</v>
      </c>
      <c r="K1858" s="296">
        <v>0</v>
      </c>
      <c r="L1858" s="297"/>
      <c r="M1858" s="137">
        <v>12.64</v>
      </c>
    </row>
    <row r="1859" spans="1:13">
      <c r="A1859" s="291" t="s">
        <v>3662</v>
      </c>
      <c r="B1859" s="292"/>
      <c r="C1859" s="291" t="s">
        <v>1689</v>
      </c>
      <c r="D1859" s="293"/>
      <c r="E1859" s="293"/>
      <c r="F1859" s="293"/>
      <c r="G1859" s="292"/>
      <c r="H1859" s="294" t="s">
        <v>407</v>
      </c>
      <c r="I1859" s="295"/>
      <c r="J1859" s="137">
        <v>18.510000000000002</v>
      </c>
      <c r="K1859" s="296">
        <v>0</v>
      </c>
      <c r="L1859" s="297"/>
      <c r="M1859" s="137">
        <v>18.510000000000002</v>
      </c>
    </row>
    <row r="1860" spans="1:13">
      <c r="A1860" s="291" t="s">
        <v>3663</v>
      </c>
      <c r="B1860" s="292"/>
      <c r="C1860" s="291" t="s">
        <v>1690</v>
      </c>
      <c r="D1860" s="293"/>
      <c r="E1860" s="293"/>
      <c r="F1860" s="293"/>
      <c r="G1860" s="292"/>
      <c r="H1860" s="294" t="s">
        <v>407</v>
      </c>
      <c r="I1860" s="295"/>
      <c r="J1860" s="137">
        <v>26.06</v>
      </c>
      <c r="K1860" s="296">
        <v>0</v>
      </c>
      <c r="L1860" s="297"/>
      <c r="M1860" s="137">
        <v>26.06</v>
      </c>
    </row>
    <row r="1861" spans="1:13">
      <c r="A1861" s="291" t="s">
        <v>3664</v>
      </c>
      <c r="B1861" s="292"/>
      <c r="C1861" s="291" t="s">
        <v>1691</v>
      </c>
      <c r="D1861" s="293"/>
      <c r="E1861" s="293"/>
      <c r="F1861" s="293"/>
      <c r="G1861" s="292"/>
      <c r="H1861" s="294" t="s">
        <v>407</v>
      </c>
      <c r="I1861" s="295"/>
      <c r="J1861" s="137">
        <v>45.85</v>
      </c>
      <c r="K1861" s="296">
        <v>0</v>
      </c>
      <c r="L1861" s="297"/>
      <c r="M1861" s="137">
        <v>45.85</v>
      </c>
    </row>
    <row r="1862" spans="1:13">
      <c r="A1862" s="302" t="s">
        <v>3665</v>
      </c>
      <c r="B1862" s="303"/>
      <c r="C1862" s="302" t="s">
        <v>1692</v>
      </c>
      <c r="D1862" s="304"/>
      <c r="E1862" s="304"/>
      <c r="F1862" s="304"/>
      <c r="G1862" s="304"/>
      <c r="H1862" s="304"/>
      <c r="I1862" s="304"/>
      <c r="J1862" s="304"/>
      <c r="K1862" s="304"/>
      <c r="L1862" s="304"/>
      <c r="M1862" s="303"/>
    </row>
    <row r="1863" spans="1:13">
      <c r="A1863" s="291" t="s">
        <v>3666</v>
      </c>
      <c r="B1863" s="292"/>
      <c r="C1863" s="291" t="s">
        <v>1692</v>
      </c>
      <c r="D1863" s="293"/>
      <c r="E1863" s="293"/>
      <c r="F1863" s="293"/>
      <c r="G1863" s="292"/>
      <c r="H1863" s="294"/>
      <c r="I1863" s="295"/>
      <c r="J1863" s="136">
        <v>0</v>
      </c>
      <c r="K1863" s="296">
        <v>0</v>
      </c>
      <c r="L1863" s="297"/>
      <c r="M1863" s="136">
        <v>0</v>
      </c>
    </row>
    <row r="1864" spans="1:13">
      <c r="A1864" s="291" t="s">
        <v>3667</v>
      </c>
      <c r="B1864" s="292"/>
      <c r="C1864" s="291" t="s">
        <v>1693</v>
      </c>
      <c r="D1864" s="293"/>
      <c r="E1864" s="293"/>
      <c r="F1864" s="293"/>
      <c r="G1864" s="292"/>
      <c r="H1864" s="294" t="s">
        <v>54</v>
      </c>
      <c r="I1864" s="295"/>
      <c r="J1864" s="138">
        <v>104.57</v>
      </c>
      <c r="K1864" s="298">
        <v>80.209999999999994</v>
      </c>
      <c r="L1864" s="299"/>
      <c r="M1864" s="138">
        <v>184.78</v>
      </c>
    </row>
    <row r="1865" spans="1:13">
      <c r="A1865" s="291" t="s">
        <v>3668</v>
      </c>
      <c r="B1865" s="292"/>
      <c r="C1865" s="291" t="s">
        <v>1694</v>
      </c>
      <c r="D1865" s="293"/>
      <c r="E1865" s="293"/>
      <c r="F1865" s="293"/>
      <c r="G1865" s="292"/>
      <c r="H1865" s="294" t="s">
        <v>327</v>
      </c>
      <c r="I1865" s="295"/>
      <c r="J1865" s="137">
        <v>60.94</v>
      </c>
      <c r="K1865" s="298">
        <v>22.32</v>
      </c>
      <c r="L1865" s="299"/>
      <c r="M1865" s="137">
        <v>83.26</v>
      </c>
    </row>
    <row r="1866" spans="1:13">
      <c r="A1866" s="291" t="s">
        <v>3669</v>
      </c>
      <c r="B1866" s="292"/>
      <c r="C1866" s="291" t="s">
        <v>1695</v>
      </c>
      <c r="D1866" s="293"/>
      <c r="E1866" s="293"/>
      <c r="F1866" s="293"/>
      <c r="G1866" s="292"/>
      <c r="H1866" s="294" t="s">
        <v>462</v>
      </c>
      <c r="I1866" s="295"/>
      <c r="J1866" s="137">
        <v>28.81</v>
      </c>
      <c r="K1866" s="298">
        <v>14.88</v>
      </c>
      <c r="L1866" s="299"/>
      <c r="M1866" s="137">
        <v>43.69</v>
      </c>
    </row>
    <row r="1867" spans="1:13">
      <c r="A1867" s="291" t="s">
        <v>3670</v>
      </c>
      <c r="B1867" s="292"/>
      <c r="C1867" s="291" t="s">
        <v>1696</v>
      </c>
      <c r="D1867" s="293"/>
      <c r="E1867" s="293"/>
      <c r="F1867" s="293"/>
      <c r="G1867" s="292"/>
      <c r="H1867" s="294" t="s">
        <v>54</v>
      </c>
      <c r="I1867" s="295"/>
      <c r="J1867" s="138">
        <v>496.88</v>
      </c>
      <c r="K1867" s="298">
        <v>54.46</v>
      </c>
      <c r="L1867" s="299"/>
      <c r="M1867" s="138">
        <v>551.34</v>
      </c>
    </row>
    <row r="1868" spans="1:13">
      <c r="A1868" s="291" t="s">
        <v>3671</v>
      </c>
      <c r="B1868" s="292"/>
      <c r="C1868" s="291" t="s">
        <v>1697</v>
      </c>
      <c r="D1868" s="293"/>
      <c r="E1868" s="293"/>
      <c r="F1868" s="293"/>
      <c r="G1868" s="292"/>
      <c r="H1868" s="294" t="s">
        <v>54</v>
      </c>
      <c r="I1868" s="295"/>
      <c r="J1868" s="138">
        <v>384.21</v>
      </c>
      <c r="K1868" s="298">
        <v>92.42</v>
      </c>
      <c r="L1868" s="299"/>
      <c r="M1868" s="138">
        <v>476.63</v>
      </c>
    </row>
    <row r="1869" spans="1:13">
      <c r="A1869" s="291" t="s">
        <v>3672</v>
      </c>
      <c r="B1869" s="292"/>
      <c r="C1869" s="291" t="s">
        <v>4287</v>
      </c>
      <c r="D1869" s="293"/>
      <c r="E1869" s="293"/>
      <c r="F1869" s="293"/>
      <c r="G1869" s="292"/>
      <c r="H1869" s="294" t="s">
        <v>54</v>
      </c>
      <c r="I1869" s="295"/>
      <c r="J1869" s="138">
        <v>247.85</v>
      </c>
      <c r="K1869" s="300">
        <v>155.91999999999999</v>
      </c>
      <c r="L1869" s="301"/>
      <c r="M1869" s="138">
        <v>403.77</v>
      </c>
    </row>
    <row r="1870" spans="1:13">
      <c r="A1870" s="291" t="s">
        <v>3673</v>
      </c>
      <c r="B1870" s="292"/>
      <c r="C1870" s="291" t="s">
        <v>1698</v>
      </c>
      <c r="D1870" s="293"/>
      <c r="E1870" s="293"/>
      <c r="F1870" s="293"/>
      <c r="G1870" s="292"/>
      <c r="H1870" s="294" t="s">
        <v>407</v>
      </c>
      <c r="I1870" s="295"/>
      <c r="J1870" s="138">
        <v>255.24</v>
      </c>
      <c r="K1870" s="300">
        <v>162.16</v>
      </c>
      <c r="L1870" s="301"/>
      <c r="M1870" s="138">
        <v>417.4</v>
      </c>
    </row>
    <row r="1871" spans="1:13">
      <c r="A1871" s="291" t="s">
        <v>3674</v>
      </c>
      <c r="B1871" s="292"/>
      <c r="C1871" s="291" t="s">
        <v>1699</v>
      </c>
      <c r="D1871" s="293"/>
      <c r="E1871" s="293"/>
      <c r="F1871" s="293"/>
      <c r="G1871" s="292"/>
      <c r="H1871" s="294" t="s">
        <v>54</v>
      </c>
      <c r="I1871" s="295"/>
      <c r="J1871" s="138">
        <v>311.39</v>
      </c>
      <c r="K1871" s="300">
        <v>527.33000000000004</v>
      </c>
      <c r="L1871" s="301"/>
      <c r="M1871" s="138">
        <v>838.72</v>
      </c>
    </row>
    <row r="1872" spans="1:13">
      <c r="A1872" s="291" t="s">
        <v>3675</v>
      </c>
      <c r="B1872" s="292"/>
      <c r="C1872" s="291" t="s">
        <v>1700</v>
      </c>
      <c r="D1872" s="293"/>
      <c r="E1872" s="293"/>
      <c r="F1872" s="293"/>
      <c r="G1872" s="292"/>
      <c r="H1872" s="294" t="s">
        <v>54</v>
      </c>
      <c r="I1872" s="295"/>
      <c r="J1872" s="138">
        <v>332.48</v>
      </c>
      <c r="K1872" s="298">
        <v>64.73</v>
      </c>
      <c r="L1872" s="299"/>
      <c r="M1872" s="138">
        <v>397.21</v>
      </c>
    </row>
    <row r="1873" spans="1:13">
      <c r="A1873" s="291" t="s">
        <v>3676</v>
      </c>
      <c r="B1873" s="292"/>
      <c r="C1873" s="291" t="s">
        <v>1701</v>
      </c>
      <c r="D1873" s="293"/>
      <c r="E1873" s="293"/>
      <c r="F1873" s="293"/>
      <c r="G1873" s="292"/>
      <c r="H1873" s="294" t="s">
        <v>327</v>
      </c>
      <c r="I1873" s="295"/>
      <c r="J1873" s="137">
        <v>29.54</v>
      </c>
      <c r="K1873" s="298">
        <v>14.88</v>
      </c>
      <c r="L1873" s="299"/>
      <c r="M1873" s="137">
        <v>44.42</v>
      </c>
    </row>
    <row r="1874" spans="1:13">
      <c r="A1874" s="291" t="s">
        <v>3677</v>
      </c>
      <c r="B1874" s="292"/>
      <c r="C1874" s="291" t="s">
        <v>1702</v>
      </c>
      <c r="D1874" s="293"/>
      <c r="E1874" s="293"/>
      <c r="F1874" s="293"/>
      <c r="G1874" s="292"/>
      <c r="H1874" s="294" t="s">
        <v>327</v>
      </c>
      <c r="I1874" s="295"/>
      <c r="J1874" s="138">
        <v>505.92</v>
      </c>
      <c r="K1874" s="300">
        <v>125.11</v>
      </c>
      <c r="L1874" s="301"/>
      <c r="M1874" s="138">
        <v>631.03</v>
      </c>
    </row>
    <row r="1875" spans="1:13">
      <c r="A1875" s="291" t="s">
        <v>3678</v>
      </c>
      <c r="B1875" s="292"/>
      <c r="C1875" s="291" t="s">
        <v>1703</v>
      </c>
      <c r="D1875" s="293"/>
      <c r="E1875" s="293"/>
      <c r="F1875" s="293"/>
      <c r="G1875" s="292"/>
      <c r="H1875" s="294" t="s">
        <v>407</v>
      </c>
      <c r="I1875" s="295"/>
      <c r="J1875" s="138">
        <v>523.94000000000005</v>
      </c>
      <c r="K1875" s="300">
        <v>104.9</v>
      </c>
      <c r="L1875" s="301"/>
      <c r="M1875" s="138">
        <v>628.84</v>
      </c>
    </row>
    <row r="1876" spans="1:13">
      <c r="A1876" s="302" t="s">
        <v>3679</v>
      </c>
      <c r="B1876" s="303"/>
      <c r="C1876" s="302" t="s">
        <v>339</v>
      </c>
      <c r="D1876" s="304"/>
      <c r="E1876" s="304"/>
      <c r="F1876" s="304"/>
      <c r="G1876" s="304"/>
      <c r="H1876" s="304"/>
      <c r="I1876" s="304"/>
      <c r="J1876" s="304"/>
      <c r="K1876" s="304"/>
      <c r="L1876" s="304"/>
      <c r="M1876" s="303"/>
    </row>
    <row r="1877" spans="1:13">
      <c r="A1877" s="291" t="s">
        <v>3680</v>
      </c>
      <c r="B1877" s="292"/>
      <c r="C1877" s="291" t="s">
        <v>339</v>
      </c>
      <c r="D1877" s="293"/>
      <c r="E1877" s="293"/>
      <c r="F1877" s="293"/>
      <c r="G1877" s="292"/>
      <c r="H1877" s="294" t="s">
        <v>405</v>
      </c>
      <c r="I1877" s="295"/>
      <c r="J1877" s="136">
        <v>0</v>
      </c>
      <c r="K1877" s="296">
        <v>0</v>
      </c>
      <c r="L1877" s="297"/>
      <c r="M1877" s="136">
        <v>0</v>
      </c>
    </row>
    <row r="1878" spans="1:13">
      <c r="A1878" s="291" t="s">
        <v>3681</v>
      </c>
      <c r="B1878" s="292"/>
      <c r="C1878" s="291" t="s">
        <v>1704</v>
      </c>
      <c r="D1878" s="293"/>
      <c r="E1878" s="293"/>
      <c r="F1878" s="293"/>
      <c r="G1878" s="292"/>
      <c r="H1878" s="294" t="s">
        <v>342</v>
      </c>
      <c r="I1878" s="295"/>
      <c r="J1878" s="136">
        <v>0</v>
      </c>
      <c r="K1878" s="298">
        <v>86.41</v>
      </c>
      <c r="L1878" s="299"/>
      <c r="M1878" s="137">
        <v>86.41</v>
      </c>
    </row>
    <row r="1879" spans="1:13">
      <c r="A1879" s="291" t="s">
        <v>3682</v>
      </c>
      <c r="B1879" s="292"/>
      <c r="C1879" s="291" t="s">
        <v>1705</v>
      </c>
      <c r="D1879" s="293"/>
      <c r="E1879" s="293"/>
      <c r="F1879" s="293"/>
      <c r="G1879" s="292"/>
      <c r="H1879" s="294" t="s">
        <v>342</v>
      </c>
      <c r="I1879" s="295"/>
      <c r="J1879" s="136">
        <v>0</v>
      </c>
      <c r="K1879" s="298">
        <v>43.53</v>
      </c>
      <c r="L1879" s="299"/>
      <c r="M1879" s="137">
        <v>43.53</v>
      </c>
    </row>
    <row r="1880" spans="1:13">
      <c r="A1880" s="291" t="s">
        <v>3683</v>
      </c>
      <c r="B1880" s="292"/>
      <c r="C1880" s="291" t="s">
        <v>1706</v>
      </c>
      <c r="D1880" s="293"/>
      <c r="E1880" s="293"/>
      <c r="F1880" s="293"/>
      <c r="G1880" s="292"/>
      <c r="H1880" s="294" t="s">
        <v>342</v>
      </c>
      <c r="I1880" s="295"/>
      <c r="J1880" s="136">
        <v>0</v>
      </c>
      <c r="K1880" s="298">
        <v>23.45</v>
      </c>
      <c r="L1880" s="299"/>
      <c r="M1880" s="137">
        <v>23.45</v>
      </c>
    </row>
    <row r="1881" spans="1:13">
      <c r="A1881" s="291" t="s">
        <v>3684</v>
      </c>
      <c r="B1881" s="292"/>
      <c r="C1881" s="291" t="s">
        <v>1707</v>
      </c>
      <c r="D1881" s="293"/>
      <c r="E1881" s="293"/>
      <c r="F1881" s="293"/>
      <c r="G1881" s="292"/>
      <c r="H1881" s="294" t="s">
        <v>342</v>
      </c>
      <c r="I1881" s="295"/>
      <c r="J1881" s="136">
        <v>0</v>
      </c>
      <c r="K1881" s="298">
        <v>10.15</v>
      </c>
      <c r="L1881" s="299"/>
      <c r="M1881" s="137">
        <v>10.15</v>
      </c>
    </row>
    <row r="1882" spans="1:13">
      <c r="A1882" s="291" t="s">
        <v>3685</v>
      </c>
      <c r="B1882" s="292"/>
      <c r="C1882" s="291" t="s">
        <v>1708</v>
      </c>
      <c r="D1882" s="293"/>
      <c r="E1882" s="293"/>
      <c r="F1882" s="293"/>
      <c r="G1882" s="292"/>
      <c r="H1882" s="294" t="s">
        <v>342</v>
      </c>
      <c r="I1882" s="295"/>
      <c r="J1882" s="136">
        <v>0</v>
      </c>
      <c r="K1882" s="298">
        <v>16.64</v>
      </c>
      <c r="L1882" s="299"/>
      <c r="M1882" s="137">
        <v>16.64</v>
      </c>
    </row>
    <row r="1883" spans="1:13">
      <c r="A1883" s="291" t="s">
        <v>3686</v>
      </c>
      <c r="B1883" s="292"/>
      <c r="C1883" s="291" t="s">
        <v>1709</v>
      </c>
      <c r="D1883" s="293"/>
      <c r="E1883" s="293"/>
      <c r="F1883" s="293"/>
      <c r="G1883" s="292"/>
      <c r="H1883" s="294" t="s">
        <v>342</v>
      </c>
      <c r="I1883" s="295"/>
      <c r="J1883" s="136">
        <v>0</v>
      </c>
      <c r="K1883" s="298">
        <v>16.64</v>
      </c>
      <c r="L1883" s="299"/>
      <c r="M1883" s="137">
        <v>16.64</v>
      </c>
    </row>
    <row r="1884" spans="1:13">
      <c r="A1884" s="291" t="s">
        <v>3687</v>
      </c>
      <c r="B1884" s="292"/>
      <c r="C1884" s="291" t="s">
        <v>1710</v>
      </c>
      <c r="D1884" s="293"/>
      <c r="E1884" s="293"/>
      <c r="F1884" s="293"/>
      <c r="G1884" s="292"/>
      <c r="H1884" s="294" t="s">
        <v>342</v>
      </c>
      <c r="I1884" s="295"/>
      <c r="J1884" s="136">
        <v>0</v>
      </c>
      <c r="K1884" s="298">
        <v>16.100000000000001</v>
      </c>
      <c r="L1884" s="299"/>
      <c r="M1884" s="137">
        <v>16.100000000000001</v>
      </c>
    </row>
    <row r="1885" spans="1:13">
      <c r="A1885" s="291" t="s">
        <v>3688</v>
      </c>
      <c r="B1885" s="292"/>
      <c r="C1885" s="291" t="s">
        <v>1711</v>
      </c>
      <c r="D1885" s="293"/>
      <c r="E1885" s="293"/>
      <c r="F1885" s="293"/>
      <c r="G1885" s="292"/>
      <c r="H1885" s="294" t="s">
        <v>342</v>
      </c>
      <c r="I1885" s="295"/>
      <c r="J1885" s="136">
        <v>0</v>
      </c>
      <c r="K1885" s="298">
        <v>11.95</v>
      </c>
      <c r="L1885" s="299"/>
      <c r="M1885" s="137">
        <v>11.95</v>
      </c>
    </row>
    <row r="1886" spans="1:13">
      <c r="A1886" s="291" t="s">
        <v>3689</v>
      </c>
      <c r="B1886" s="292"/>
      <c r="C1886" s="291" t="s">
        <v>1712</v>
      </c>
      <c r="D1886" s="293"/>
      <c r="E1886" s="293"/>
      <c r="F1886" s="293"/>
      <c r="G1886" s="292"/>
      <c r="H1886" s="294" t="s">
        <v>342</v>
      </c>
      <c r="I1886" s="295"/>
      <c r="J1886" s="136">
        <v>0</v>
      </c>
      <c r="K1886" s="298">
        <v>19.71</v>
      </c>
      <c r="L1886" s="299"/>
      <c r="M1886" s="137">
        <v>19.71</v>
      </c>
    </row>
    <row r="1887" spans="1:13">
      <c r="A1887" s="291" t="s">
        <v>3690</v>
      </c>
      <c r="B1887" s="292"/>
      <c r="C1887" s="291" t="s">
        <v>1713</v>
      </c>
      <c r="D1887" s="293"/>
      <c r="E1887" s="293"/>
      <c r="F1887" s="293"/>
      <c r="G1887" s="292"/>
      <c r="H1887" s="294" t="s">
        <v>1714</v>
      </c>
      <c r="I1887" s="295"/>
      <c r="J1887" s="136">
        <v>0</v>
      </c>
      <c r="K1887" s="298">
        <v>20.45</v>
      </c>
      <c r="L1887" s="299"/>
      <c r="M1887" s="137">
        <v>20.45</v>
      </c>
    </row>
    <row r="1888" spans="1:13">
      <c r="A1888" s="291" t="s">
        <v>3691</v>
      </c>
      <c r="B1888" s="292"/>
      <c r="C1888" s="291" t="s">
        <v>1715</v>
      </c>
      <c r="D1888" s="293"/>
      <c r="E1888" s="293"/>
      <c r="F1888" s="293"/>
      <c r="G1888" s="292"/>
      <c r="H1888" s="294" t="s">
        <v>1714</v>
      </c>
      <c r="I1888" s="295"/>
      <c r="J1888" s="136">
        <v>0</v>
      </c>
      <c r="K1888" s="298">
        <v>21.63</v>
      </c>
      <c r="L1888" s="299"/>
      <c r="M1888" s="137">
        <v>21.63</v>
      </c>
    </row>
    <row r="1889" spans="1:13">
      <c r="A1889" s="302" t="s">
        <v>3692</v>
      </c>
      <c r="B1889" s="303"/>
      <c r="C1889" s="302" t="s">
        <v>346</v>
      </c>
      <c r="D1889" s="304"/>
      <c r="E1889" s="304"/>
      <c r="F1889" s="304"/>
      <c r="G1889" s="304"/>
      <c r="H1889" s="304"/>
      <c r="I1889" s="304"/>
      <c r="J1889" s="304"/>
      <c r="K1889" s="304"/>
      <c r="L1889" s="304"/>
      <c r="M1889" s="303"/>
    </row>
    <row r="1890" spans="1:13">
      <c r="A1890" s="291" t="s">
        <v>3693</v>
      </c>
      <c r="B1890" s="292"/>
      <c r="C1890" s="291" t="s">
        <v>346</v>
      </c>
      <c r="D1890" s="293"/>
      <c r="E1890" s="293"/>
      <c r="F1890" s="293"/>
      <c r="G1890" s="292"/>
      <c r="H1890" s="294"/>
      <c r="I1890" s="295"/>
      <c r="J1890" s="136">
        <v>0</v>
      </c>
      <c r="K1890" s="296">
        <v>0</v>
      </c>
      <c r="L1890" s="297"/>
      <c r="M1890" s="136">
        <v>0</v>
      </c>
    </row>
    <row r="1891" spans="1:13">
      <c r="A1891" s="291" t="s">
        <v>3694</v>
      </c>
      <c r="B1891" s="292"/>
      <c r="C1891" s="291" t="s">
        <v>1716</v>
      </c>
      <c r="D1891" s="293"/>
      <c r="E1891" s="293"/>
      <c r="F1891" s="293"/>
      <c r="G1891" s="292"/>
      <c r="H1891" s="294" t="s">
        <v>54</v>
      </c>
      <c r="I1891" s="295"/>
      <c r="J1891" s="136">
        <v>0</v>
      </c>
      <c r="K1891" s="296">
        <v>2.4900000000000002</v>
      </c>
      <c r="L1891" s="297"/>
      <c r="M1891" s="136">
        <v>2.4900000000000002</v>
      </c>
    </row>
    <row r="1892" spans="1:13">
      <c r="A1892" s="291" t="s">
        <v>3695</v>
      </c>
      <c r="B1892" s="292"/>
      <c r="C1892" s="291" t="s">
        <v>1717</v>
      </c>
      <c r="D1892" s="293"/>
      <c r="E1892" s="293"/>
      <c r="F1892" s="293"/>
      <c r="G1892" s="292"/>
      <c r="H1892" s="294" t="s">
        <v>54</v>
      </c>
      <c r="I1892" s="295"/>
      <c r="J1892" s="136">
        <v>0</v>
      </c>
      <c r="K1892" s="296">
        <v>3.74</v>
      </c>
      <c r="L1892" s="297"/>
      <c r="M1892" s="136">
        <v>3.74</v>
      </c>
    </row>
    <row r="1893" spans="1:13">
      <c r="A1893" s="291" t="s">
        <v>3696</v>
      </c>
      <c r="B1893" s="292"/>
      <c r="C1893" s="291" t="s">
        <v>4288</v>
      </c>
      <c r="D1893" s="293"/>
      <c r="E1893" s="293"/>
      <c r="F1893" s="293"/>
      <c r="G1893" s="292"/>
      <c r="H1893" s="294" t="s">
        <v>54</v>
      </c>
      <c r="I1893" s="295"/>
      <c r="J1893" s="136">
        <v>0.12</v>
      </c>
      <c r="K1893" s="296">
        <v>2.62</v>
      </c>
      <c r="L1893" s="297"/>
      <c r="M1893" s="136">
        <v>2.74</v>
      </c>
    </row>
    <row r="1894" spans="1:13">
      <c r="A1894" s="291" t="s">
        <v>3697</v>
      </c>
      <c r="B1894" s="292"/>
      <c r="C1894" s="291" t="s">
        <v>1718</v>
      </c>
      <c r="D1894" s="293"/>
      <c r="E1894" s="293"/>
      <c r="F1894" s="293"/>
      <c r="G1894" s="292"/>
      <c r="H1894" s="294" t="s">
        <v>54</v>
      </c>
      <c r="I1894" s="295"/>
      <c r="J1894" s="136">
        <v>0</v>
      </c>
      <c r="K1894" s="296">
        <v>4.99</v>
      </c>
      <c r="L1894" s="297"/>
      <c r="M1894" s="136">
        <v>4.99</v>
      </c>
    </row>
    <row r="1895" spans="1:13">
      <c r="A1895" s="291" t="s">
        <v>3698</v>
      </c>
      <c r="B1895" s="292"/>
      <c r="C1895" s="291" t="s">
        <v>1719</v>
      </c>
      <c r="D1895" s="293"/>
      <c r="E1895" s="293"/>
      <c r="F1895" s="293"/>
      <c r="G1895" s="292"/>
      <c r="H1895" s="294" t="s">
        <v>54</v>
      </c>
      <c r="I1895" s="295"/>
      <c r="J1895" s="136">
        <v>2.06</v>
      </c>
      <c r="K1895" s="296">
        <v>6.24</v>
      </c>
      <c r="L1895" s="297"/>
      <c r="M1895" s="136">
        <v>8.3000000000000007</v>
      </c>
    </row>
    <row r="1896" spans="1:13">
      <c r="A1896" s="291" t="s">
        <v>3699</v>
      </c>
      <c r="B1896" s="292"/>
      <c r="C1896" s="291" t="s">
        <v>4289</v>
      </c>
      <c r="D1896" s="293"/>
      <c r="E1896" s="293"/>
      <c r="F1896" s="293"/>
      <c r="G1896" s="292"/>
      <c r="H1896" s="294" t="s">
        <v>54</v>
      </c>
      <c r="I1896" s="295"/>
      <c r="J1896" s="136">
        <v>0.78</v>
      </c>
      <c r="K1896" s="296">
        <v>1.88</v>
      </c>
      <c r="L1896" s="297"/>
      <c r="M1896" s="136">
        <v>2.66</v>
      </c>
    </row>
    <row r="1897" spans="1:13">
      <c r="A1897" s="291" t="s">
        <v>3700</v>
      </c>
      <c r="B1897" s="292"/>
      <c r="C1897" s="291" t="s">
        <v>4290</v>
      </c>
      <c r="D1897" s="293"/>
      <c r="E1897" s="293"/>
      <c r="F1897" s="293"/>
      <c r="G1897" s="292"/>
      <c r="H1897" s="294" t="s">
        <v>54</v>
      </c>
      <c r="I1897" s="295"/>
      <c r="J1897" s="136">
        <v>0.52</v>
      </c>
      <c r="K1897" s="296">
        <v>1.4</v>
      </c>
      <c r="L1897" s="297"/>
      <c r="M1897" s="136">
        <v>1.92</v>
      </c>
    </row>
    <row r="1898" spans="1:13">
      <c r="A1898" s="291" t="s">
        <v>3701</v>
      </c>
      <c r="B1898" s="292"/>
      <c r="C1898" s="291" t="s">
        <v>1720</v>
      </c>
      <c r="D1898" s="293"/>
      <c r="E1898" s="293"/>
      <c r="F1898" s="293"/>
      <c r="G1898" s="292"/>
      <c r="H1898" s="294" t="s">
        <v>54</v>
      </c>
      <c r="I1898" s="295"/>
      <c r="J1898" s="136">
        <v>0.52</v>
      </c>
      <c r="K1898" s="296">
        <v>3.06</v>
      </c>
      <c r="L1898" s="297"/>
      <c r="M1898" s="136">
        <v>3.58</v>
      </c>
    </row>
    <row r="1899" spans="1:13">
      <c r="A1899" s="291" t="s">
        <v>3702</v>
      </c>
      <c r="B1899" s="292"/>
      <c r="C1899" s="291" t="s">
        <v>1721</v>
      </c>
      <c r="D1899" s="293"/>
      <c r="E1899" s="293"/>
      <c r="F1899" s="293"/>
      <c r="G1899" s="292"/>
      <c r="H1899" s="294" t="s">
        <v>54</v>
      </c>
      <c r="I1899" s="295"/>
      <c r="J1899" s="136">
        <v>7.19</v>
      </c>
      <c r="K1899" s="296">
        <v>6.76</v>
      </c>
      <c r="L1899" s="297"/>
      <c r="M1899" s="137">
        <v>13.95</v>
      </c>
    </row>
    <row r="1900" spans="1:13">
      <c r="A1900" s="291" t="s">
        <v>3703</v>
      </c>
      <c r="B1900" s="292"/>
      <c r="C1900" s="291" t="s">
        <v>1722</v>
      </c>
      <c r="D1900" s="293"/>
      <c r="E1900" s="293"/>
      <c r="F1900" s="293"/>
      <c r="G1900" s="292"/>
      <c r="H1900" s="294" t="s">
        <v>54</v>
      </c>
      <c r="I1900" s="295"/>
      <c r="J1900" s="136">
        <v>3.65</v>
      </c>
      <c r="K1900" s="296">
        <v>2.67</v>
      </c>
      <c r="L1900" s="297"/>
      <c r="M1900" s="136">
        <v>6.32</v>
      </c>
    </row>
    <row r="1901" spans="1:13">
      <c r="A1901" s="291" t="s">
        <v>3704</v>
      </c>
      <c r="B1901" s="292"/>
      <c r="C1901" s="291" t="s">
        <v>350</v>
      </c>
      <c r="D1901" s="293"/>
      <c r="E1901" s="293"/>
      <c r="F1901" s="293"/>
      <c r="G1901" s="292"/>
      <c r="H1901" s="294" t="s">
        <v>54</v>
      </c>
      <c r="I1901" s="295"/>
      <c r="J1901" s="137">
        <v>11.21</v>
      </c>
      <c r="K1901" s="296">
        <v>6.27</v>
      </c>
      <c r="L1901" s="297"/>
      <c r="M1901" s="137">
        <v>17.48</v>
      </c>
    </row>
    <row r="1902" spans="1:13">
      <c r="A1902" s="291" t="s">
        <v>3705</v>
      </c>
      <c r="B1902" s="292"/>
      <c r="C1902" s="291" t="s">
        <v>1723</v>
      </c>
      <c r="D1902" s="293"/>
      <c r="E1902" s="293"/>
      <c r="F1902" s="293"/>
      <c r="G1902" s="292"/>
      <c r="H1902" s="294" t="s">
        <v>54</v>
      </c>
      <c r="I1902" s="295"/>
      <c r="J1902" s="136">
        <v>7.18</v>
      </c>
      <c r="K1902" s="296">
        <v>4.9400000000000004</v>
      </c>
      <c r="L1902" s="297"/>
      <c r="M1902" s="137">
        <v>12.12</v>
      </c>
    </row>
    <row r="1903" spans="1:13">
      <c r="A1903" s="291" t="s">
        <v>3706</v>
      </c>
      <c r="B1903" s="292"/>
      <c r="C1903" s="291" t="s">
        <v>1724</v>
      </c>
      <c r="D1903" s="293"/>
      <c r="E1903" s="293"/>
      <c r="F1903" s="293"/>
      <c r="G1903" s="292"/>
      <c r="H1903" s="294" t="s">
        <v>54</v>
      </c>
      <c r="I1903" s="295"/>
      <c r="J1903" s="136">
        <v>7.47</v>
      </c>
      <c r="K1903" s="296">
        <v>8.4</v>
      </c>
      <c r="L1903" s="297"/>
      <c r="M1903" s="137">
        <v>15.87</v>
      </c>
    </row>
    <row r="1904" spans="1:13">
      <c r="A1904" s="291" t="s">
        <v>3707</v>
      </c>
      <c r="B1904" s="292"/>
      <c r="C1904" s="291" t="s">
        <v>348</v>
      </c>
      <c r="D1904" s="293"/>
      <c r="E1904" s="293"/>
      <c r="F1904" s="293"/>
      <c r="G1904" s="292"/>
      <c r="H1904" s="294" t="s">
        <v>54</v>
      </c>
      <c r="I1904" s="295"/>
      <c r="J1904" s="136">
        <v>5.7</v>
      </c>
      <c r="K1904" s="296">
        <v>7.48</v>
      </c>
      <c r="L1904" s="297"/>
      <c r="M1904" s="137">
        <v>13.18</v>
      </c>
    </row>
    <row r="1905" spans="1:13">
      <c r="A1905" s="291" t="s">
        <v>3708</v>
      </c>
      <c r="B1905" s="292"/>
      <c r="C1905" s="291" t="s">
        <v>1725</v>
      </c>
      <c r="D1905" s="293"/>
      <c r="E1905" s="293"/>
      <c r="F1905" s="293"/>
      <c r="G1905" s="292"/>
      <c r="H1905" s="294" t="s">
        <v>54</v>
      </c>
      <c r="I1905" s="295"/>
      <c r="J1905" s="136">
        <v>4.54</v>
      </c>
      <c r="K1905" s="296">
        <v>7.44</v>
      </c>
      <c r="L1905" s="297"/>
      <c r="M1905" s="137">
        <v>11.98</v>
      </c>
    </row>
    <row r="1906" spans="1:13">
      <c r="A1906" s="291" t="s">
        <v>3709</v>
      </c>
      <c r="B1906" s="292"/>
      <c r="C1906" s="291" t="s">
        <v>1726</v>
      </c>
      <c r="D1906" s="293"/>
      <c r="E1906" s="293"/>
      <c r="F1906" s="293"/>
      <c r="G1906" s="292"/>
      <c r="H1906" s="294" t="s">
        <v>54</v>
      </c>
      <c r="I1906" s="295"/>
      <c r="J1906" s="137">
        <v>20.36</v>
      </c>
      <c r="K1906" s="298">
        <v>13.46</v>
      </c>
      <c r="L1906" s="299"/>
      <c r="M1906" s="137">
        <v>33.82</v>
      </c>
    </row>
    <row r="1907" spans="1:13">
      <c r="A1907" s="291" t="s">
        <v>3710</v>
      </c>
      <c r="B1907" s="292"/>
      <c r="C1907" s="291" t="s">
        <v>1727</v>
      </c>
      <c r="D1907" s="293"/>
      <c r="E1907" s="293"/>
      <c r="F1907" s="293"/>
      <c r="G1907" s="292"/>
      <c r="H1907" s="294" t="s">
        <v>54</v>
      </c>
      <c r="I1907" s="295"/>
      <c r="J1907" s="137">
        <v>37</v>
      </c>
      <c r="K1907" s="298">
        <v>10.92</v>
      </c>
      <c r="L1907" s="299"/>
      <c r="M1907" s="137">
        <v>47.92</v>
      </c>
    </row>
    <row r="1908" spans="1:13">
      <c r="A1908" s="291" t="s">
        <v>3711</v>
      </c>
      <c r="B1908" s="292"/>
      <c r="C1908" s="291" t="s">
        <v>1728</v>
      </c>
      <c r="D1908" s="293"/>
      <c r="E1908" s="293"/>
      <c r="F1908" s="293"/>
      <c r="G1908" s="292"/>
      <c r="H1908" s="294" t="s">
        <v>54</v>
      </c>
      <c r="I1908" s="295"/>
      <c r="J1908" s="136">
        <v>1.1599999999999999</v>
      </c>
      <c r="K1908" s="296">
        <v>0.92</v>
      </c>
      <c r="L1908" s="297"/>
      <c r="M1908" s="136">
        <v>2.08</v>
      </c>
    </row>
    <row r="1909" spans="1:13">
      <c r="A1909" s="291" t="s">
        <v>3712</v>
      </c>
      <c r="B1909" s="292"/>
      <c r="C1909" s="291" t="s">
        <v>1729</v>
      </c>
      <c r="D1909" s="293"/>
      <c r="E1909" s="293"/>
      <c r="F1909" s="293"/>
      <c r="G1909" s="292"/>
      <c r="H1909" s="294" t="s">
        <v>54</v>
      </c>
      <c r="I1909" s="295"/>
      <c r="J1909" s="136">
        <v>4.09</v>
      </c>
      <c r="K1909" s="296">
        <v>4.32</v>
      </c>
      <c r="L1909" s="297"/>
      <c r="M1909" s="136">
        <v>8.41</v>
      </c>
    </row>
    <row r="1910" spans="1:13">
      <c r="A1910" s="291" t="s">
        <v>3713</v>
      </c>
      <c r="B1910" s="292"/>
      <c r="C1910" s="291" t="s">
        <v>1730</v>
      </c>
      <c r="D1910" s="293"/>
      <c r="E1910" s="293"/>
      <c r="F1910" s="293"/>
      <c r="G1910" s="292"/>
      <c r="H1910" s="294" t="s">
        <v>54</v>
      </c>
      <c r="I1910" s="295"/>
      <c r="J1910" s="136">
        <v>6.42</v>
      </c>
      <c r="K1910" s="296">
        <v>8.99</v>
      </c>
      <c r="L1910" s="297"/>
      <c r="M1910" s="137">
        <v>15.41</v>
      </c>
    </row>
    <row r="1911" spans="1:13">
      <c r="A1911" s="291" t="s">
        <v>3714</v>
      </c>
      <c r="B1911" s="292"/>
      <c r="C1911" s="291" t="s">
        <v>4291</v>
      </c>
      <c r="D1911" s="293"/>
      <c r="E1911" s="293"/>
      <c r="F1911" s="293"/>
      <c r="G1911" s="292"/>
      <c r="H1911" s="294" t="s">
        <v>54</v>
      </c>
      <c r="I1911" s="295"/>
      <c r="J1911" s="137">
        <v>12.18</v>
      </c>
      <c r="K1911" s="296">
        <v>3.72</v>
      </c>
      <c r="L1911" s="297"/>
      <c r="M1911" s="137">
        <v>15.9</v>
      </c>
    </row>
    <row r="1912" spans="1:13">
      <c r="A1912" s="291" t="s">
        <v>3715</v>
      </c>
      <c r="B1912" s="292"/>
      <c r="C1912" s="291" t="s">
        <v>1731</v>
      </c>
      <c r="D1912" s="293"/>
      <c r="E1912" s="293"/>
      <c r="F1912" s="293"/>
      <c r="G1912" s="292"/>
      <c r="H1912" s="294" t="s">
        <v>54</v>
      </c>
      <c r="I1912" s="295"/>
      <c r="J1912" s="136">
        <v>3.03</v>
      </c>
      <c r="K1912" s="296">
        <v>5.01</v>
      </c>
      <c r="L1912" s="297"/>
      <c r="M1912" s="136">
        <v>8.0399999999999991</v>
      </c>
    </row>
    <row r="1913" spans="1:13">
      <c r="A1913" s="291" t="s">
        <v>3716</v>
      </c>
      <c r="B1913" s="292"/>
      <c r="C1913" s="291" t="s">
        <v>1732</v>
      </c>
      <c r="D1913" s="293"/>
      <c r="E1913" s="293"/>
      <c r="F1913" s="293"/>
      <c r="G1913" s="292"/>
      <c r="H1913" s="294" t="s">
        <v>54</v>
      </c>
      <c r="I1913" s="295"/>
      <c r="J1913" s="136">
        <v>2.0499999999999998</v>
      </c>
      <c r="K1913" s="296">
        <v>9.15</v>
      </c>
      <c r="L1913" s="297"/>
      <c r="M1913" s="137">
        <v>11.2</v>
      </c>
    </row>
    <row r="1914" spans="1:13">
      <c r="A1914" s="291" t="s">
        <v>3717</v>
      </c>
      <c r="B1914" s="292"/>
      <c r="C1914" s="291" t="s">
        <v>1733</v>
      </c>
      <c r="D1914" s="293"/>
      <c r="E1914" s="293"/>
      <c r="F1914" s="293"/>
      <c r="G1914" s="292"/>
      <c r="H1914" s="294" t="s">
        <v>54</v>
      </c>
      <c r="I1914" s="295"/>
      <c r="J1914" s="136">
        <v>1.32</v>
      </c>
      <c r="K1914" s="296">
        <v>6.35</v>
      </c>
      <c r="L1914" s="297"/>
      <c r="M1914" s="136">
        <v>7.67</v>
      </c>
    </row>
    <row r="1915" spans="1:13">
      <c r="A1915" s="291" t="s">
        <v>3718</v>
      </c>
      <c r="B1915" s="292"/>
      <c r="C1915" s="291" t="s">
        <v>1734</v>
      </c>
      <c r="D1915" s="293"/>
      <c r="E1915" s="293"/>
      <c r="F1915" s="293"/>
      <c r="G1915" s="292"/>
      <c r="H1915" s="294" t="s">
        <v>54</v>
      </c>
      <c r="I1915" s="295"/>
      <c r="J1915" s="136">
        <v>5.26</v>
      </c>
      <c r="K1915" s="296">
        <v>6.27</v>
      </c>
      <c r="L1915" s="297"/>
      <c r="M1915" s="137">
        <v>11.53</v>
      </c>
    </row>
    <row r="1916" spans="1:13">
      <c r="A1916" s="291" t="s">
        <v>3719</v>
      </c>
      <c r="B1916" s="292"/>
      <c r="C1916" s="291" t="s">
        <v>1735</v>
      </c>
      <c r="D1916" s="293"/>
      <c r="E1916" s="293"/>
      <c r="F1916" s="293"/>
      <c r="G1916" s="292"/>
      <c r="H1916" s="294" t="s">
        <v>54</v>
      </c>
      <c r="I1916" s="295"/>
      <c r="J1916" s="136">
        <v>6.91</v>
      </c>
      <c r="K1916" s="296">
        <v>7.44</v>
      </c>
      <c r="L1916" s="297"/>
      <c r="M1916" s="137">
        <v>14.35</v>
      </c>
    </row>
    <row r="1917" spans="1:13">
      <c r="A1917" s="291" t="s">
        <v>3720</v>
      </c>
      <c r="B1917" s="292"/>
      <c r="C1917" s="291" t="s">
        <v>351</v>
      </c>
      <c r="D1917" s="293"/>
      <c r="E1917" s="293"/>
      <c r="F1917" s="293"/>
      <c r="G1917" s="292"/>
      <c r="H1917" s="294" t="s">
        <v>54</v>
      </c>
      <c r="I1917" s="295"/>
      <c r="J1917" s="136">
        <v>4.82</v>
      </c>
      <c r="K1917" s="298">
        <v>10.92</v>
      </c>
      <c r="L1917" s="299"/>
      <c r="M1917" s="137">
        <v>15.74</v>
      </c>
    </row>
    <row r="1918" spans="1:13">
      <c r="A1918" s="291" t="s">
        <v>3721</v>
      </c>
      <c r="B1918" s="292"/>
      <c r="C1918" s="291" t="s">
        <v>1736</v>
      </c>
      <c r="D1918" s="293"/>
      <c r="E1918" s="293"/>
      <c r="F1918" s="293"/>
      <c r="G1918" s="292"/>
      <c r="H1918" s="294" t="s">
        <v>54</v>
      </c>
      <c r="I1918" s="295"/>
      <c r="J1918" s="136">
        <v>3.11</v>
      </c>
      <c r="K1918" s="296">
        <v>7.59</v>
      </c>
      <c r="L1918" s="297"/>
      <c r="M1918" s="137">
        <v>10.7</v>
      </c>
    </row>
    <row r="1919" spans="1:13">
      <c r="A1919" s="291" t="s">
        <v>3722</v>
      </c>
      <c r="B1919" s="292"/>
      <c r="C1919" s="291" t="s">
        <v>1737</v>
      </c>
      <c r="D1919" s="293"/>
      <c r="E1919" s="293"/>
      <c r="F1919" s="293"/>
      <c r="G1919" s="292"/>
      <c r="H1919" s="294" t="s">
        <v>54</v>
      </c>
      <c r="I1919" s="295"/>
      <c r="J1919" s="136">
        <v>2.46</v>
      </c>
      <c r="K1919" s="296">
        <v>3.28</v>
      </c>
      <c r="L1919" s="297"/>
      <c r="M1919" s="136">
        <v>5.74</v>
      </c>
    </row>
    <row r="1920" spans="1:13">
      <c r="A1920" s="291" t="s">
        <v>3723</v>
      </c>
      <c r="B1920" s="292"/>
      <c r="C1920" s="291" t="s">
        <v>1738</v>
      </c>
      <c r="D1920" s="293"/>
      <c r="E1920" s="293"/>
      <c r="F1920" s="293"/>
      <c r="G1920" s="292"/>
      <c r="H1920" s="294" t="s">
        <v>54</v>
      </c>
      <c r="I1920" s="295"/>
      <c r="J1920" s="136">
        <v>4.0999999999999996</v>
      </c>
      <c r="K1920" s="296">
        <v>5.36</v>
      </c>
      <c r="L1920" s="297"/>
      <c r="M1920" s="136">
        <v>9.4600000000000009</v>
      </c>
    </row>
    <row r="1921" spans="1:13">
      <c r="A1921" s="291" t="s">
        <v>3724</v>
      </c>
      <c r="B1921" s="292"/>
      <c r="C1921" s="291" t="s">
        <v>1739</v>
      </c>
      <c r="D1921" s="293"/>
      <c r="E1921" s="293"/>
      <c r="F1921" s="293"/>
      <c r="G1921" s="292"/>
      <c r="H1921" s="294" t="s">
        <v>54</v>
      </c>
      <c r="I1921" s="295"/>
      <c r="J1921" s="136">
        <v>5.75</v>
      </c>
      <c r="K1921" s="296">
        <v>6.4</v>
      </c>
      <c r="L1921" s="297"/>
      <c r="M1921" s="137">
        <v>12.15</v>
      </c>
    </row>
    <row r="1922" spans="1:13">
      <c r="A1922" s="291" t="s">
        <v>3725</v>
      </c>
      <c r="B1922" s="292"/>
      <c r="C1922" s="291" t="s">
        <v>1740</v>
      </c>
      <c r="D1922" s="293"/>
      <c r="E1922" s="293"/>
      <c r="F1922" s="293"/>
      <c r="G1922" s="292"/>
      <c r="H1922" s="294" t="s">
        <v>54</v>
      </c>
      <c r="I1922" s="295"/>
      <c r="J1922" s="136">
        <v>8.1199999999999992</v>
      </c>
      <c r="K1922" s="298">
        <v>10.92</v>
      </c>
      <c r="L1922" s="299"/>
      <c r="M1922" s="137">
        <v>19.04</v>
      </c>
    </row>
    <row r="1923" spans="1:13">
      <c r="A1923" s="291" t="s">
        <v>3726</v>
      </c>
      <c r="B1923" s="292"/>
      <c r="C1923" s="291" t="s">
        <v>1741</v>
      </c>
      <c r="D1923" s="293"/>
      <c r="E1923" s="293"/>
      <c r="F1923" s="293"/>
      <c r="G1923" s="292"/>
      <c r="H1923" s="294" t="s">
        <v>54</v>
      </c>
      <c r="I1923" s="295"/>
      <c r="J1923" s="136">
        <v>6.52</v>
      </c>
      <c r="K1923" s="298">
        <v>10.92</v>
      </c>
      <c r="L1923" s="299"/>
      <c r="M1923" s="137">
        <v>17.440000000000001</v>
      </c>
    </row>
    <row r="1924" spans="1:13">
      <c r="A1924" s="291" t="s">
        <v>3727</v>
      </c>
      <c r="B1924" s="292"/>
      <c r="C1924" s="291" t="s">
        <v>4292</v>
      </c>
      <c r="D1924" s="293"/>
      <c r="E1924" s="293"/>
      <c r="F1924" s="293"/>
      <c r="G1924" s="292"/>
      <c r="H1924" s="294" t="s">
        <v>54</v>
      </c>
      <c r="I1924" s="295"/>
      <c r="J1924" s="136">
        <v>4.6900000000000004</v>
      </c>
      <c r="K1924" s="298">
        <v>14.01</v>
      </c>
      <c r="L1924" s="299"/>
      <c r="M1924" s="137">
        <v>18.7</v>
      </c>
    </row>
    <row r="1925" spans="1:13">
      <c r="A1925" s="291" t="s">
        <v>3728</v>
      </c>
      <c r="B1925" s="292"/>
      <c r="C1925" s="291" t="s">
        <v>4293</v>
      </c>
      <c r="D1925" s="293"/>
      <c r="E1925" s="293"/>
      <c r="F1925" s="293"/>
      <c r="G1925" s="292"/>
      <c r="H1925" s="294" t="s">
        <v>54</v>
      </c>
      <c r="I1925" s="295"/>
      <c r="J1925" s="136">
        <v>4.5999999999999996</v>
      </c>
      <c r="K1925" s="298">
        <v>12.08</v>
      </c>
      <c r="L1925" s="299"/>
      <c r="M1925" s="137">
        <v>16.68</v>
      </c>
    </row>
    <row r="1926" spans="1:13">
      <c r="A1926" s="291" t="s">
        <v>3729</v>
      </c>
      <c r="B1926" s="292"/>
      <c r="C1926" s="291" t="s">
        <v>4294</v>
      </c>
      <c r="D1926" s="293"/>
      <c r="E1926" s="293"/>
      <c r="F1926" s="293"/>
      <c r="G1926" s="292"/>
      <c r="H1926" s="294" t="s">
        <v>54</v>
      </c>
      <c r="I1926" s="295"/>
      <c r="J1926" s="136">
        <v>2.36</v>
      </c>
      <c r="K1926" s="296">
        <v>8.99</v>
      </c>
      <c r="L1926" s="297"/>
      <c r="M1926" s="137">
        <v>11.35</v>
      </c>
    </row>
    <row r="1927" spans="1:13">
      <c r="A1927" s="291" t="s">
        <v>3730</v>
      </c>
      <c r="B1927" s="292"/>
      <c r="C1927" s="291" t="s">
        <v>1742</v>
      </c>
      <c r="D1927" s="293"/>
      <c r="E1927" s="293"/>
      <c r="F1927" s="293"/>
      <c r="G1927" s="292"/>
      <c r="H1927" s="294" t="s">
        <v>54</v>
      </c>
      <c r="I1927" s="295"/>
      <c r="J1927" s="136">
        <v>3.84</v>
      </c>
      <c r="K1927" s="296">
        <v>4.9400000000000004</v>
      </c>
      <c r="L1927" s="297"/>
      <c r="M1927" s="136">
        <v>8.7799999999999994</v>
      </c>
    </row>
    <row r="1928" spans="1:13">
      <c r="A1928" s="291" t="s">
        <v>3731</v>
      </c>
      <c r="B1928" s="292"/>
      <c r="C1928" s="291" t="s">
        <v>4295</v>
      </c>
      <c r="D1928" s="293"/>
      <c r="E1928" s="293"/>
      <c r="F1928" s="293"/>
      <c r="G1928" s="292"/>
      <c r="H1928" s="294" t="s">
        <v>54</v>
      </c>
      <c r="I1928" s="295"/>
      <c r="J1928" s="136">
        <v>7.46</v>
      </c>
      <c r="K1928" s="296">
        <v>8.4</v>
      </c>
      <c r="L1928" s="297"/>
      <c r="M1928" s="137">
        <v>15.86</v>
      </c>
    </row>
    <row r="1929" spans="1:13">
      <c r="A1929" s="291" t="s">
        <v>3732</v>
      </c>
      <c r="B1929" s="292"/>
      <c r="C1929" s="291" t="s">
        <v>1743</v>
      </c>
      <c r="D1929" s="293"/>
      <c r="E1929" s="293"/>
      <c r="F1929" s="293"/>
      <c r="G1929" s="292"/>
      <c r="H1929" s="294" t="s">
        <v>54</v>
      </c>
      <c r="I1929" s="295"/>
      <c r="J1929" s="136">
        <v>7.63</v>
      </c>
      <c r="K1929" s="298">
        <v>14.01</v>
      </c>
      <c r="L1929" s="299"/>
      <c r="M1929" s="137">
        <v>21.64</v>
      </c>
    </row>
    <row r="1930" spans="1:13">
      <c r="A1930" s="291" t="s">
        <v>3733</v>
      </c>
      <c r="B1930" s="292"/>
      <c r="C1930" s="291" t="s">
        <v>4296</v>
      </c>
      <c r="D1930" s="293"/>
      <c r="E1930" s="293"/>
      <c r="F1930" s="293"/>
      <c r="G1930" s="292"/>
      <c r="H1930" s="294" t="s">
        <v>54</v>
      </c>
      <c r="I1930" s="295"/>
      <c r="J1930" s="137">
        <v>10.87</v>
      </c>
      <c r="K1930" s="298">
        <v>14.01</v>
      </c>
      <c r="L1930" s="299"/>
      <c r="M1930" s="137">
        <v>24.88</v>
      </c>
    </row>
    <row r="1931" spans="1:13">
      <c r="A1931" s="291" t="s">
        <v>3734</v>
      </c>
      <c r="B1931" s="292"/>
      <c r="C1931" s="291" t="s">
        <v>4297</v>
      </c>
      <c r="D1931" s="293"/>
      <c r="E1931" s="293"/>
      <c r="F1931" s="293"/>
      <c r="G1931" s="292"/>
      <c r="H1931" s="294" t="s">
        <v>54</v>
      </c>
      <c r="I1931" s="295"/>
      <c r="J1931" s="136">
        <v>5.47</v>
      </c>
      <c r="K1931" s="298">
        <v>14.01</v>
      </c>
      <c r="L1931" s="299"/>
      <c r="M1931" s="137">
        <v>19.48</v>
      </c>
    </row>
    <row r="1932" spans="1:13">
      <c r="A1932" s="291" t="s">
        <v>3735</v>
      </c>
      <c r="B1932" s="292"/>
      <c r="C1932" s="291" t="s">
        <v>1744</v>
      </c>
      <c r="D1932" s="293"/>
      <c r="E1932" s="293"/>
      <c r="F1932" s="293"/>
      <c r="G1932" s="292"/>
      <c r="H1932" s="294" t="s">
        <v>407</v>
      </c>
      <c r="I1932" s="295"/>
      <c r="J1932" s="138">
        <v>141.01</v>
      </c>
      <c r="K1932" s="300">
        <v>137.22</v>
      </c>
      <c r="L1932" s="301"/>
      <c r="M1932" s="138">
        <v>278.23</v>
      </c>
    </row>
    <row r="1933" spans="1:13">
      <c r="A1933" s="291" t="s">
        <v>3736</v>
      </c>
      <c r="B1933" s="292"/>
      <c r="C1933" s="291" t="s">
        <v>1745</v>
      </c>
      <c r="D1933" s="293"/>
      <c r="E1933" s="293"/>
      <c r="F1933" s="293"/>
      <c r="G1933" s="292"/>
      <c r="H1933" s="294" t="s">
        <v>54</v>
      </c>
      <c r="I1933" s="295"/>
      <c r="J1933" s="137">
        <v>23.49</v>
      </c>
      <c r="K1933" s="298">
        <v>22.87</v>
      </c>
      <c r="L1933" s="299"/>
      <c r="M1933" s="137">
        <v>46.36</v>
      </c>
    </row>
    <row r="1934" spans="1:13">
      <c r="A1934" s="291" t="s">
        <v>3737</v>
      </c>
      <c r="B1934" s="292"/>
      <c r="C1934" s="291" t="s">
        <v>1746</v>
      </c>
      <c r="D1934" s="293"/>
      <c r="E1934" s="293"/>
      <c r="F1934" s="293"/>
      <c r="G1934" s="292"/>
      <c r="H1934" s="294" t="s">
        <v>54</v>
      </c>
      <c r="I1934" s="295"/>
      <c r="J1934" s="136">
        <v>4.43</v>
      </c>
      <c r="K1934" s="298">
        <v>41.6</v>
      </c>
      <c r="L1934" s="299"/>
      <c r="M1934" s="137">
        <v>46.03</v>
      </c>
    </row>
    <row r="1935" spans="1:13">
      <c r="A1935" s="291" t="s">
        <v>3738</v>
      </c>
      <c r="B1935" s="292"/>
      <c r="C1935" s="291" t="s">
        <v>4298</v>
      </c>
      <c r="D1935" s="293"/>
      <c r="E1935" s="293"/>
      <c r="F1935" s="293"/>
      <c r="G1935" s="292"/>
      <c r="H1935" s="294" t="s">
        <v>54</v>
      </c>
      <c r="I1935" s="295"/>
      <c r="J1935" s="137">
        <v>10.51</v>
      </c>
      <c r="K1935" s="296">
        <v>3.72</v>
      </c>
      <c r="L1935" s="297"/>
      <c r="M1935" s="137">
        <v>14.23</v>
      </c>
    </row>
    <row r="1936" spans="1:13">
      <c r="A1936" s="291" t="s">
        <v>3739</v>
      </c>
      <c r="B1936" s="292"/>
      <c r="C1936" s="291" t="s">
        <v>4299</v>
      </c>
      <c r="D1936" s="293"/>
      <c r="E1936" s="293"/>
      <c r="F1936" s="293"/>
      <c r="G1936" s="292"/>
      <c r="H1936" s="294" t="s">
        <v>54</v>
      </c>
      <c r="I1936" s="295"/>
      <c r="J1936" s="136">
        <v>6.62</v>
      </c>
      <c r="K1936" s="296">
        <v>2.23</v>
      </c>
      <c r="L1936" s="297"/>
      <c r="M1936" s="136">
        <v>8.85</v>
      </c>
    </row>
    <row r="1937" spans="1:13">
      <c r="A1937" s="291" t="s">
        <v>3740</v>
      </c>
      <c r="B1937" s="292"/>
      <c r="C1937" s="291" t="s">
        <v>1747</v>
      </c>
      <c r="D1937" s="293"/>
      <c r="E1937" s="293"/>
      <c r="F1937" s="293"/>
      <c r="G1937" s="292"/>
      <c r="H1937" s="294" t="s">
        <v>54</v>
      </c>
      <c r="I1937" s="295"/>
      <c r="J1937" s="136">
        <v>9.74</v>
      </c>
      <c r="K1937" s="296">
        <v>3.72</v>
      </c>
      <c r="L1937" s="297"/>
      <c r="M1937" s="137">
        <v>13.46</v>
      </c>
    </row>
    <row r="1938" spans="1:13">
      <c r="A1938" s="291" t="s">
        <v>3741</v>
      </c>
      <c r="B1938" s="292"/>
      <c r="C1938" s="291" t="s">
        <v>1748</v>
      </c>
      <c r="D1938" s="293"/>
      <c r="E1938" s="293"/>
      <c r="F1938" s="293"/>
      <c r="G1938" s="292"/>
      <c r="H1938" s="294" t="s">
        <v>54</v>
      </c>
      <c r="I1938" s="295"/>
      <c r="J1938" s="136">
        <v>2.48</v>
      </c>
      <c r="K1938" s="300">
        <v>124.22</v>
      </c>
      <c r="L1938" s="301"/>
      <c r="M1938" s="138">
        <v>126.7</v>
      </c>
    </row>
    <row r="1939" spans="1:13">
      <c r="A1939" s="291" t="s">
        <v>3742</v>
      </c>
      <c r="B1939" s="292"/>
      <c r="C1939" s="291" t="s">
        <v>4300</v>
      </c>
      <c r="D1939" s="293"/>
      <c r="E1939" s="293"/>
      <c r="F1939" s="293"/>
      <c r="G1939" s="292"/>
      <c r="H1939" s="294" t="s">
        <v>54</v>
      </c>
      <c r="I1939" s="295"/>
      <c r="J1939" s="136">
        <v>3.72</v>
      </c>
      <c r="K1939" s="300">
        <v>287.14</v>
      </c>
      <c r="L1939" s="301"/>
      <c r="M1939" s="138">
        <v>290.86</v>
      </c>
    </row>
    <row r="1940" spans="1:13">
      <c r="A1940" s="291" t="s">
        <v>3743</v>
      </c>
      <c r="B1940" s="292"/>
      <c r="C1940" s="291" t="s">
        <v>4301</v>
      </c>
      <c r="D1940" s="293"/>
      <c r="E1940" s="293"/>
      <c r="F1940" s="293"/>
      <c r="G1940" s="292"/>
      <c r="H1940" s="294" t="s">
        <v>327</v>
      </c>
      <c r="I1940" s="295"/>
      <c r="J1940" s="136">
        <v>0.72</v>
      </c>
      <c r="K1940" s="296">
        <v>9.35</v>
      </c>
      <c r="L1940" s="297"/>
      <c r="M1940" s="137">
        <v>10.07</v>
      </c>
    </row>
    <row r="1941" spans="1:13">
      <c r="A1941" s="291" t="s">
        <v>3744</v>
      </c>
      <c r="B1941" s="292"/>
      <c r="C1941" s="291" t="s">
        <v>4302</v>
      </c>
      <c r="D1941" s="293"/>
      <c r="E1941" s="293"/>
      <c r="F1941" s="293"/>
      <c r="G1941" s="292"/>
      <c r="H1941" s="294" t="s">
        <v>54</v>
      </c>
      <c r="I1941" s="295"/>
      <c r="J1941" s="136">
        <v>4.13</v>
      </c>
      <c r="K1941" s="296">
        <v>8.4</v>
      </c>
      <c r="L1941" s="297"/>
      <c r="M1941" s="137">
        <v>12.53</v>
      </c>
    </row>
    <row r="1942" spans="1:13">
      <c r="A1942" s="302" t="s">
        <v>3745</v>
      </c>
      <c r="B1942" s="303"/>
      <c r="C1942" s="302" t="s">
        <v>354</v>
      </c>
      <c r="D1942" s="304"/>
      <c r="E1942" s="304"/>
      <c r="F1942" s="304"/>
      <c r="G1942" s="304"/>
      <c r="H1942" s="304"/>
      <c r="I1942" s="304"/>
      <c r="J1942" s="304"/>
      <c r="K1942" s="304"/>
      <c r="L1942" s="304"/>
      <c r="M1942" s="303"/>
    </row>
    <row r="1943" spans="1:13">
      <c r="A1943" s="291" t="s">
        <v>3746</v>
      </c>
      <c r="B1943" s="292"/>
      <c r="C1943" s="291" t="s">
        <v>354</v>
      </c>
      <c r="D1943" s="293"/>
      <c r="E1943" s="293"/>
      <c r="F1943" s="293"/>
      <c r="G1943" s="292"/>
      <c r="H1943" s="294"/>
      <c r="I1943" s="295"/>
      <c r="J1943" s="136">
        <v>0</v>
      </c>
      <c r="K1943" s="296">
        <v>0</v>
      </c>
      <c r="L1943" s="297"/>
      <c r="M1943" s="136">
        <v>0</v>
      </c>
    </row>
    <row r="1944" spans="1:13">
      <c r="A1944" s="291" t="s">
        <v>3747</v>
      </c>
      <c r="B1944" s="292"/>
      <c r="C1944" s="291" t="s">
        <v>1749</v>
      </c>
      <c r="D1944" s="293"/>
      <c r="E1944" s="293"/>
      <c r="F1944" s="293"/>
      <c r="G1944" s="292"/>
      <c r="H1944" s="294" t="s">
        <v>54</v>
      </c>
      <c r="I1944" s="295"/>
      <c r="J1944" s="136">
        <v>9.35</v>
      </c>
      <c r="K1944" s="296">
        <v>0</v>
      </c>
      <c r="L1944" s="297"/>
      <c r="M1944" s="136">
        <v>9.35</v>
      </c>
    </row>
    <row r="1945" spans="1:13">
      <c r="A1945" s="291" t="s">
        <v>3748</v>
      </c>
      <c r="B1945" s="292"/>
      <c r="C1945" s="291" t="s">
        <v>1750</v>
      </c>
      <c r="D1945" s="293"/>
      <c r="E1945" s="293"/>
      <c r="F1945" s="293"/>
      <c r="G1945" s="292"/>
      <c r="H1945" s="294" t="s">
        <v>54</v>
      </c>
      <c r="I1945" s="295"/>
      <c r="J1945" s="136">
        <v>5.3</v>
      </c>
      <c r="K1945" s="296">
        <v>8.76</v>
      </c>
      <c r="L1945" s="297"/>
      <c r="M1945" s="137">
        <v>14.06</v>
      </c>
    </row>
    <row r="1946" spans="1:13">
      <c r="A1946" s="291" t="s">
        <v>3749</v>
      </c>
      <c r="B1946" s="292"/>
      <c r="C1946" s="291" t="s">
        <v>1751</v>
      </c>
      <c r="D1946" s="293"/>
      <c r="E1946" s="293"/>
      <c r="F1946" s="293"/>
      <c r="G1946" s="292"/>
      <c r="H1946" s="294" t="s">
        <v>407</v>
      </c>
      <c r="I1946" s="295"/>
      <c r="J1946" s="138">
        <v>208.67</v>
      </c>
      <c r="K1946" s="298">
        <v>36.049999999999997</v>
      </c>
      <c r="L1946" s="299"/>
      <c r="M1946" s="138">
        <v>244.72</v>
      </c>
    </row>
    <row r="1947" spans="1:13">
      <c r="A1947" s="291" t="s">
        <v>3750</v>
      </c>
      <c r="B1947" s="292"/>
      <c r="C1947" s="291" t="s">
        <v>4303</v>
      </c>
      <c r="D1947" s="293"/>
      <c r="E1947" s="293"/>
      <c r="F1947" s="293"/>
      <c r="G1947" s="292"/>
      <c r="H1947" s="294" t="s">
        <v>54</v>
      </c>
      <c r="I1947" s="295"/>
      <c r="J1947" s="136">
        <v>1.1200000000000001</v>
      </c>
      <c r="K1947" s="296">
        <v>1.0900000000000001</v>
      </c>
      <c r="L1947" s="297"/>
      <c r="M1947" s="136">
        <v>2.21</v>
      </c>
    </row>
    <row r="1948" spans="1:13">
      <c r="A1948" s="291" t="s">
        <v>3751</v>
      </c>
      <c r="B1948" s="292"/>
      <c r="C1948" s="291" t="s">
        <v>1752</v>
      </c>
      <c r="D1948" s="293"/>
      <c r="E1948" s="293"/>
      <c r="F1948" s="293"/>
      <c r="G1948" s="292"/>
      <c r="H1948" s="294" t="s">
        <v>54</v>
      </c>
      <c r="I1948" s="295"/>
      <c r="J1948" s="136">
        <v>8</v>
      </c>
      <c r="K1948" s="296">
        <v>6.01</v>
      </c>
      <c r="L1948" s="297"/>
      <c r="M1948" s="137">
        <v>14.01</v>
      </c>
    </row>
    <row r="1949" spans="1:13">
      <c r="A1949" s="291" t="s">
        <v>3752</v>
      </c>
      <c r="B1949" s="292"/>
      <c r="C1949" s="291" t="s">
        <v>1753</v>
      </c>
      <c r="D1949" s="293"/>
      <c r="E1949" s="293"/>
      <c r="F1949" s="293"/>
      <c r="G1949" s="292"/>
      <c r="H1949" s="294" t="s">
        <v>54</v>
      </c>
      <c r="I1949" s="295"/>
      <c r="J1949" s="137">
        <v>14.62</v>
      </c>
      <c r="K1949" s="296">
        <v>5.41</v>
      </c>
      <c r="L1949" s="297"/>
      <c r="M1949" s="137">
        <v>20.03</v>
      </c>
    </row>
    <row r="1950" spans="1:13">
      <c r="A1950" s="291" t="s">
        <v>3753</v>
      </c>
      <c r="B1950" s="292"/>
      <c r="C1950" s="291" t="s">
        <v>1754</v>
      </c>
      <c r="D1950" s="293"/>
      <c r="E1950" s="293"/>
      <c r="F1950" s="293"/>
      <c r="G1950" s="292"/>
      <c r="H1950" s="294" t="s">
        <v>113</v>
      </c>
      <c r="I1950" s="295"/>
      <c r="J1950" s="136">
        <v>1.65</v>
      </c>
      <c r="K1950" s="298">
        <v>11.55</v>
      </c>
      <c r="L1950" s="299"/>
      <c r="M1950" s="137">
        <v>13.2</v>
      </c>
    </row>
    <row r="1951" spans="1:13">
      <c r="A1951" s="291" t="s">
        <v>3754</v>
      </c>
      <c r="B1951" s="292"/>
      <c r="C1951" s="291" t="s">
        <v>1755</v>
      </c>
      <c r="D1951" s="293"/>
      <c r="E1951" s="293"/>
      <c r="F1951" s="293"/>
      <c r="G1951" s="292"/>
      <c r="H1951" s="294" t="s">
        <v>113</v>
      </c>
      <c r="I1951" s="295"/>
      <c r="J1951" s="137">
        <v>10.17</v>
      </c>
      <c r="K1951" s="298">
        <v>27.83</v>
      </c>
      <c r="L1951" s="299"/>
      <c r="M1951" s="137">
        <v>38</v>
      </c>
    </row>
    <row r="1952" spans="1:13">
      <c r="A1952" s="291" t="s">
        <v>3755</v>
      </c>
      <c r="B1952" s="292"/>
      <c r="C1952" s="291" t="s">
        <v>1756</v>
      </c>
      <c r="D1952" s="293"/>
      <c r="E1952" s="293"/>
      <c r="F1952" s="293"/>
      <c r="G1952" s="292"/>
      <c r="H1952" s="294" t="s">
        <v>54</v>
      </c>
      <c r="I1952" s="295"/>
      <c r="J1952" s="136">
        <v>3.09</v>
      </c>
      <c r="K1952" s="298">
        <v>12.97</v>
      </c>
      <c r="L1952" s="299"/>
      <c r="M1952" s="137">
        <v>16.059999999999999</v>
      </c>
    </row>
    <row r="1953" spans="1:13">
      <c r="A1953" s="291" t="s">
        <v>3756</v>
      </c>
      <c r="B1953" s="292"/>
      <c r="C1953" s="291" t="s">
        <v>1757</v>
      </c>
      <c r="D1953" s="293"/>
      <c r="E1953" s="293"/>
      <c r="F1953" s="293"/>
      <c r="G1953" s="292"/>
      <c r="H1953" s="294" t="s">
        <v>54</v>
      </c>
      <c r="I1953" s="295"/>
      <c r="J1953" s="137">
        <v>61.8</v>
      </c>
      <c r="K1953" s="296">
        <v>9.26</v>
      </c>
      <c r="L1953" s="297"/>
      <c r="M1953" s="137">
        <v>71.06</v>
      </c>
    </row>
    <row r="1954" spans="1:13">
      <c r="A1954" s="291" t="s">
        <v>3757</v>
      </c>
      <c r="B1954" s="292"/>
      <c r="C1954" s="291" t="s">
        <v>1758</v>
      </c>
      <c r="D1954" s="293"/>
      <c r="E1954" s="293"/>
      <c r="F1954" s="293"/>
      <c r="G1954" s="292"/>
      <c r="H1954" s="294" t="s">
        <v>54</v>
      </c>
      <c r="I1954" s="295"/>
      <c r="J1954" s="137">
        <v>67.819999999999993</v>
      </c>
      <c r="K1954" s="296">
        <v>9.25</v>
      </c>
      <c r="L1954" s="297"/>
      <c r="M1954" s="137">
        <v>77.069999999999993</v>
      </c>
    </row>
    <row r="1955" spans="1:13">
      <c r="A1955" s="291" t="s">
        <v>3758</v>
      </c>
      <c r="B1955" s="292"/>
      <c r="C1955" s="291" t="s">
        <v>1759</v>
      </c>
      <c r="D1955" s="293"/>
      <c r="E1955" s="293"/>
      <c r="F1955" s="293"/>
      <c r="G1955" s="292"/>
      <c r="H1955" s="294" t="s">
        <v>54</v>
      </c>
      <c r="I1955" s="295"/>
      <c r="J1955" s="137">
        <v>83.08</v>
      </c>
      <c r="K1955" s="296">
        <v>9.25</v>
      </c>
      <c r="L1955" s="297"/>
      <c r="M1955" s="137">
        <v>92.33</v>
      </c>
    </row>
    <row r="1956" spans="1:13">
      <c r="A1956" s="291" t="s">
        <v>3759</v>
      </c>
      <c r="B1956" s="292"/>
      <c r="C1956" s="291" t="s">
        <v>1760</v>
      </c>
      <c r="D1956" s="293"/>
      <c r="E1956" s="293"/>
      <c r="F1956" s="293"/>
      <c r="G1956" s="292"/>
      <c r="H1956" s="294" t="s">
        <v>54</v>
      </c>
      <c r="I1956" s="295"/>
      <c r="J1956" s="137">
        <v>83.85</v>
      </c>
      <c r="K1956" s="296">
        <v>9.25</v>
      </c>
      <c r="L1956" s="297"/>
      <c r="M1956" s="137">
        <v>93.1</v>
      </c>
    </row>
    <row r="1957" spans="1:13">
      <c r="A1957" s="291" t="s">
        <v>3760</v>
      </c>
      <c r="B1957" s="292"/>
      <c r="C1957" s="291" t="s">
        <v>1761</v>
      </c>
      <c r="D1957" s="293"/>
      <c r="E1957" s="293"/>
      <c r="F1957" s="293"/>
      <c r="G1957" s="292"/>
      <c r="H1957" s="294" t="s">
        <v>54</v>
      </c>
      <c r="I1957" s="295"/>
      <c r="J1957" s="137">
        <v>99.31</v>
      </c>
      <c r="K1957" s="296">
        <v>9.25</v>
      </c>
      <c r="L1957" s="297"/>
      <c r="M1957" s="138">
        <v>108.56</v>
      </c>
    </row>
    <row r="1958" spans="1:13">
      <c r="A1958" s="291" t="s">
        <v>3761</v>
      </c>
      <c r="B1958" s="292"/>
      <c r="C1958" s="291" t="s">
        <v>358</v>
      </c>
      <c r="D1958" s="293"/>
      <c r="E1958" s="293"/>
      <c r="F1958" s="293"/>
      <c r="G1958" s="292"/>
      <c r="H1958" s="294" t="s">
        <v>54</v>
      </c>
      <c r="I1958" s="295"/>
      <c r="J1958" s="136">
        <v>1.53</v>
      </c>
      <c r="K1958" s="296">
        <v>1.87</v>
      </c>
      <c r="L1958" s="297"/>
      <c r="M1958" s="136">
        <v>3.4</v>
      </c>
    </row>
    <row r="1959" spans="1:13">
      <c r="A1959" s="291" t="s">
        <v>3762</v>
      </c>
      <c r="B1959" s="292"/>
      <c r="C1959" s="291" t="s">
        <v>4304</v>
      </c>
      <c r="D1959" s="293"/>
      <c r="E1959" s="293"/>
      <c r="F1959" s="293"/>
      <c r="G1959" s="292"/>
      <c r="H1959" s="294" t="s">
        <v>54</v>
      </c>
      <c r="I1959" s="295"/>
      <c r="J1959" s="136">
        <v>1.44</v>
      </c>
      <c r="K1959" s="296">
        <v>1.68</v>
      </c>
      <c r="L1959" s="297"/>
      <c r="M1959" s="136">
        <v>3.12</v>
      </c>
    </row>
    <row r="1960" spans="1:13">
      <c r="A1960" s="291" t="s">
        <v>3763</v>
      </c>
      <c r="B1960" s="292"/>
      <c r="C1960" s="291" t="s">
        <v>1762</v>
      </c>
      <c r="D1960" s="293"/>
      <c r="E1960" s="293"/>
      <c r="F1960" s="293"/>
      <c r="G1960" s="292"/>
      <c r="H1960" s="294" t="s">
        <v>54</v>
      </c>
      <c r="I1960" s="295"/>
      <c r="J1960" s="137">
        <v>91.01</v>
      </c>
      <c r="K1960" s="296">
        <v>9.25</v>
      </c>
      <c r="L1960" s="297"/>
      <c r="M1960" s="138">
        <v>100.26</v>
      </c>
    </row>
    <row r="1961" spans="1:13">
      <c r="A1961" s="291" t="s">
        <v>3764</v>
      </c>
      <c r="B1961" s="292"/>
      <c r="C1961" s="291" t="s">
        <v>1763</v>
      </c>
      <c r="D1961" s="293"/>
      <c r="E1961" s="293"/>
      <c r="F1961" s="293"/>
      <c r="G1961" s="292"/>
      <c r="H1961" s="294" t="s">
        <v>54</v>
      </c>
      <c r="I1961" s="295"/>
      <c r="J1961" s="137">
        <v>78.84</v>
      </c>
      <c r="K1961" s="296">
        <v>9.25</v>
      </c>
      <c r="L1961" s="297"/>
      <c r="M1961" s="137">
        <v>88.09</v>
      </c>
    </row>
    <row r="1962" spans="1:13">
      <c r="A1962" s="291" t="s">
        <v>3765</v>
      </c>
      <c r="B1962" s="292"/>
      <c r="C1962" s="291" t="s">
        <v>1764</v>
      </c>
      <c r="D1962" s="293"/>
      <c r="E1962" s="293"/>
      <c r="F1962" s="293"/>
      <c r="G1962" s="292"/>
      <c r="H1962" s="294" t="s">
        <v>54</v>
      </c>
      <c r="I1962" s="295"/>
      <c r="J1962" s="138">
        <v>101.77</v>
      </c>
      <c r="K1962" s="296">
        <v>9.25</v>
      </c>
      <c r="L1962" s="297"/>
      <c r="M1962" s="138">
        <v>111.02</v>
      </c>
    </row>
    <row r="1963" spans="1:13">
      <c r="A1963" s="291" t="s">
        <v>3766</v>
      </c>
      <c r="B1963" s="292"/>
      <c r="C1963" s="291" t="s">
        <v>1765</v>
      </c>
      <c r="D1963" s="293"/>
      <c r="E1963" s="293"/>
      <c r="F1963" s="293"/>
      <c r="G1963" s="292"/>
      <c r="H1963" s="294" t="s">
        <v>54</v>
      </c>
      <c r="I1963" s="295"/>
      <c r="J1963" s="137">
        <v>69.13</v>
      </c>
      <c r="K1963" s="298">
        <v>12.58</v>
      </c>
      <c r="L1963" s="299"/>
      <c r="M1963" s="137">
        <v>81.709999999999994</v>
      </c>
    </row>
    <row r="1964" spans="1:13">
      <c r="A1964" s="291" t="s">
        <v>3767</v>
      </c>
      <c r="B1964" s="292"/>
      <c r="C1964" s="291" t="s">
        <v>1766</v>
      </c>
      <c r="D1964" s="293"/>
      <c r="E1964" s="293"/>
      <c r="F1964" s="293"/>
      <c r="G1964" s="292"/>
      <c r="H1964" s="294" t="s">
        <v>54</v>
      </c>
      <c r="I1964" s="295"/>
      <c r="J1964" s="137">
        <v>31.5</v>
      </c>
      <c r="K1964" s="296">
        <v>0</v>
      </c>
      <c r="L1964" s="297"/>
      <c r="M1964" s="137">
        <v>31.5</v>
      </c>
    </row>
    <row r="1965" spans="1:13">
      <c r="A1965" s="291" t="s">
        <v>3768</v>
      </c>
      <c r="B1965" s="292"/>
      <c r="C1965" s="291" t="s">
        <v>1767</v>
      </c>
      <c r="D1965" s="293"/>
      <c r="E1965" s="293"/>
      <c r="F1965" s="293"/>
      <c r="G1965" s="292"/>
      <c r="H1965" s="294" t="s">
        <v>462</v>
      </c>
      <c r="I1965" s="295"/>
      <c r="J1965" s="136">
        <v>3.23</v>
      </c>
      <c r="K1965" s="296">
        <v>2.2000000000000002</v>
      </c>
      <c r="L1965" s="297"/>
      <c r="M1965" s="136">
        <v>5.43</v>
      </c>
    </row>
    <row r="1966" spans="1:13">
      <c r="A1966" s="291" t="s">
        <v>3769</v>
      </c>
      <c r="B1966" s="292"/>
      <c r="C1966" s="291" t="s">
        <v>1768</v>
      </c>
      <c r="D1966" s="293"/>
      <c r="E1966" s="293"/>
      <c r="F1966" s="293"/>
      <c r="G1966" s="292"/>
      <c r="H1966" s="294" t="s">
        <v>54</v>
      </c>
      <c r="I1966" s="295"/>
      <c r="J1966" s="137">
        <v>87.73</v>
      </c>
      <c r="K1966" s="296">
        <v>2.16</v>
      </c>
      <c r="L1966" s="297"/>
      <c r="M1966" s="137">
        <v>89.89</v>
      </c>
    </row>
    <row r="1967" spans="1:13">
      <c r="A1967" s="291" t="s">
        <v>3770</v>
      </c>
      <c r="B1967" s="292"/>
      <c r="C1967" s="291" t="s">
        <v>1769</v>
      </c>
      <c r="D1967" s="293"/>
      <c r="E1967" s="293"/>
      <c r="F1967" s="293"/>
      <c r="G1967" s="292"/>
      <c r="H1967" s="294" t="s">
        <v>54</v>
      </c>
      <c r="I1967" s="295"/>
      <c r="J1967" s="138">
        <v>117.34</v>
      </c>
      <c r="K1967" s="296">
        <v>4.4800000000000004</v>
      </c>
      <c r="L1967" s="297"/>
      <c r="M1967" s="138">
        <v>121.82</v>
      </c>
    </row>
    <row r="1968" spans="1:13">
      <c r="A1968" s="291" t="s">
        <v>3771</v>
      </c>
      <c r="B1968" s="292"/>
      <c r="C1968" s="291" t="s">
        <v>1770</v>
      </c>
      <c r="D1968" s="293"/>
      <c r="E1968" s="293"/>
      <c r="F1968" s="293"/>
      <c r="G1968" s="292"/>
      <c r="H1968" s="294" t="s">
        <v>327</v>
      </c>
      <c r="I1968" s="295"/>
      <c r="J1968" s="138">
        <v>638.76</v>
      </c>
      <c r="K1968" s="298">
        <v>55.71</v>
      </c>
      <c r="L1968" s="299"/>
      <c r="M1968" s="138">
        <v>694.47</v>
      </c>
    </row>
    <row r="1969" spans="1:13">
      <c r="A1969" s="291" t="s">
        <v>3772</v>
      </c>
      <c r="B1969" s="292"/>
      <c r="C1969" s="291" t="s">
        <v>4305</v>
      </c>
      <c r="D1969" s="293"/>
      <c r="E1969" s="293"/>
      <c r="F1969" s="293"/>
      <c r="G1969" s="292"/>
      <c r="H1969" s="294" t="s">
        <v>327</v>
      </c>
      <c r="I1969" s="295"/>
      <c r="J1969" s="138">
        <v>159.54</v>
      </c>
      <c r="K1969" s="298">
        <v>54.97</v>
      </c>
      <c r="L1969" s="299"/>
      <c r="M1969" s="138">
        <v>214.51</v>
      </c>
    </row>
    <row r="1970" spans="1:13">
      <c r="A1970" s="291" t="s">
        <v>3773</v>
      </c>
      <c r="B1970" s="292"/>
      <c r="C1970" s="291" t="s">
        <v>1771</v>
      </c>
      <c r="D1970" s="293"/>
      <c r="E1970" s="293"/>
      <c r="F1970" s="293"/>
      <c r="G1970" s="292"/>
      <c r="H1970" s="294" t="s">
        <v>327</v>
      </c>
      <c r="I1970" s="295"/>
      <c r="J1970" s="137">
        <v>13.96</v>
      </c>
      <c r="K1970" s="298">
        <v>13.81</v>
      </c>
      <c r="L1970" s="299"/>
      <c r="M1970" s="137">
        <v>27.77</v>
      </c>
    </row>
    <row r="1971" spans="1:13">
      <c r="A1971" s="291" t="s">
        <v>3774</v>
      </c>
      <c r="B1971" s="292"/>
      <c r="C1971" s="291" t="s">
        <v>4306</v>
      </c>
      <c r="D1971" s="293"/>
      <c r="E1971" s="293"/>
      <c r="F1971" s="293"/>
      <c r="G1971" s="292"/>
      <c r="H1971" s="294" t="s">
        <v>327</v>
      </c>
      <c r="I1971" s="295"/>
      <c r="J1971" s="137">
        <v>26.71</v>
      </c>
      <c r="K1971" s="298">
        <v>13.81</v>
      </c>
      <c r="L1971" s="299"/>
      <c r="M1971" s="137">
        <v>40.520000000000003</v>
      </c>
    </row>
    <row r="1972" spans="1:13">
      <c r="A1972" s="291" t="s">
        <v>3775</v>
      </c>
      <c r="B1972" s="292"/>
      <c r="C1972" s="291" t="s">
        <v>1772</v>
      </c>
      <c r="D1972" s="293"/>
      <c r="E1972" s="293"/>
      <c r="F1972" s="293"/>
      <c r="G1972" s="292"/>
      <c r="H1972" s="294" t="s">
        <v>327</v>
      </c>
      <c r="I1972" s="295"/>
      <c r="J1972" s="138">
        <v>368.06</v>
      </c>
      <c r="K1972" s="298">
        <v>44.72</v>
      </c>
      <c r="L1972" s="299"/>
      <c r="M1972" s="138">
        <v>412.78</v>
      </c>
    </row>
    <row r="1973" spans="1:13">
      <c r="A1973" s="291" t="s">
        <v>3776</v>
      </c>
      <c r="B1973" s="292"/>
      <c r="C1973" s="291" t="s">
        <v>1773</v>
      </c>
      <c r="D1973" s="293"/>
      <c r="E1973" s="293"/>
      <c r="F1973" s="293"/>
      <c r="G1973" s="292"/>
      <c r="H1973" s="294" t="s">
        <v>186</v>
      </c>
      <c r="I1973" s="295"/>
      <c r="J1973" s="139">
        <v>2476.4899999999998</v>
      </c>
      <c r="K1973" s="298">
        <v>95.89</v>
      </c>
      <c r="L1973" s="299"/>
      <c r="M1973" s="139">
        <v>2572.38</v>
      </c>
    </row>
    <row r="1974" spans="1:13">
      <c r="A1974" s="291" t="s">
        <v>3777</v>
      </c>
      <c r="B1974" s="292"/>
      <c r="C1974" s="291" t="s">
        <v>1774</v>
      </c>
      <c r="D1974" s="293"/>
      <c r="E1974" s="293"/>
      <c r="F1974" s="293"/>
      <c r="G1974" s="292"/>
      <c r="H1974" s="294" t="s">
        <v>113</v>
      </c>
      <c r="I1974" s="295"/>
      <c r="J1974" s="139">
        <v>1362.54</v>
      </c>
      <c r="K1974" s="296">
        <v>5.2</v>
      </c>
      <c r="L1974" s="297"/>
      <c r="M1974" s="139">
        <v>1367.74</v>
      </c>
    </row>
    <row r="1975" spans="1:13">
      <c r="A1975" s="291" t="s">
        <v>3778</v>
      </c>
      <c r="B1975" s="292"/>
      <c r="C1975" s="291" t="s">
        <v>1775</v>
      </c>
      <c r="D1975" s="293"/>
      <c r="E1975" s="293"/>
      <c r="F1975" s="293"/>
      <c r="G1975" s="292"/>
      <c r="H1975" s="294" t="s">
        <v>407</v>
      </c>
      <c r="I1975" s="295"/>
      <c r="J1975" s="138">
        <v>747.43</v>
      </c>
      <c r="K1975" s="296">
        <v>5.2</v>
      </c>
      <c r="L1975" s="297"/>
      <c r="M1975" s="138">
        <v>752.63</v>
      </c>
    </row>
    <row r="1976" spans="1:13">
      <c r="A1976" s="291" t="s">
        <v>3779</v>
      </c>
      <c r="B1976" s="292"/>
      <c r="C1976" s="291" t="s">
        <v>1776</v>
      </c>
      <c r="D1976" s="293"/>
      <c r="E1976" s="293"/>
      <c r="F1976" s="293"/>
      <c r="G1976" s="292"/>
      <c r="H1976" s="294" t="s">
        <v>407</v>
      </c>
      <c r="I1976" s="295"/>
      <c r="J1976" s="139">
        <v>1414.72</v>
      </c>
      <c r="K1976" s="296">
        <v>5.2</v>
      </c>
      <c r="L1976" s="297"/>
      <c r="M1976" s="139">
        <v>1419.92</v>
      </c>
    </row>
    <row r="1977" spans="1:13">
      <c r="A1977" s="291" t="s">
        <v>3780</v>
      </c>
      <c r="B1977" s="292"/>
      <c r="C1977" s="291" t="s">
        <v>1777</v>
      </c>
      <c r="D1977" s="293"/>
      <c r="E1977" s="293"/>
      <c r="F1977" s="293"/>
      <c r="G1977" s="292"/>
      <c r="H1977" s="294" t="s">
        <v>407</v>
      </c>
      <c r="I1977" s="295"/>
      <c r="J1977" s="138">
        <v>611.44000000000005</v>
      </c>
      <c r="K1977" s="296">
        <v>7.48</v>
      </c>
      <c r="L1977" s="297"/>
      <c r="M1977" s="138">
        <v>618.91999999999996</v>
      </c>
    </row>
    <row r="1978" spans="1:13">
      <c r="A1978" s="291" t="s">
        <v>3781</v>
      </c>
      <c r="B1978" s="292"/>
      <c r="C1978" s="291" t="s">
        <v>1778</v>
      </c>
      <c r="D1978" s="293"/>
      <c r="E1978" s="293"/>
      <c r="F1978" s="293"/>
      <c r="G1978" s="292"/>
      <c r="H1978" s="294" t="s">
        <v>407</v>
      </c>
      <c r="I1978" s="295"/>
      <c r="J1978" s="138">
        <v>357.37</v>
      </c>
      <c r="K1978" s="296">
        <v>7.48</v>
      </c>
      <c r="L1978" s="297"/>
      <c r="M1978" s="138">
        <v>364.85</v>
      </c>
    </row>
    <row r="1979" spans="1:13">
      <c r="A1979" s="291" t="s">
        <v>3782</v>
      </c>
      <c r="B1979" s="292"/>
      <c r="C1979" s="291" t="s">
        <v>1779</v>
      </c>
      <c r="D1979" s="293"/>
      <c r="E1979" s="293"/>
      <c r="F1979" s="293"/>
      <c r="G1979" s="292"/>
      <c r="H1979" s="294" t="s">
        <v>407</v>
      </c>
      <c r="I1979" s="295"/>
      <c r="J1979" s="138">
        <v>499.42</v>
      </c>
      <c r="K1979" s="296">
        <v>5.2</v>
      </c>
      <c r="L1979" s="297"/>
      <c r="M1979" s="138">
        <v>504.62</v>
      </c>
    </row>
    <row r="1980" spans="1:13">
      <c r="A1980" s="291" t="s">
        <v>3783</v>
      </c>
      <c r="B1980" s="292"/>
      <c r="C1980" s="291" t="s">
        <v>1780</v>
      </c>
      <c r="D1980" s="293"/>
      <c r="E1980" s="293"/>
      <c r="F1980" s="293"/>
      <c r="G1980" s="292"/>
      <c r="H1980" s="294" t="s">
        <v>407</v>
      </c>
      <c r="I1980" s="295"/>
      <c r="J1980" s="138">
        <v>824.41</v>
      </c>
      <c r="K1980" s="296">
        <v>5.2</v>
      </c>
      <c r="L1980" s="297"/>
      <c r="M1980" s="138">
        <v>829.61</v>
      </c>
    </row>
    <row r="1981" spans="1:13">
      <c r="A1981" s="291" t="s">
        <v>3784</v>
      </c>
      <c r="B1981" s="292"/>
      <c r="C1981" s="291" t="s">
        <v>1781</v>
      </c>
      <c r="D1981" s="293"/>
      <c r="E1981" s="293"/>
      <c r="F1981" s="293"/>
      <c r="G1981" s="292"/>
      <c r="H1981" s="294" t="s">
        <v>407</v>
      </c>
      <c r="I1981" s="295"/>
      <c r="J1981" s="138">
        <v>259.38</v>
      </c>
      <c r="K1981" s="300">
        <v>410.7</v>
      </c>
      <c r="L1981" s="301"/>
      <c r="M1981" s="138">
        <v>670.08</v>
      </c>
    </row>
    <row r="1982" spans="1:13">
      <c r="A1982" s="291" t="s">
        <v>3785</v>
      </c>
      <c r="B1982" s="292"/>
      <c r="C1982" s="291" t="s">
        <v>1782</v>
      </c>
      <c r="D1982" s="293"/>
      <c r="E1982" s="293"/>
      <c r="F1982" s="293"/>
      <c r="G1982" s="292"/>
      <c r="H1982" s="294" t="s">
        <v>186</v>
      </c>
      <c r="I1982" s="295"/>
      <c r="J1982" s="139">
        <v>7253.78</v>
      </c>
      <c r="K1982" s="300">
        <v>944.55</v>
      </c>
      <c r="L1982" s="301"/>
      <c r="M1982" s="139">
        <v>8198.33</v>
      </c>
    </row>
    <row r="1983" spans="1:13">
      <c r="A1983" s="291" t="s">
        <v>3786</v>
      </c>
      <c r="B1983" s="292"/>
      <c r="C1983" s="291" t="s">
        <v>1783</v>
      </c>
      <c r="D1983" s="293"/>
      <c r="E1983" s="293"/>
      <c r="F1983" s="293"/>
      <c r="G1983" s="292"/>
      <c r="H1983" s="294" t="s">
        <v>186</v>
      </c>
      <c r="I1983" s="295"/>
      <c r="J1983" s="140">
        <v>11334.51</v>
      </c>
      <c r="K1983" s="300">
        <v>561.38</v>
      </c>
      <c r="L1983" s="301"/>
      <c r="M1983" s="140">
        <v>11895.89</v>
      </c>
    </row>
    <row r="1984" spans="1:13">
      <c r="A1984" s="291" t="s">
        <v>3787</v>
      </c>
      <c r="B1984" s="292"/>
      <c r="C1984" s="291" t="s">
        <v>1784</v>
      </c>
      <c r="D1984" s="293"/>
      <c r="E1984" s="293"/>
      <c r="F1984" s="293"/>
      <c r="G1984" s="292"/>
      <c r="H1984" s="294" t="s">
        <v>186</v>
      </c>
      <c r="I1984" s="295"/>
      <c r="J1984" s="139">
        <v>4844.95</v>
      </c>
      <c r="K1984" s="300">
        <v>595.62</v>
      </c>
      <c r="L1984" s="301"/>
      <c r="M1984" s="139">
        <v>5440.57</v>
      </c>
    </row>
    <row r="1985" spans="1:13">
      <c r="A1985" s="291" t="s">
        <v>3788</v>
      </c>
      <c r="B1985" s="292"/>
      <c r="C1985" s="291" t="s">
        <v>1785</v>
      </c>
      <c r="D1985" s="293"/>
      <c r="E1985" s="293"/>
      <c r="F1985" s="293"/>
      <c r="G1985" s="292"/>
      <c r="H1985" s="294" t="s">
        <v>186</v>
      </c>
      <c r="I1985" s="295"/>
      <c r="J1985" s="140">
        <v>12474.86</v>
      </c>
      <c r="K1985" s="300">
        <v>685.59</v>
      </c>
      <c r="L1985" s="301"/>
      <c r="M1985" s="140">
        <v>13160.45</v>
      </c>
    </row>
    <row r="1986" spans="1:13">
      <c r="A1986" s="291" t="s">
        <v>3789</v>
      </c>
      <c r="B1986" s="292"/>
      <c r="C1986" s="291" t="s">
        <v>1786</v>
      </c>
      <c r="D1986" s="293"/>
      <c r="E1986" s="293"/>
      <c r="F1986" s="293"/>
      <c r="G1986" s="292"/>
      <c r="H1986" s="294" t="s">
        <v>186</v>
      </c>
      <c r="I1986" s="295"/>
      <c r="J1986" s="139">
        <v>3693.42</v>
      </c>
      <c r="K1986" s="300">
        <v>184.04</v>
      </c>
      <c r="L1986" s="301"/>
      <c r="M1986" s="139">
        <v>3877.46</v>
      </c>
    </row>
    <row r="1987" spans="1:13">
      <c r="A1987" s="291" t="s">
        <v>3790</v>
      </c>
      <c r="B1987" s="292"/>
      <c r="C1987" s="291" t="s">
        <v>1787</v>
      </c>
      <c r="D1987" s="293"/>
      <c r="E1987" s="293"/>
      <c r="F1987" s="293"/>
      <c r="G1987" s="292"/>
      <c r="H1987" s="294" t="s">
        <v>186</v>
      </c>
      <c r="I1987" s="295"/>
      <c r="J1987" s="139">
        <v>2359.9</v>
      </c>
      <c r="K1987" s="300">
        <v>184.04</v>
      </c>
      <c r="L1987" s="301"/>
      <c r="M1987" s="139">
        <v>2543.94</v>
      </c>
    </row>
    <row r="1988" spans="1:13">
      <c r="A1988" s="291" t="s">
        <v>3791</v>
      </c>
      <c r="B1988" s="292"/>
      <c r="C1988" s="291" t="s">
        <v>1788</v>
      </c>
      <c r="D1988" s="293"/>
      <c r="E1988" s="293"/>
      <c r="F1988" s="293"/>
      <c r="G1988" s="292"/>
      <c r="H1988" s="294" t="s">
        <v>186</v>
      </c>
      <c r="I1988" s="295"/>
      <c r="J1988" s="139">
        <v>4241.2299999999996</v>
      </c>
      <c r="K1988" s="300">
        <v>184.04</v>
      </c>
      <c r="L1988" s="301"/>
      <c r="M1988" s="139">
        <v>4425.2700000000004</v>
      </c>
    </row>
    <row r="1989" spans="1:13">
      <c r="A1989" s="291" t="s">
        <v>3792</v>
      </c>
      <c r="B1989" s="292"/>
      <c r="C1989" s="291" t="s">
        <v>1789</v>
      </c>
      <c r="D1989" s="293"/>
      <c r="E1989" s="293"/>
      <c r="F1989" s="293"/>
      <c r="G1989" s="292"/>
      <c r="H1989" s="294" t="s">
        <v>186</v>
      </c>
      <c r="I1989" s="295"/>
      <c r="J1989" s="139">
        <v>5509.02</v>
      </c>
      <c r="K1989" s="300">
        <v>131.03</v>
      </c>
      <c r="L1989" s="301"/>
      <c r="M1989" s="139">
        <v>5640.05</v>
      </c>
    </row>
    <row r="1990" spans="1:13">
      <c r="A1990" s="291" t="s">
        <v>3793</v>
      </c>
      <c r="B1990" s="292"/>
      <c r="C1990" s="291" t="s">
        <v>1790</v>
      </c>
      <c r="D1990" s="293"/>
      <c r="E1990" s="293"/>
      <c r="F1990" s="293"/>
      <c r="G1990" s="292"/>
      <c r="H1990" s="294" t="s">
        <v>186</v>
      </c>
      <c r="I1990" s="295"/>
      <c r="J1990" s="139">
        <v>1812.09</v>
      </c>
      <c r="K1990" s="300">
        <v>184.04</v>
      </c>
      <c r="L1990" s="301"/>
      <c r="M1990" s="139">
        <v>1996.13</v>
      </c>
    </row>
    <row r="1991" spans="1:13">
      <c r="A1991" s="291" t="s">
        <v>3794</v>
      </c>
      <c r="B1991" s="292"/>
      <c r="C1991" s="291" t="s">
        <v>1791</v>
      </c>
      <c r="D1991" s="293"/>
      <c r="E1991" s="293"/>
      <c r="F1991" s="293"/>
      <c r="G1991" s="292"/>
      <c r="H1991" s="294" t="s">
        <v>186</v>
      </c>
      <c r="I1991" s="295"/>
      <c r="J1991" s="139">
        <v>1787.08</v>
      </c>
      <c r="K1991" s="298">
        <v>58.24</v>
      </c>
      <c r="L1991" s="299"/>
      <c r="M1991" s="139">
        <v>1845.32</v>
      </c>
    </row>
    <row r="1992" spans="1:13">
      <c r="A1992" s="291" t="s">
        <v>3795</v>
      </c>
      <c r="B1992" s="292"/>
      <c r="C1992" s="291" t="s">
        <v>1792</v>
      </c>
      <c r="D1992" s="293"/>
      <c r="E1992" s="293"/>
      <c r="F1992" s="293"/>
      <c r="G1992" s="292"/>
      <c r="H1992" s="294" t="s">
        <v>186</v>
      </c>
      <c r="I1992" s="295"/>
      <c r="J1992" s="140">
        <v>11315.04</v>
      </c>
      <c r="K1992" s="300">
        <v>626.54</v>
      </c>
      <c r="L1992" s="301"/>
      <c r="M1992" s="140">
        <v>11941.58</v>
      </c>
    </row>
    <row r="1993" spans="1:13">
      <c r="A1993" s="291" t="s">
        <v>3796</v>
      </c>
      <c r="B1993" s="292"/>
      <c r="C1993" s="291" t="s">
        <v>1793</v>
      </c>
      <c r="D1993" s="293"/>
      <c r="E1993" s="293"/>
      <c r="F1993" s="293"/>
      <c r="G1993" s="292"/>
      <c r="H1993" s="294" t="s">
        <v>186</v>
      </c>
      <c r="I1993" s="295"/>
      <c r="J1993" s="139">
        <v>8303.7000000000007</v>
      </c>
      <c r="K1993" s="300">
        <v>569.23</v>
      </c>
      <c r="L1993" s="301"/>
      <c r="M1993" s="139">
        <v>8872.93</v>
      </c>
    </row>
    <row r="1994" spans="1:13">
      <c r="A1994" s="291" t="s">
        <v>3797</v>
      </c>
      <c r="B1994" s="292"/>
      <c r="C1994" s="291" t="s">
        <v>1794</v>
      </c>
      <c r="D1994" s="293"/>
      <c r="E1994" s="293"/>
      <c r="F1994" s="293"/>
      <c r="G1994" s="292"/>
      <c r="H1994" s="294" t="s">
        <v>407</v>
      </c>
      <c r="I1994" s="295"/>
      <c r="J1994" s="138">
        <v>422.23</v>
      </c>
      <c r="K1994" s="300">
        <v>477.68</v>
      </c>
      <c r="L1994" s="301"/>
      <c r="M1994" s="138">
        <v>899.91</v>
      </c>
    </row>
    <row r="1995" spans="1:13">
      <c r="A1995" s="291" t="s">
        <v>3798</v>
      </c>
      <c r="B1995" s="292"/>
      <c r="C1995" s="291" t="s">
        <v>1795</v>
      </c>
      <c r="D1995" s="293"/>
      <c r="E1995" s="293"/>
      <c r="F1995" s="293"/>
      <c r="G1995" s="292"/>
      <c r="H1995" s="294" t="s">
        <v>407</v>
      </c>
      <c r="I1995" s="295"/>
      <c r="J1995" s="139">
        <v>1237.44</v>
      </c>
      <c r="K1995" s="300">
        <v>477.68</v>
      </c>
      <c r="L1995" s="301"/>
      <c r="M1995" s="139">
        <v>1715.12</v>
      </c>
    </row>
    <row r="1996" spans="1:13">
      <c r="A1996" s="291" t="s">
        <v>3799</v>
      </c>
      <c r="B1996" s="292"/>
      <c r="C1996" s="291" t="s">
        <v>1796</v>
      </c>
      <c r="D1996" s="293"/>
      <c r="E1996" s="293"/>
      <c r="F1996" s="293"/>
      <c r="G1996" s="292"/>
      <c r="H1996" s="294" t="s">
        <v>407</v>
      </c>
      <c r="I1996" s="295"/>
      <c r="J1996" s="139">
        <v>1224.6099999999999</v>
      </c>
      <c r="K1996" s="300">
        <v>822.78</v>
      </c>
      <c r="L1996" s="301"/>
      <c r="M1996" s="139">
        <v>2047.39</v>
      </c>
    </row>
    <row r="1997" spans="1:13">
      <c r="A1997" s="291" t="s">
        <v>3800</v>
      </c>
      <c r="B1997" s="292"/>
      <c r="C1997" s="291" t="s">
        <v>1797</v>
      </c>
      <c r="D1997" s="293"/>
      <c r="E1997" s="293"/>
      <c r="F1997" s="293"/>
      <c r="G1997" s="292"/>
      <c r="H1997" s="294" t="s">
        <v>54</v>
      </c>
      <c r="I1997" s="295"/>
      <c r="J1997" s="137">
        <v>70.2</v>
      </c>
      <c r="K1997" s="298">
        <v>79.61</v>
      </c>
      <c r="L1997" s="299"/>
      <c r="M1997" s="138">
        <v>149.81</v>
      </c>
    </row>
    <row r="1998" spans="1:13">
      <c r="A1998" s="291" t="s">
        <v>3801</v>
      </c>
      <c r="B1998" s="292"/>
      <c r="C1998" s="291" t="s">
        <v>1798</v>
      </c>
      <c r="D1998" s="293"/>
      <c r="E1998" s="293"/>
      <c r="F1998" s="293"/>
      <c r="G1998" s="292"/>
      <c r="H1998" s="294" t="s">
        <v>327</v>
      </c>
      <c r="I1998" s="295"/>
      <c r="J1998" s="138">
        <v>204.73</v>
      </c>
      <c r="K1998" s="300">
        <v>103.82</v>
      </c>
      <c r="L1998" s="301"/>
      <c r="M1998" s="138">
        <v>308.55</v>
      </c>
    </row>
    <row r="1999" spans="1:13">
      <c r="A1999" s="291" t="s">
        <v>3802</v>
      </c>
      <c r="B1999" s="292"/>
      <c r="C1999" s="291" t="s">
        <v>1799</v>
      </c>
      <c r="D1999" s="293"/>
      <c r="E1999" s="293"/>
      <c r="F1999" s="293"/>
      <c r="G1999" s="292"/>
      <c r="H1999" s="294" t="s">
        <v>54</v>
      </c>
      <c r="I1999" s="295"/>
      <c r="J1999" s="138">
        <v>256.94</v>
      </c>
      <c r="K1999" s="298">
        <v>47.99</v>
      </c>
      <c r="L1999" s="299"/>
      <c r="M1999" s="138">
        <v>304.93</v>
      </c>
    </row>
    <row r="2000" spans="1:13">
      <c r="A2000" s="291" t="s">
        <v>3803</v>
      </c>
      <c r="B2000" s="292"/>
      <c r="C2000" s="291" t="s">
        <v>1800</v>
      </c>
      <c r="D2000" s="293"/>
      <c r="E2000" s="293"/>
      <c r="F2000" s="293"/>
      <c r="G2000" s="292"/>
      <c r="H2000" s="294" t="s">
        <v>327</v>
      </c>
      <c r="I2000" s="295"/>
      <c r="J2000" s="137">
        <v>28.96</v>
      </c>
      <c r="K2000" s="298">
        <v>67.73</v>
      </c>
      <c r="L2000" s="299"/>
      <c r="M2000" s="137">
        <v>96.69</v>
      </c>
    </row>
    <row r="2001" spans="1:13">
      <c r="A2001" s="291" t="s">
        <v>3804</v>
      </c>
      <c r="B2001" s="292"/>
      <c r="C2001" s="291" t="s">
        <v>1801</v>
      </c>
      <c r="D2001" s="293"/>
      <c r="E2001" s="293"/>
      <c r="F2001" s="293"/>
      <c r="G2001" s="292"/>
      <c r="H2001" s="294" t="s">
        <v>462</v>
      </c>
      <c r="I2001" s="295"/>
      <c r="J2001" s="137">
        <v>71.7</v>
      </c>
      <c r="K2001" s="298">
        <v>96.7</v>
      </c>
      <c r="L2001" s="299"/>
      <c r="M2001" s="138">
        <v>168.4</v>
      </c>
    </row>
    <row r="2002" spans="1:13">
      <c r="A2002" s="291" t="s">
        <v>3805</v>
      </c>
      <c r="B2002" s="292"/>
      <c r="C2002" s="291" t="s">
        <v>1802</v>
      </c>
      <c r="D2002" s="293"/>
      <c r="E2002" s="293"/>
      <c r="F2002" s="293"/>
      <c r="G2002" s="292"/>
      <c r="H2002" s="294" t="s">
        <v>462</v>
      </c>
      <c r="I2002" s="295"/>
      <c r="J2002" s="138">
        <v>247</v>
      </c>
      <c r="K2002" s="300">
        <v>114.68</v>
      </c>
      <c r="L2002" s="301"/>
      <c r="M2002" s="138">
        <v>361.68</v>
      </c>
    </row>
    <row r="2003" spans="1:13">
      <c r="A2003" s="291" t="s">
        <v>3806</v>
      </c>
      <c r="B2003" s="292"/>
      <c r="C2003" s="291" t="s">
        <v>4307</v>
      </c>
      <c r="D2003" s="293"/>
      <c r="E2003" s="293"/>
      <c r="F2003" s="293"/>
      <c r="G2003" s="292"/>
      <c r="H2003" s="294" t="s">
        <v>327</v>
      </c>
      <c r="I2003" s="295"/>
      <c r="J2003" s="139">
        <v>1011.05</v>
      </c>
      <c r="K2003" s="298">
        <v>80.11</v>
      </c>
      <c r="L2003" s="299"/>
      <c r="M2003" s="139">
        <v>1091.1600000000001</v>
      </c>
    </row>
    <row r="2004" spans="1:13">
      <c r="A2004" s="291" t="s">
        <v>3807</v>
      </c>
      <c r="B2004" s="292"/>
      <c r="C2004" s="291" t="s">
        <v>1803</v>
      </c>
      <c r="D2004" s="293"/>
      <c r="E2004" s="293"/>
      <c r="F2004" s="293"/>
      <c r="G2004" s="292"/>
      <c r="H2004" s="294" t="s">
        <v>327</v>
      </c>
      <c r="I2004" s="295"/>
      <c r="J2004" s="139">
        <v>1005.23</v>
      </c>
      <c r="K2004" s="300">
        <v>162.31</v>
      </c>
      <c r="L2004" s="301"/>
      <c r="M2004" s="139">
        <v>1167.54</v>
      </c>
    </row>
    <row r="2005" spans="1:13">
      <c r="A2005" s="291" t="s">
        <v>3808</v>
      </c>
      <c r="B2005" s="292"/>
      <c r="C2005" s="291" t="s">
        <v>4308</v>
      </c>
      <c r="D2005" s="293"/>
      <c r="E2005" s="293"/>
      <c r="F2005" s="293"/>
      <c r="G2005" s="292"/>
      <c r="H2005" s="294" t="s">
        <v>327</v>
      </c>
      <c r="I2005" s="295"/>
      <c r="J2005" s="137">
        <v>19.079999999999998</v>
      </c>
      <c r="K2005" s="298">
        <v>33.5</v>
      </c>
      <c r="L2005" s="299"/>
      <c r="M2005" s="137">
        <v>52.58</v>
      </c>
    </row>
    <row r="2006" spans="1:13">
      <c r="A2006" s="291" t="s">
        <v>3809</v>
      </c>
      <c r="B2006" s="292"/>
      <c r="C2006" s="291" t="s">
        <v>360</v>
      </c>
      <c r="D2006" s="293"/>
      <c r="E2006" s="293"/>
      <c r="F2006" s="293"/>
      <c r="G2006" s="292"/>
      <c r="H2006" s="294" t="s">
        <v>361</v>
      </c>
      <c r="I2006" s="295"/>
      <c r="J2006" s="136">
        <v>3.23</v>
      </c>
      <c r="K2006" s="296">
        <v>0</v>
      </c>
      <c r="L2006" s="297"/>
      <c r="M2006" s="136">
        <v>3.23</v>
      </c>
    </row>
    <row r="2007" spans="1:13">
      <c r="A2007" s="291" t="s">
        <v>3810</v>
      </c>
      <c r="B2007" s="292"/>
      <c r="C2007" s="291" t="s">
        <v>362</v>
      </c>
      <c r="D2007" s="293"/>
      <c r="E2007" s="293"/>
      <c r="F2007" s="293"/>
      <c r="G2007" s="292"/>
      <c r="H2007" s="294" t="s">
        <v>361</v>
      </c>
      <c r="I2007" s="295"/>
      <c r="J2007" s="137">
        <v>17.329999999999998</v>
      </c>
      <c r="K2007" s="296">
        <v>0</v>
      </c>
      <c r="L2007" s="297"/>
      <c r="M2007" s="137">
        <v>17.329999999999998</v>
      </c>
    </row>
    <row r="2008" spans="1:13">
      <c r="A2008" s="291" t="s">
        <v>3811</v>
      </c>
      <c r="B2008" s="292"/>
      <c r="C2008" s="291" t="s">
        <v>1804</v>
      </c>
      <c r="D2008" s="293"/>
      <c r="E2008" s="293"/>
      <c r="F2008" s="293"/>
      <c r="G2008" s="292"/>
      <c r="H2008" s="294" t="s">
        <v>407</v>
      </c>
      <c r="I2008" s="295"/>
      <c r="J2008" s="138">
        <v>550.88</v>
      </c>
      <c r="K2008" s="300">
        <v>642.53</v>
      </c>
      <c r="L2008" s="301"/>
      <c r="M2008" s="139">
        <v>1193.4100000000001</v>
      </c>
    </row>
    <row r="2009" spans="1:13">
      <c r="A2009" s="291" t="s">
        <v>3812</v>
      </c>
      <c r="B2009" s="292"/>
      <c r="C2009" s="291" t="s">
        <v>1805</v>
      </c>
      <c r="D2009" s="293"/>
      <c r="E2009" s="293"/>
      <c r="F2009" s="293"/>
      <c r="G2009" s="292"/>
      <c r="H2009" s="294" t="s">
        <v>462</v>
      </c>
      <c r="I2009" s="295"/>
      <c r="J2009" s="138">
        <v>347.29</v>
      </c>
      <c r="K2009" s="300">
        <v>309.57</v>
      </c>
      <c r="L2009" s="301"/>
      <c r="M2009" s="138">
        <v>656.86</v>
      </c>
    </row>
    <row r="2010" spans="1:13">
      <c r="A2010" s="291" t="s">
        <v>3813</v>
      </c>
      <c r="B2010" s="292"/>
      <c r="C2010" s="291" t="s">
        <v>1806</v>
      </c>
      <c r="D2010" s="293"/>
      <c r="E2010" s="293"/>
      <c r="F2010" s="293"/>
      <c r="G2010" s="292"/>
      <c r="H2010" s="294" t="s">
        <v>462</v>
      </c>
      <c r="I2010" s="295"/>
      <c r="J2010" s="138">
        <v>363.2</v>
      </c>
      <c r="K2010" s="300">
        <v>506.72</v>
      </c>
      <c r="L2010" s="301"/>
      <c r="M2010" s="138">
        <v>869.92</v>
      </c>
    </row>
    <row r="2011" spans="1:13">
      <c r="A2011" s="291" t="s">
        <v>3814</v>
      </c>
      <c r="B2011" s="292"/>
      <c r="C2011" s="291" t="s">
        <v>1807</v>
      </c>
      <c r="D2011" s="293"/>
      <c r="E2011" s="293"/>
      <c r="F2011" s="293"/>
      <c r="G2011" s="292"/>
      <c r="H2011" s="294" t="s">
        <v>407</v>
      </c>
      <c r="I2011" s="295"/>
      <c r="J2011" s="137">
        <v>20.2</v>
      </c>
      <c r="K2011" s="296">
        <v>8.32</v>
      </c>
      <c r="L2011" s="297"/>
      <c r="M2011" s="137">
        <v>28.52</v>
      </c>
    </row>
    <row r="2012" spans="1:13">
      <c r="A2012" s="291" t="s">
        <v>3815</v>
      </c>
      <c r="B2012" s="292"/>
      <c r="C2012" s="291" t="s">
        <v>4309</v>
      </c>
      <c r="D2012" s="293"/>
      <c r="E2012" s="293"/>
      <c r="F2012" s="293"/>
      <c r="G2012" s="292"/>
      <c r="H2012" s="294" t="s">
        <v>54</v>
      </c>
      <c r="I2012" s="295"/>
      <c r="J2012" s="138">
        <v>441.97</v>
      </c>
      <c r="K2012" s="298">
        <v>47.99</v>
      </c>
      <c r="L2012" s="299"/>
      <c r="M2012" s="138">
        <v>489.96</v>
      </c>
    </row>
    <row r="2013" spans="1:13">
      <c r="A2013" s="291" t="s">
        <v>3816</v>
      </c>
      <c r="B2013" s="292"/>
      <c r="C2013" s="291" t="s">
        <v>1808</v>
      </c>
      <c r="D2013" s="293"/>
      <c r="E2013" s="293"/>
      <c r="F2013" s="293"/>
      <c r="G2013" s="292"/>
      <c r="H2013" s="294" t="s">
        <v>54</v>
      </c>
      <c r="I2013" s="295"/>
      <c r="J2013" s="138">
        <v>108.61</v>
      </c>
      <c r="K2013" s="300">
        <v>119.02</v>
      </c>
      <c r="L2013" s="301"/>
      <c r="M2013" s="138">
        <v>227.63</v>
      </c>
    </row>
    <row r="2014" spans="1:13">
      <c r="A2014" s="291" t="s">
        <v>3817</v>
      </c>
      <c r="B2014" s="292"/>
      <c r="C2014" s="291" t="s">
        <v>1809</v>
      </c>
      <c r="D2014" s="293"/>
      <c r="E2014" s="293"/>
      <c r="F2014" s="293"/>
      <c r="G2014" s="292"/>
      <c r="H2014" s="294" t="s">
        <v>54</v>
      </c>
      <c r="I2014" s="295"/>
      <c r="J2014" s="138">
        <v>158.91</v>
      </c>
      <c r="K2014" s="300">
        <v>119.02</v>
      </c>
      <c r="L2014" s="301"/>
      <c r="M2014" s="138">
        <v>277.93</v>
      </c>
    </row>
    <row r="2015" spans="1:13">
      <c r="A2015" s="291" t="s">
        <v>3818</v>
      </c>
      <c r="B2015" s="292"/>
      <c r="C2015" s="291" t="s">
        <v>1810</v>
      </c>
      <c r="D2015" s="293"/>
      <c r="E2015" s="293"/>
      <c r="F2015" s="293"/>
      <c r="G2015" s="292"/>
      <c r="H2015" s="294" t="s">
        <v>54</v>
      </c>
      <c r="I2015" s="295"/>
      <c r="J2015" s="138">
        <v>572.58000000000004</v>
      </c>
      <c r="K2015" s="298">
        <v>47.99</v>
      </c>
      <c r="L2015" s="299"/>
      <c r="M2015" s="138">
        <v>620.57000000000005</v>
      </c>
    </row>
    <row r="2016" spans="1:13">
      <c r="A2016" s="291" t="s">
        <v>3819</v>
      </c>
      <c r="B2016" s="292"/>
      <c r="C2016" s="291" t="s">
        <v>1811</v>
      </c>
      <c r="D2016" s="293"/>
      <c r="E2016" s="293"/>
      <c r="F2016" s="293"/>
      <c r="G2016" s="292"/>
      <c r="H2016" s="294" t="s">
        <v>327</v>
      </c>
      <c r="I2016" s="295"/>
      <c r="J2016" s="137">
        <v>25.24</v>
      </c>
      <c r="K2016" s="298">
        <v>22.89</v>
      </c>
      <c r="L2016" s="299"/>
      <c r="M2016" s="137">
        <v>48.13</v>
      </c>
    </row>
    <row r="2017" spans="1:13">
      <c r="A2017" s="291" t="s">
        <v>3820</v>
      </c>
      <c r="B2017" s="292"/>
      <c r="C2017" s="291" t="s">
        <v>1812</v>
      </c>
      <c r="D2017" s="293"/>
      <c r="E2017" s="293"/>
      <c r="F2017" s="293"/>
      <c r="G2017" s="292"/>
      <c r="H2017" s="294" t="s">
        <v>327</v>
      </c>
      <c r="I2017" s="295"/>
      <c r="J2017" s="137">
        <v>25.55</v>
      </c>
      <c r="K2017" s="298">
        <v>19.12</v>
      </c>
      <c r="L2017" s="299"/>
      <c r="M2017" s="137">
        <v>44.67</v>
      </c>
    </row>
    <row r="2018" spans="1:13">
      <c r="A2018" s="291" t="s">
        <v>3821</v>
      </c>
      <c r="B2018" s="292"/>
      <c r="C2018" s="291" t="s">
        <v>1813</v>
      </c>
      <c r="D2018" s="293"/>
      <c r="E2018" s="293"/>
      <c r="F2018" s="293"/>
      <c r="G2018" s="292"/>
      <c r="H2018" s="294" t="s">
        <v>327</v>
      </c>
      <c r="I2018" s="295"/>
      <c r="J2018" s="137">
        <v>26.26</v>
      </c>
      <c r="K2018" s="298">
        <v>19.12</v>
      </c>
      <c r="L2018" s="299"/>
      <c r="M2018" s="137">
        <v>45.38</v>
      </c>
    </row>
    <row r="2019" spans="1:13">
      <c r="A2019" s="291" t="s">
        <v>3822</v>
      </c>
      <c r="B2019" s="292"/>
      <c r="C2019" s="291" t="s">
        <v>1814</v>
      </c>
      <c r="D2019" s="293"/>
      <c r="E2019" s="293"/>
      <c r="F2019" s="293"/>
      <c r="G2019" s="292"/>
      <c r="H2019" s="294" t="s">
        <v>462</v>
      </c>
      <c r="I2019" s="295"/>
      <c r="J2019" s="137">
        <v>21.3</v>
      </c>
      <c r="K2019" s="298">
        <v>16.239999999999998</v>
      </c>
      <c r="L2019" s="299"/>
      <c r="M2019" s="137">
        <v>37.54</v>
      </c>
    </row>
    <row r="2020" spans="1:13">
      <c r="A2020" s="291" t="s">
        <v>3823</v>
      </c>
      <c r="B2020" s="292"/>
      <c r="C2020" s="291" t="s">
        <v>1815</v>
      </c>
      <c r="D2020" s="293"/>
      <c r="E2020" s="293"/>
      <c r="F2020" s="293"/>
      <c r="G2020" s="292"/>
      <c r="H2020" s="294" t="s">
        <v>327</v>
      </c>
      <c r="I2020" s="295"/>
      <c r="J2020" s="136">
        <v>9.81</v>
      </c>
      <c r="K2020" s="296">
        <v>9.36</v>
      </c>
      <c r="L2020" s="297"/>
      <c r="M2020" s="137">
        <v>19.170000000000002</v>
      </c>
    </row>
    <row r="2021" spans="1:13">
      <c r="A2021" s="291" t="s">
        <v>3824</v>
      </c>
      <c r="B2021" s="292"/>
      <c r="C2021" s="291" t="s">
        <v>1816</v>
      </c>
      <c r="D2021" s="293"/>
      <c r="E2021" s="293"/>
      <c r="F2021" s="293"/>
      <c r="G2021" s="292"/>
      <c r="H2021" s="294" t="s">
        <v>327</v>
      </c>
      <c r="I2021" s="295"/>
      <c r="J2021" s="137">
        <v>20.69</v>
      </c>
      <c r="K2021" s="298">
        <v>16.239999999999998</v>
      </c>
      <c r="L2021" s="299"/>
      <c r="M2021" s="137">
        <v>36.93</v>
      </c>
    </row>
    <row r="2022" spans="1:13">
      <c r="A2022" s="291" t="s">
        <v>3825</v>
      </c>
      <c r="B2022" s="292"/>
      <c r="C2022" s="291" t="s">
        <v>1817</v>
      </c>
      <c r="D2022" s="293"/>
      <c r="E2022" s="293"/>
      <c r="F2022" s="293"/>
      <c r="G2022" s="292"/>
      <c r="H2022" s="294" t="s">
        <v>54</v>
      </c>
      <c r="I2022" s="295"/>
      <c r="J2022" s="138">
        <v>299.7</v>
      </c>
      <c r="K2022" s="300">
        <v>178.92</v>
      </c>
      <c r="L2022" s="301"/>
      <c r="M2022" s="138">
        <v>478.62</v>
      </c>
    </row>
    <row r="2023" spans="1:13">
      <c r="A2023" s="291" t="s">
        <v>3826</v>
      </c>
      <c r="B2023" s="292"/>
      <c r="C2023" s="291" t="s">
        <v>1818</v>
      </c>
      <c r="D2023" s="293"/>
      <c r="E2023" s="293"/>
      <c r="F2023" s="293"/>
      <c r="G2023" s="292"/>
      <c r="H2023" s="294" t="s">
        <v>54</v>
      </c>
      <c r="I2023" s="295"/>
      <c r="J2023" s="138">
        <v>615.34</v>
      </c>
      <c r="K2023" s="300">
        <v>178.92</v>
      </c>
      <c r="L2023" s="301"/>
      <c r="M2023" s="138">
        <v>794.26</v>
      </c>
    </row>
    <row r="2024" spans="1:13">
      <c r="A2024" s="291" t="s">
        <v>3827</v>
      </c>
      <c r="B2024" s="292"/>
      <c r="C2024" s="291" t="s">
        <v>1819</v>
      </c>
      <c r="D2024" s="293"/>
      <c r="E2024" s="293"/>
      <c r="F2024" s="293"/>
      <c r="G2024" s="292"/>
      <c r="H2024" s="294" t="s">
        <v>54</v>
      </c>
      <c r="I2024" s="295"/>
      <c r="J2024" s="138">
        <v>413.95</v>
      </c>
      <c r="K2024" s="300">
        <v>178.92</v>
      </c>
      <c r="L2024" s="301"/>
      <c r="M2024" s="138">
        <v>592.87</v>
      </c>
    </row>
    <row r="2025" spans="1:13">
      <c r="A2025" s="291" t="s">
        <v>3828</v>
      </c>
      <c r="B2025" s="292"/>
      <c r="C2025" s="291" t="s">
        <v>1820</v>
      </c>
      <c r="D2025" s="293"/>
      <c r="E2025" s="293"/>
      <c r="F2025" s="293"/>
      <c r="G2025" s="292"/>
      <c r="H2025" s="294" t="s">
        <v>54</v>
      </c>
      <c r="I2025" s="295"/>
      <c r="J2025" s="137">
        <v>73.38</v>
      </c>
      <c r="K2025" s="298">
        <v>23.3</v>
      </c>
      <c r="L2025" s="299"/>
      <c r="M2025" s="137">
        <v>96.68</v>
      </c>
    </row>
    <row r="2026" spans="1:13">
      <c r="A2026" s="291" t="s">
        <v>3829</v>
      </c>
      <c r="B2026" s="292"/>
      <c r="C2026" s="291" t="s">
        <v>1821</v>
      </c>
      <c r="D2026" s="293"/>
      <c r="E2026" s="293"/>
      <c r="F2026" s="293"/>
      <c r="G2026" s="292"/>
      <c r="H2026" s="294" t="s">
        <v>54</v>
      </c>
      <c r="I2026" s="295"/>
      <c r="J2026" s="137">
        <v>89.2</v>
      </c>
      <c r="K2026" s="298">
        <v>23.3</v>
      </c>
      <c r="L2026" s="299"/>
      <c r="M2026" s="138">
        <v>112.5</v>
      </c>
    </row>
    <row r="2027" spans="1:13">
      <c r="A2027" s="291" t="s">
        <v>3830</v>
      </c>
      <c r="B2027" s="292"/>
      <c r="C2027" s="291" t="s">
        <v>1822</v>
      </c>
      <c r="D2027" s="293"/>
      <c r="E2027" s="293"/>
      <c r="F2027" s="293"/>
      <c r="G2027" s="292"/>
      <c r="H2027" s="294" t="s">
        <v>54</v>
      </c>
      <c r="I2027" s="295"/>
      <c r="J2027" s="137">
        <v>77.89</v>
      </c>
      <c r="K2027" s="298">
        <v>23.3</v>
      </c>
      <c r="L2027" s="299"/>
      <c r="M2027" s="138">
        <v>101.19</v>
      </c>
    </row>
    <row r="2028" spans="1:13">
      <c r="A2028" s="291" t="s">
        <v>3831</v>
      </c>
      <c r="B2028" s="292"/>
      <c r="C2028" s="291" t="s">
        <v>1823</v>
      </c>
      <c r="D2028" s="293"/>
      <c r="E2028" s="293"/>
      <c r="F2028" s="293"/>
      <c r="G2028" s="292"/>
      <c r="H2028" s="294" t="s">
        <v>327</v>
      </c>
      <c r="I2028" s="295"/>
      <c r="J2028" s="138">
        <v>581.6</v>
      </c>
      <c r="K2028" s="296">
        <v>0</v>
      </c>
      <c r="L2028" s="297"/>
      <c r="M2028" s="138">
        <v>581.6</v>
      </c>
    </row>
    <row r="2029" spans="1:13">
      <c r="A2029" s="291" t="s">
        <v>3832</v>
      </c>
      <c r="B2029" s="292"/>
      <c r="C2029" s="291" t="s">
        <v>1824</v>
      </c>
      <c r="D2029" s="293"/>
      <c r="E2029" s="293"/>
      <c r="F2029" s="293"/>
      <c r="G2029" s="292"/>
      <c r="H2029" s="294" t="s">
        <v>327</v>
      </c>
      <c r="I2029" s="295"/>
      <c r="J2029" s="138">
        <v>671.02</v>
      </c>
      <c r="K2029" s="296">
        <v>0</v>
      </c>
      <c r="L2029" s="297"/>
      <c r="M2029" s="138">
        <v>671.02</v>
      </c>
    </row>
    <row r="2030" spans="1:13">
      <c r="A2030" s="291" t="s">
        <v>3833</v>
      </c>
      <c r="B2030" s="292"/>
      <c r="C2030" s="291" t="s">
        <v>1825</v>
      </c>
      <c r="D2030" s="293"/>
      <c r="E2030" s="293"/>
      <c r="F2030" s="293"/>
      <c r="G2030" s="292"/>
      <c r="H2030" s="294" t="s">
        <v>327</v>
      </c>
      <c r="I2030" s="295"/>
      <c r="J2030" s="138">
        <v>793.33</v>
      </c>
      <c r="K2030" s="296">
        <v>0</v>
      </c>
      <c r="L2030" s="297"/>
      <c r="M2030" s="138">
        <v>793.33</v>
      </c>
    </row>
    <row r="2031" spans="1:13">
      <c r="A2031" s="291" t="s">
        <v>3834</v>
      </c>
      <c r="B2031" s="292"/>
      <c r="C2031" s="291" t="s">
        <v>1826</v>
      </c>
      <c r="D2031" s="293"/>
      <c r="E2031" s="293"/>
      <c r="F2031" s="293"/>
      <c r="G2031" s="292"/>
      <c r="H2031" s="294" t="s">
        <v>327</v>
      </c>
      <c r="I2031" s="295"/>
      <c r="J2031" s="139">
        <v>1046.67</v>
      </c>
      <c r="K2031" s="296">
        <v>0</v>
      </c>
      <c r="L2031" s="297"/>
      <c r="M2031" s="139">
        <v>1046.67</v>
      </c>
    </row>
    <row r="2032" spans="1:13">
      <c r="A2032" s="291" t="s">
        <v>3835</v>
      </c>
      <c r="B2032" s="292"/>
      <c r="C2032" s="291" t="s">
        <v>1827</v>
      </c>
      <c r="D2032" s="293"/>
      <c r="E2032" s="293"/>
      <c r="F2032" s="293"/>
      <c r="G2032" s="292"/>
      <c r="H2032" s="294" t="s">
        <v>54</v>
      </c>
      <c r="I2032" s="295"/>
      <c r="J2032" s="139">
        <v>2071.1799999999998</v>
      </c>
      <c r="K2032" s="296">
        <v>0</v>
      </c>
      <c r="L2032" s="297"/>
      <c r="M2032" s="139">
        <v>2071.1799999999998</v>
      </c>
    </row>
    <row r="2033" spans="1:13">
      <c r="A2033" s="288"/>
      <c r="B2033" s="288"/>
      <c r="C2033" s="288"/>
      <c r="D2033" s="288"/>
      <c r="E2033" s="288"/>
      <c r="F2033" s="288"/>
      <c r="G2033" s="288"/>
      <c r="H2033" s="288"/>
      <c r="I2033" s="288"/>
      <c r="J2033" s="288"/>
      <c r="K2033" s="288"/>
      <c r="L2033" s="288"/>
      <c r="M2033" s="288"/>
    </row>
    <row r="2034" spans="1:13">
      <c r="A2034" s="289" t="s">
        <v>3836</v>
      </c>
      <c r="B2034" s="289"/>
      <c r="C2034" s="289"/>
      <c r="D2034" s="289"/>
      <c r="E2034" s="289"/>
      <c r="F2034" s="289"/>
      <c r="G2034" s="290" t="s">
        <v>52</v>
      </c>
      <c r="H2034" s="290"/>
      <c r="I2034" s="290"/>
      <c r="J2034" s="290"/>
      <c r="K2034" s="290"/>
      <c r="L2034" s="290"/>
      <c r="M2034" s="290"/>
    </row>
    <row r="2035" spans="1:13">
      <c r="A2035" s="141"/>
      <c r="B2035" s="141"/>
      <c r="C2035" s="141"/>
      <c r="D2035" s="141"/>
      <c r="E2035" s="141"/>
      <c r="F2035" s="141"/>
      <c r="G2035" s="141"/>
      <c r="H2035" s="141"/>
      <c r="I2035" s="141"/>
      <c r="J2035" s="141"/>
      <c r="K2035" s="141"/>
      <c r="L2035" s="141"/>
      <c r="M2035" s="141"/>
    </row>
  </sheetData>
  <mergeCells count="8070">
    <mergeCell ref="A4:C4"/>
    <mergeCell ref="D4:K4"/>
    <mergeCell ref="L4:M4"/>
    <mergeCell ref="A5:D5"/>
    <mergeCell ref="E5:H5"/>
    <mergeCell ref="I5:M5"/>
    <mergeCell ref="A1:C2"/>
    <mergeCell ref="D1:K1"/>
    <mergeCell ref="L1:M1"/>
    <mergeCell ref="D2:K2"/>
    <mergeCell ref="L2:M2"/>
    <mergeCell ref="A3:C3"/>
    <mergeCell ref="D3:K3"/>
    <mergeCell ref="L3:M3"/>
    <mergeCell ref="A11:B11"/>
    <mergeCell ref="C11:G11"/>
    <mergeCell ref="H11:I11"/>
    <mergeCell ref="K11:L11"/>
    <mergeCell ref="A12:B12"/>
    <mergeCell ref="C12:G12"/>
    <mergeCell ref="H12:I12"/>
    <mergeCell ref="K12:L12"/>
    <mergeCell ref="A9:B9"/>
    <mergeCell ref="C9:G9"/>
    <mergeCell ref="H9:I9"/>
    <mergeCell ref="K9:L9"/>
    <mergeCell ref="A10:B10"/>
    <mergeCell ref="C10:G10"/>
    <mergeCell ref="H10:I10"/>
    <mergeCell ref="K10:L10"/>
    <mergeCell ref="A6:M6"/>
    <mergeCell ref="A7:B7"/>
    <mergeCell ref="C7:G7"/>
    <mergeCell ref="H7:I7"/>
    <mergeCell ref="K7:L7"/>
    <mergeCell ref="A8:B8"/>
    <mergeCell ref="C8:M8"/>
    <mergeCell ref="A17:B17"/>
    <mergeCell ref="C17:G17"/>
    <mergeCell ref="H17:I17"/>
    <mergeCell ref="K17:L17"/>
    <mergeCell ref="A18:B18"/>
    <mergeCell ref="C18:G18"/>
    <mergeCell ref="H18:I18"/>
    <mergeCell ref="K18:L18"/>
    <mergeCell ref="A15:B15"/>
    <mergeCell ref="C15:G15"/>
    <mergeCell ref="H15:I15"/>
    <mergeCell ref="K15:L15"/>
    <mergeCell ref="A16:B16"/>
    <mergeCell ref="C16:G16"/>
    <mergeCell ref="H16:I16"/>
    <mergeCell ref="K16:L16"/>
    <mergeCell ref="A13:B13"/>
    <mergeCell ref="C13:G13"/>
    <mergeCell ref="H13:I13"/>
    <mergeCell ref="K13:L13"/>
    <mergeCell ref="A14:B14"/>
    <mergeCell ref="C14:G14"/>
    <mergeCell ref="H14:I14"/>
    <mergeCell ref="K14:L14"/>
    <mergeCell ref="A23:B23"/>
    <mergeCell ref="C23:G23"/>
    <mergeCell ref="H23:I23"/>
    <mergeCell ref="K23:L23"/>
    <mergeCell ref="A24:B24"/>
    <mergeCell ref="C24:G24"/>
    <mergeCell ref="H24:I24"/>
    <mergeCell ref="K24:L24"/>
    <mergeCell ref="A21:B21"/>
    <mergeCell ref="C21:G21"/>
    <mergeCell ref="H21:I21"/>
    <mergeCell ref="K21:L21"/>
    <mergeCell ref="A22:B22"/>
    <mergeCell ref="C22:G22"/>
    <mergeCell ref="H22:I22"/>
    <mergeCell ref="K22:L22"/>
    <mergeCell ref="A19:B19"/>
    <mergeCell ref="C19:G19"/>
    <mergeCell ref="H19:I19"/>
    <mergeCell ref="K19:L19"/>
    <mergeCell ref="A20:B20"/>
    <mergeCell ref="C20:G20"/>
    <mergeCell ref="H20:I20"/>
    <mergeCell ref="K20:L20"/>
    <mergeCell ref="A29:B29"/>
    <mergeCell ref="C29:G29"/>
    <mergeCell ref="H29:I29"/>
    <mergeCell ref="K29:L29"/>
    <mergeCell ref="A30:B30"/>
    <mergeCell ref="C30:G30"/>
    <mergeCell ref="H30:I30"/>
    <mergeCell ref="K30:L30"/>
    <mergeCell ref="A27:B27"/>
    <mergeCell ref="C27:G27"/>
    <mergeCell ref="H27:I27"/>
    <mergeCell ref="K27:L27"/>
    <mergeCell ref="A28:B28"/>
    <mergeCell ref="C28:G28"/>
    <mergeCell ref="H28:I28"/>
    <mergeCell ref="K28:L28"/>
    <mergeCell ref="A25:B25"/>
    <mergeCell ref="C25:G25"/>
    <mergeCell ref="H25:I25"/>
    <mergeCell ref="K25:L25"/>
    <mergeCell ref="A26:B26"/>
    <mergeCell ref="C26:G26"/>
    <mergeCell ref="H26:I26"/>
    <mergeCell ref="K26:L26"/>
    <mergeCell ref="A35:B35"/>
    <mergeCell ref="C35:G35"/>
    <mergeCell ref="H35:I35"/>
    <mergeCell ref="K35:L35"/>
    <mergeCell ref="A36:B36"/>
    <mergeCell ref="C36:G36"/>
    <mergeCell ref="H36:I36"/>
    <mergeCell ref="K36:L36"/>
    <mergeCell ref="A33:B33"/>
    <mergeCell ref="C33:G33"/>
    <mergeCell ref="H33:I33"/>
    <mergeCell ref="K33:L33"/>
    <mergeCell ref="A34:B34"/>
    <mergeCell ref="C34:G34"/>
    <mergeCell ref="H34:I34"/>
    <mergeCell ref="K34:L34"/>
    <mergeCell ref="A31:B31"/>
    <mergeCell ref="C31:G31"/>
    <mergeCell ref="H31:I31"/>
    <mergeCell ref="K31:L31"/>
    <mergeCell ref="A32:B32"/>
    <mergeCell ref="C32:G32"/>
    <mergeCell ref="H32:I32"/>
    <mergeCell ref="K32:L32"/>
    <mergeCell ref="A41:B41"/>
    <mergeCell ref="C41:G41"/>
    <mergeCell ref="H41:I41"/>
    <mergeCell ref="K41:L41"/>
    <mergeCell ref="A42:B42"/>
    <mergeCell ref="C42:G42"/>
    <mergeCell ref="H42:I42"/>
    <mergeCell ref="K42:L42"/>
    <mergeCell ref="A39:B39"/>
    <mergeCell ref="C39:G39"/>
    <mergeCell ref="H39:I39"/>
    <mergeCell ref="K39:L39"/>
    <mergeCell ref="A40:B40"/>
    <mergeCell ref="C40:G40"/>
    <mergeCell ref="H40:I40"/>
    <mergeCell ref="K40:L40"/>
    <mergeCell ref="A37:B37"/>
    <mergeCell ref="C37:G37"/>
    <mergeCell ref="H37:I37"/>
    <mergeCell ref="K37:L37"/>
    <mergeCell ref="A38:B38"/>
    <mergeCell ref="C38:G38"/>
    <mergeCell ref="H38:I38"/>
    <mergeCell ref="K38:L38"/>
    <mergeCell ref="A47:B47"/>
    <mergeCell ref="C47:G47"/>
    <mergeCell ref="H47:I47"/>
    <mergeCell ref="K47:L47"/>
    <mergeCell ref="A48:B48"/>
    <mergeCell ref="C48:G48"/>
    <mergeCell ref="H48:I48"/>
    <mergeCell ref="K48:L48"/>
    <mergeCell ref="A45:B45"/>
    <mergeCell ref="C45:G45"/>
    <mergeCell ref="H45:I45"/>
    <mergeCell ref="K45:L45"/>
    <mergeCell ref="A46:B46"/>
    <mergeCell ref="C46:G46"/>
    <mergeCell ref="H46:I46"/>
    <mergeCell ref="K46:L46"/>
    <mergeCell ref="A43:B43"/>
    <mergeCell ref="C43:G43"/>
    <mergeCell ref="H43:I43"/>
    <mergeCell ref="K43:L43"/>
    <mergeCell ref="A44:B44"/>
    <mergeCell ref="C44:G44"/>
    <mergeCell ref="H44:I44"/>
    <mergeCell ref="K44:L44"/>
    <mergeCell ref="A53:B53"/>
    <mergeCell ref="C53:G53"/>
    <mergeCell ref="H53:I53"/>
    <mergeCell ref="K53:L53"/>
    <mergeCell ref="A54:B54"/>
    <mergeCell ref="C54:G54"/>
    <mergeCell ref="H54:I54"/>
    <mergeCell ref="K54:L54"/>
    <mergeCell ref="A51:B51"/>
    <mergeCell ref="C51:G51"/>
    <mergeCell ref="H51:I51"/>
    <mergeCell ref="K51:L51"/>
    <mergeCell ref="A52:B52"/>
    <mergeCell ref="C52:G52"/>
    <mergeCell ref="H52:I52"/>
    <mergeCell ref="K52:L52"/>
    <mergeCell ref="A49:B49"/>
    <mergeCell ref="C49:G49"/>
    <mergeCell ref="H49:I49"/>
    <mergeCell ref="K49:L49"/>
    <mergeCell ref="A50:B50"/>
    <mergeCell ref="C50:G50"/>
    <mergeCell ref="H50:I50"/>
    <mergeCell ref="K50:L50"/>
    <mergeCell ref="A59:B59"/>
    <mergeCell ref="C59:G59"/>
    <mergeCell ref="H59:I59"/>
    <mergeCell ref="K59:L59"/>
    <mergeCell ref="A60:B60"/>
    <mergeCell ref="C60:G60"/>
    <mergeCell ref="H60:I60"/>
    <mergeCell ref="K60:L60"/>
    <mergeCell ref="A57:B57"/>
    <mergeCell ref="C57:G57"/>
    <mergeCell ref="H57:I57"/>
    <mergeCell ref="K57:L57"/>
    <mergeCell ref="A58:B58"/>
    <mergeCell ref="C58:G58"/>
    <mergeCell ref="H58:I58"/>
    <mergeCell ref="K58:L58"/>
    <mergeCell ref="A55:B55"/>
    <mergeCell ref="C55:G55"/>
    <mergeCell ref="H55:I55"/>
    <mergeCell ref="K55:L55"/>
    <mergeCell ref="A56:B56"/>
    <mergeCell ref="C56:G56"/>
    <mergeCell ref="H56:I56"/>
    <mergeCell ref="K56:L56"/>
    <mergeCell ref="A65:B65"/>
    <mergeCell ref="C65:G65"/>
    <mergeCell ref="H65:I65"/>
    <mergeCell ref="K65:L65"/>
    <mergeCell ref="A66:B66"/>
    <mergeCell ref="C66:G66"/>
    <mergeCell ref="H66:I66"/>
    <mergeCell ref="K66:L66"/>
    <mergeCell ref="A63:B63"/>
    <mergeCell ref="C63:G63"/>
    <mergeCell ref="H63:I63"/>
    <mergeCell ref="K63:L63"/>
    <mergeCell ref="A64:B64"/>
    <mergeCell ref="C64:G64"/>
    <mergeCell ref="H64:I64"/>
    <mergeCell ref="K64:L64"/>
    <mergeCell ref="A61:B61"/>
    <mergeCell ref="C61:G61"/>
    <mergeCell ref="H61:I61"/>
    <mergeCell ref="K61:L61"/>
    <mergeCell ref="A62:B62"/>
    <mergeCell ref="C62:G62"/>
    <mergeCell ref="H62:I62"/>
    <mergeCell ref="K62:L62"/>
    <mergeCell ref="A71:B71"/>
    <mergeCell ref="C71:G71"/>
    <mergeCell ref="H71:I71"/>
    <mergeCell ref="K71:L71"/>
    <mergeCell ref="A72:B72"/>
    <mergeCell ref="C72:G72"/>
    <mergeCell ref="H72:I72"/>
    <mergeCell ref="K72:L72"/>
    <mergeCell ref="A69:B69"/>
    <mergeCell ref="C69:G69"/>
    <mergeCell ref="H69:I69"/>
    <mergeCell ref="K69:L69"/>
    <mergeCell ref="A70:B70"/>
    <mergeCell ref="C70:G70"/>
    <mergeCell ref="H70:I70"/>
    <mergeCell ref="K70:L70"/>
    <mergeCell ref="A67:B67"/>
    <mergeCell ref="C67:G67"/>
    <mergeCell ref="H67:I67"/>
    <mergeCell ref="K67:L67"/>
    <mergeCell ref="A68:B68"/>
    <mergeCell ref="C68:G68"/>
    <mergeCell ref="H68:I68"/>
    <mergeCell ref="K68:L68"/>
    <mergeCell ref="A77:B77"/>
    <mergeCell ref="C77:G77"/>
    <mergeCell ref="H77:I77"/>
    <mergeCell ref="K77:L77"/>
    <mergeCell ref="A78:B78"/>
    <mergeCell ref="C78:G78"/>
    <mergeCell ref="H78:I78"/>
    <mergeCell ref="K78:L78"/>
    <mergeCell ref="A75:B75"/>
    <mergeCell ref="C75:G75"/>
    <mergeCell ref="H75:I75"/>
    <mergeCell ref="K75:L75"/>
    <mergeCell ref="A76:B76"/>
    <mergeCell ref="C76:G76"/>
    <mergeCell ref="H76:I76"/>
    <mergeCell ref="K76:L76"/>
    <mergeCell ref="A73:B73"/>
    <mergeCell ref="C73:G73"/>
    <mergeCell ref="H73:I73"/>
    <mergeCell ref="K73:L73"/>
    <mergeCell ref="A74:B74"/>
    <mergeCell ref="C74:G74"/>
    <mergeCell ref="H74:I74"/>
    <mergeCell ref="K74:L74"/>
    <mergeCell ref="A83:B83"/>
    <mergeCell ref="C83:G83"/>
    <mergeCell ref="H83:I83"/>
    <mergeCell ref="K83:L83"/>
    <mergeCell ref="A84:B84"/>
    <mergeCell ref="C84:G84"/>
    <mergeCell ref="H84:I84"/>
    <mergeCell ref="K84:L84"/>
    <mergeCell ref="A81:B81"/>
    <mergeCell ref="C81:G81"/>
    <mergeCell ref="H81:I81"/>
    <mergeCell ref="K81:L81"/>
    <mergeCell ref="A82:B82"/>
    <mergeCell ref="C82:G82"/>
    <mergeCell ref="H82:I82"/>
    <mergeCell ref="K82:L82"/>
    <mergeCell ref="A79:B79"/>
    <mergeCell ref="C79:G79"/>
    <mergeCell ref="H79:I79"/>
    <mergeCell ref="K79:L79"/>
    <mergeCell ref="A80:B80"/>
    <mergeCell ref="C80:G80"/>
    <mergeCell ref="H80:I80"/>
    <mergeCell ref="K80:L80"/>
    <mergeCell ref="A89:B89"/>
    <mergeCell ref="C89:G89"/>
    <mergeCell ref="H89:I89"/>
    <mergeCell ref="K89:L89"/>
    <mergeCell ref="A90:B90"/>
    <mergeCell ref="C90:M90"/>
    <mergeCell ref="A87:B87"/>
    <mergeCell ref="C87:G87"/>
    <mergeCell ref="H87:I87"/>
    <mergeCell ref="K87:L87"/>
    <mergeCell ref="A88:B88"/>
    <mergeCell ref="C88:G88"/>
    <mergeCell ref="H88:I88"/>
    <mergeCell ref="K88:L88"/>
    <mergeCell ref="A85:B85"/>
    <mergeCell ref="C85:G85"/>
    <mergeCell ref="H85:I85"/>
    <mergeCell ref="K85:L85"/>
    <mergeCell ref="A86:B86"/>
    <mergeCell ref="C86:G86"/>
    <mergeCell ref="H86:I86"/>
    <mergeCell ref="K86:L86"/>
    <mergeCell ref="A95:B95"/>
    <mergeCell ref="C95:G95"/>
    <mergeCell ref="H95:I95"/>
    <mergeCell ref="K95:L95"/>
    <mergeCell ref="A96:B96"/>
    <mergeCell ref="C96:G96"/>
    <mergeCell ref="H96:I96"/>
    <mergeCell ref="K96:L96"/>
    <mergeCell ref="A93:B93"/>
    <mergeCell ref="C93:G93"/>
    <mergeCell ref="H93:I93"/>
    <mergeCell ref="K93:L93"/>
    <mergeCell ref="A94:B94"/>
    <mergeCell ref="C94:G94"/>
    <mergeCell ref="H94:I94"/>
    <mergeCell ref="K94:L94"/>
    <mergeCell ref="A91:B91"/>
    <mergeCell ref="C91:G91"/>
    <mergeCell ref="H91:I91"/>
    <mergeCell ref="K91:L91"/>
    <mergeCell ref="A92:B92"/>
    <mergeCell ref="C92:G92"/>
    <mergeCell ref="H92:I92"/>
    <mergeCell ref="K92:L92"/>
    <mergeCell ref="A101:B101"/>
    <mergeCell ref="C101:M101"/>
    <mergeCell ref="A102:B102"/>
    <mergeCell ref="C102:G102"/>
    <mergeCell ref="H102:I102"/>
    <mergeCell ref="K102:L102"/>
    <mergeCell ref="A99:B99"/>
    <mergeCell ref="C99:G99"/>
    <mergeCell ref="H99:I99"/>
    <mergeCell ref="K99:L99"/>
    <mergeCell ref="A100:B100"/>
    <mergeCell ref="C100:G100"/>
    <mergeCell ref="H100:I100"/>
    <mergeCell ref="K100:L100"/>
    <mergeCell ref="A97:B97"/>
    <mergeCell ref="C97:G97"/>
    <mergeCell ref="H97:I97"/>
    <mergeCell ref="K97:L97"/>
    <mergeCell ref="A98:B98"/>
    <mergeCell ref="C98:G98"/>
    <mergeCell ref="H98:I98"/>
    <mergeCell ref="K98:L98"/>
    <mergeCell ref="A107:B107"/>
    <mergeCell ref="C107:G107"/>
    <mergeCell ref="H107:I107"/>
    <mergeCell ref="K107:L107"/>
    <mergeCell ref="A108:B108"/>
    <mergeCell ref="C108:G108"/>
    <mergeCell ref="H108:I108"/>
    <mergeCell ref="K108:L108"/>
    <mergeCell ref="A105:B105"/>
    <mergeCell ref="C105:G105"/>
    <mergeCell ref="H105:I105"/>
    <mergeCell ref="K105:L105"/>
    <mergeCell ref="A106:B106"/>
    <mergeCell ref="C106:G106"/>
    <mergeCell ref="H106:I106"/>
    <mergeCell ref="K106:L106"/>
    <mergeCell ref="A103:B103"/>
    <mergeCell ref="C103:G103"/>
    <mergeCell ref="H103:I103"/>
    <mergeCell ref="K103:L103"/>
    <mergeCell ref="A104:B104"/>
    <mergeCell ref="C104:G104"/>
    <mergeCell ref="H104:I104"/>
    <mergeCell ref="K104:L104"/>
    <mergeCell ref="A113:B113"/>
    <mergeCell ref="C113:G113"/>
    <mergeCell ref="H113:I113"/>
    <mergeCell ref="K113:L113"/>
    <mergeCell ref="A114:B114"/>
    <mergeCell ref="C114:G114"/>
    <mergeCell ref="H114:I114"/>
    <mergeCell ref="K114:L114"/>
    <mergeCell ref="A111:B111"/>
    <mergeCell ref="C111:G111"/>
    <mergeCell ref="H111:I111"/>
    <mergeCell ref="K111:L111"/>
    <mergeCell ref="A112:B112"/>
    <mergeCell ref="C112:G112"/>
    <mergeCell ref="H112:I112"/>
    <mergeCell ref="K112:L112"/>
    <mergeCell ref="A109:B109"/>
    <mergeCell ref="C109:G109"/>
    <mergeCell ref="H109:I109"/>
    <mergeCell ref="K109:L109"/>
    <mergeCell ref="A110:B110"/>
    <mergeCell ref="C110:G110"/>
    <mergeCell ref="H110:I110"/>
    <mergeCell ref="K110:L110"/>
    <mergeCell ref="A119:B119"/>
    <mergeCell ref="C119:G119"/>
    <mergeCell ref="H119:I119"/>
    <mergeCell ref="K119:L119"/>
    <mergeCell ref="A120:B120"/>
    <mergeCell ref="C120:G120"/>
    <mergeCell ref="H120:I120"/>
    <mergeCell ref="K120:L120"/>
    <mergeCell ref="A117:B117"/>
    <mergeCell ref="C117:G117"/>
    <mergeCell ref="H117:I117"/>
    <mergeCell ref="K117:L117"/>
    <mergeCell ref="A118:B118"/>
    <mergeCell ref="C118:G118"/>
    <mergeCell ref="H118:I118"/>
    <mergeCell ref="K118:L118"/>
    <mergeCell ref="A115:B115"/>
    <mergeCell ref="C115:G115"/>
    <mergeCell ref="H115:I115"/>
    <mergeCell ref="K115:L115"/>
    <mergeCell ref="A116:B116"/>
    <mergeCell ref="C116:G116"/>
    <mergeCell ref="H116:I116"/>
    <mergeCell ref="K116:L116"/>
    <mergeCell ref="A125:B125"/>
    <mergeCell ref="C125:G125"/>
    <mergeCell ref="H125:I125"/>
    <mergeCell ref="K125:L125"/>
    <mergeCell ref="A126:B126"/>
    <mergeCell ref="C126:G126"/>
    <mergeCell ref="H126:I126"/>
    <mergeCell ref="K126:L126"/>
    <mergeCell ref="A123:B123"/>
    <mergeCell ref="C123:G123"/>
    <mergeCell ref="H123:I123"/>
    <mergeCell ref="K123:L123"/>
    <mergeCell ref="A124:B124"/>
    <mergeCell ref="C124:G124"/>
    <mergeCell ref="H124:I124"/>
    <mergeCell ref="K124:L124"/>
    <mergeCell ref="A121:B121"/>
    <mergeCell ref="C121:G121"/>
    <mergeCell ref="H121:I121"/>
    <mergeCell ref="K121:L121"/>
    <mergeCell ref="A122:B122"/>
    <mergeCell ref="C122:M122"/>
    <mergeCell ref="A131:B131"/>
    <mergeCell ref="C131:G131"/>
    <mergeCell ref="H131:I131"/>
    <mergeCell ref="K131:L131"/>
    <mergeCell ref="A132:B132"/>
    <mergeCell ref="C132:G132"/>
    <mergeCell ref="H132:I132"/>
    <mergeCell ref="K132:L132"/>
    <mergeCell ref="A129:B129"/>
    <mergeCell ref="C129:G129"/>
    <mergeCell ref="H129:I129"/>
    <mergeCell ref="K129:L129"/>
    <mergeCell ref="A130:B130"/>
    <mergeCell ref="C130:G130"/>
    <mergeCell ref="H130:I130"/>
    <mergeCell ref="K130:L130"/>
    <mergeCell ref="A127:B127"/>
    <mergeCell ref="C127:G127"/>
    <mergeCell ref="H127:I127"/>
    <mergeCell ref="K127:L127"/>
    <mergeCell ref="A128:B128"/>
    <mergeCell ref="C128:G128"/>
    <mergeCell ref="H128:I128"/>
    <mergeCell ref="K128:L128"/>
    <mergeCell ref="A137:B137"/>
    <mergeCell ref="C137:G137"/>
    <mergeCell ref="H137:I137"/>
    <mergeCell ref="K137:L137"/>
    <mergeCell ref="A138:B138"/>
    <mergeCell ref="C138:G138"/>
    <mergeCell ref="H138:I138"/>
    <mergeCell ref="K138:L138"/>
    <mergeCell ref="A135:B135"/>
    <mergeCell ref="C135:G135"/>
    <mergeCell ref="H135:I135"/>
    <mergeCell ref="K135:L135"/>
    <mergeCell ref="A136:B136"/>
    <mergeCell ref="C136:G136"/>
    <mergeCell ref="H136:I136"/>
    <mergeCell ref="K136:L136"/>
    <mergeCell ref="A133:B133"/>
    <mergeCell ref="C133:G133"/>
    <mergeCell ref="H133:I133"/>
    <mergeCell ref="K133:L133"/>
    <mergeCell ref="A134:B134"/>
    <mergeCell ref="C134:G134"/>
    <mergeCell ref="H134:I134"/>
    <mergeCell ref="K134:L134"/>
    <mergeCell ref="A143:B143"/>
    <mergeCell ref="C143:G143"/>
    <mergeCell ref="H143:I143"/>
    <mergeCell ref="K143:L143"/>
    <mergeCell ref="A144:B144"/>
    <mergeCell ref="C144:G144"/>
    <mergeCell ref="H144:I144"/>
    <mergeCell ref="K144:L144"/>
    <mergeCell ref="A141:B141"/>
    <mergeCell ref="C141:G141"/>
    <mergeCell ref="H141:I141"/>
    <mergeCell ref="K141:L141"/>
    <mergeCell ref="A142:B142"/>
    <mergeCell ref="C142:G142"/>
    <mergeCell ref="H142:I142"/>
    <mergeCell ref="K142:L142"/>
    <mergeCell ref="A139:B139"/>
    <mergeCell ref="C139:G139"/>
    <mergeCell ref="H139:I139"/>
    <mergeCell ref="K139:L139"/>
    <mergeCell ref="A140:B140"/>
    <mergeCell ref="C140:G140"/>
    <mergeCell ref="H140:I140"/>
    <mergeCell ref="K140:L140"/>
    <mergeCell ref="A149:B149"/>
    <mergeCell ref="C149:G149"/>
    <mergeCell ref="H149:I149"/>
    <mergeCell ref="K149:L149"/>
    <mergeCell ref="A150:B150"/>
    <mergeCell ref="C150:G150"/>
    <mergeCell ref="H150:I150"/>
    <mergeCell ref="K150:L150"/>
    <mergeCell ref="A147:B147"/>
    <mergeCell ref="C147:G147"/>
    <mergeCell ref="H147:I147"/>
    <mergeCell ref="K147:L147"/>
    <mergeCell ref="A148:B148"/>
    <mergeCell ref="C148:G148"/>
    <mergeCell ref="H148:I148"/>
    <mergeCell ref="K148:L148"/>
    <mergeCell ref="A145:B145"/>
    <mergeCell ref="C145:G145"/>
    <mergeCell ref="H145:I145"/>
    <mergeCell ref="K145:L145"/>
    <mergeCell ref="A146:B146"/>
    <mergeCell ref="C146:G146"/>
    <mergeCell ref="H146:I146"/>
    <mergeCell ref="K146:L146"/>
    <mergeCell ref="A155:B155"/>
    <mergeCell ref="C155:G155"/>
    <mergeCell ref="H155:I155"/>
    <mergeCell ref="K155:L155"/>
    <mergeCell ref="A156:B156"/>
    <mergeCell ref="C156:G156"/>
    <mergeCell ref="H156:I156"/>
    <mergeCell ref="K156:L156"/>
    <mergeCell ref="A153:B153"/>
    <mergeCell ref="C153:G153"/>
    <mergeCell ref="H153:I153"/>
    <mergeCell ref="K153:L153"/>
    <mergeCell ref="A154:B154"/>
    <mergeCell ref="C154:G154"/>
    <mergeCell ref="H154:I154"/>
    <mergeCell ref="K154:L154"/>
    <mergeCell ref="A151:B151"/>
    <mergeCell ref="C151:G151"/>
    <mergeCell ref="H151:I151"/>
    <mergeCell ref="K151:L151"/>
    <mergeCell ref="A152:B152"/>
    <mergeCell ref="C152:G152"/>
    <mergeCell ref="H152:I152"/>
    <mergeCell ref="K152:L152"/>
    <mergeCell ref="A161:B161"/>
    <mergeCell ref="C161:G161"/>
    <mergeCell ref="H161:I161"/>
    <mergeCell ref="K161:L161"/>
    <mergeCell ref="A162:B162"/>
    <mergeCell ref="C162:G162"/>
    <mergeCell ref="H162:I162"/>
    <mergeCell ref="K162:L162"/>
    <mergeCell ref="A159:B159"/>
    <mergeCell ref="C159:G159"/>
    <mergeCell ref="H159:I159"/>
    <mergeCell ref="K159:L159"/>
    <mergeCell ref="A160:B160"/>
    <mergeCell ref="C160:G160"/>
    <mergeCell ref="H160:I160"/>
    <mergeCell ref="K160:L160"/>
    <mergeCell ref="A157:B157"/>
    <mergeCell ref="C157:G157"/>
    <mergeCell ref="H157:I157"/>
    <mergeCell ref="K157:L157"/>
    <mergeCell ref="A158:B158"/>
    <mergeCell ref="C158:G158"/>
    <mergeCell ref="H158:I158"/>
    <mergeCell ref="K158:L158"/>
    <mergeCell ref="A167:B167"/>
    <mergeCell ref="C167:G167"/>
    <mergeCell ref="H167:I167"/>
    <mergeCell ref="K167:L167"/>
    <mergeCell ref="A168:B168"/>
    <mergeCell ref="C168:G168"/>
    <mergeCell ref="H168:I168"/>
    <mergeCell ref="K168:L168"/>
    <mergeCell ref="A165:B165"/>
    <mergeCell ref="C165:G165"/>
    <mergeCell ref="H165:I165"/>
    <mergeCell ref="K165:L165"/>
    <mergeCell ref="A166:B166"/>
    <mergeCell ref="C166:G166"/>
    <mergeCell ref="H166:I166"/>
    <mergeCell ref="K166:L166"/>
    <mergeCell ref="A163:B163"/>
    <mergeCell ref="C163:G163"/>
    <mergeCell ref="H163:I163"/>
    <mergeCell ref="K163:L163"/>
    <mergeCell ref="A164:B164"/>
    <mergeCell ref="C164:G164"/>
    <mergeCell ref="H164:I164"/>
    <mergeCell ref="K164:L164"/>
    <mergeCell ref="A173:B173"/>
    <mergeCell ref="C173:G173"/>
    <mergeCell ref="H173:I173"/>
    <mergeCell ref="K173:L173"/>
    <mergeCell ref="A174:B174"/>
    <mergeCell ref="C174:G174"/>
    <mergeCell ref="H174:I174"/>
    <mergeCell ref="K174:L174"/>
    <mergeCell ref="A171:B171"/>
    <mergeCell ref="C171:M171"/>
    <mergeCell ref="A172:B172"/>
    <mergeCell ref="C172:G172"/>
    <mergeCell ref="H172:I172"/>
    <mergeCell ref="K172:L172"/>
    <mergeCell ref="A169:B169"/>
    <mergeCell ref="C169:G169"/>
    <mergeCell ref="H169:I169"/>
    <mergeCell ref="K169:L169"/>
    <mergeCell ref="A170:B170"/>
    <mergeCell ref="C170:G170"/>
    <mergeCell ref="H170:I170"/>
    <mergeCell ref="K170:L170"/>
    <mergeCell ref="A179:B179"/>
    <mergeCell ref="C179:G179"/>
    <mergeCell ref="H179:I179"/>
    <mergeCell ref="K179:L179"/>
    <mergeCell ref="A180:B180"/>
    <mergeCell ref="C180:G180"/>
    <mergeCell ref="H180:I180"/>
    <mergeCell ref="K180:L180"/>
    <mergeCell ref="A177:B177"/>
    <mergeCell ref="C177:G177"/>
    <mergeCell ref="H177:I177"/>
    <mergeCell ref="K177:L177"/>
    <mergeCell ref="A178:B178"/>
    <mergeCell ref="C178:G178"/>
    <mergeCell ref="H178:I178"/>
    <mergeCell ref="K178:L178"/>
    <mergeCell ref="A175:B175"/>
    <mergeCell ref="C175:G175"/>
    <mergeCell ref="H175:I175"/>
    <mergeCell ref="K175:L175"/>
    <mergeCell ref="A176:B176"/>
    <mergeCell ref="C176:G176"/>
    <mergeCell ref="H176:I176"/>
    <mergeCell ref="K176:L176"/>
    <mergeCell ref="A185:B185"/>
    <mergeCell ref="C185:G185"/>
    <mergeCell ref="H185:I185"/>
    <mergeCell ref="K185:L185"/>
    <mergeCell ref="A186:B186"/>
    <mergeCell ref="C186:G186"/>
    <mergeCell ref="H186:I186"/>
    <mergeCell ref="K186:L186"/>
    <mergeCell ref="A183:B183"/>
    <mergeCell ref="C183:G183"/>
    <mergeCell ref="H183:I183"/>
    <mergeCell ref="K183:L183"/>
    <mergeCell ref="A184:B184"/>
    <mergeCell ref="C184:G184"/>
    <mergeCell ref="H184:I184"/>
    <mergeCell ref="K184:L184"/>
    <mergeCell ref="A181:B181"/>
    <mergeCell ref="C181:G181"/>
    <mergeCell ref="H181:I181"/>
    <mergeCell ref="K181:L181"/>
    <mergeCell ref="A182:B182"/>
    <mergeCell ref="C182:G182"/>
    <mergeCell ref="H182:I182"/>
    <mergeCell ref="K182:L182"/>
    <mergeCell ref="A191:B191"/>
    <mergeCell ref="C191:G191"/>
    <mergeCell ref="H191:I191"/>
    <mergeCell ref="K191:L191"/>
    <mergeCell ref="A192:B192"/>
    <mergeCell ref="C192:G192"/>
    <mergeCell ref="H192:I192"/>
    <mergeCell ref="K192:L192"/>
    <mergeCell ref="A189:B189"/>
    <mergeCell ref="C189:G189"/>
    <mergeCell ref="H189:I189"/>
    <mergeCell ref="K189:L189"/>
    <mergeCell ref="A190:B190"/>
    <mergeCell ref="C190:G190"/>
    <mergeCell ref="H190:I190"/>
    <mergeCell ref="K190:L190"/>
    <mergeCell ref="A187:B187"/>
    <mergeCell ref="C187:G187"/>
    <mergeCell ref="H187:I187"/>
    <mergeCell ref="K187:L187"/>
    <mergeCell ref="A188:B188"/>
    <mergeCell ref="C188:G188"/>
    <mergeCell ref="H188:I188"/>
    <mergeCell ref="K188:L188"/>
    <mergeCell ref="A197:B197"/>
    <mergeCell ref="C197:G197"/>
    <mergeCell ref="H197:I197"/>
    <mergeCell ref="K197:L197"/>
    <mergeCell ref="A198:B198"/>
    <mergeCell ref="C198:G198"/>
    <mergeCell ref="H198:I198"/>
    <mergeCell ref="K198:L198"/>
    <mergeCell ref="A195:B195"/>
    <mergeCell ref="C195:G195"/>
    <mergeCell ref="H195:I195"/>
    <mergeCell ref="K195:L195"/>
    <mergeCell ref="A196:B196"/>
    <mergeCell ref="C196:G196"/>
    <mergeCell ref="H196:I196"/>
    <mergeCell ref="K196:L196"/>
    <mergeCell ref="A193:B193"/>
    <mergeCell ref="C193:G193"/>
    <mergeCell ref="H193:I193"/>
    <mergeCell ref="K193:L193"/>
    <mergeCell ref="A194:B194"/>
    <mergeCell ref="C194:G194"/>
    <mergeCell ref="H194:I194"/>
    <mergeCell ref="K194:L194"/>
    <mergeCell ref="A203:B203"/>
    <mergeCell ref="C203:G203"/>
    <mergeCell ref="H203:I203"/>
    <mergeCell ref="K203:L203"/>
    <mergeCell ref="A204:B204"/>
    <mergeCell ref="C204:G204"/>
    <mergeCell ref="H204:I204"/>
    <mergeCell ref="K204:L204"/>
    <mergeCell ref="A201:B201"/>
    <mergeCell ref="C201:G201"/>
    <mergeCell ref="H201:I201"/>
    <mergeCell ref="K201:L201"/>
    <mergeCell ref="A202:B202"/>
    <mergeCell ref="C202:G202"/>
    <mergeCell ref="H202:I202"/>
    <mergeCell ref="K202:L202"/>
    <mergeCell ref="A199:B199"/>
    <mergeCell ref="C199:G199"/>
    <mergeCell ref="H199:I199"/>
    <mergeCell ref="K199:L199"/>
    <mergeCell ref="A200:B200"/>
    <mergeCell ref="C200:G200"/>
    <mergeCell ref="H200:I200"/>
    <mergeCell ref="K200:L200"/>
    <mergeCell ref="A209:B209"/>
    <mergeCell ref="C209:G209"/>
    <mergeCell ref="H209:I209"/>
    <mergeCell ref="K209:L209"/>
    <mergeCell ref="A210:B210"/>
    <mergeCell ref="C210:G210"/>
    <mergeCell ref="H210:I210"/>
    <mergeCell ref="K210:L210"/>
    <mergeCell ref="A207:B207"/>
    <mergeCell ref="C207:G207"/>
    <mergeCell ref="H207:I207"/>
    <mergeCell ref="K207:L207"/>
    <mergeCell ref="A208:B208"/>
    <mergeCell ref="C208:G208"/>
    <mergeCell ref="H208:I208"/>
    <mergeCell ref="K208:L208"/>
    <mergeCell ref="A205:B205"/>
    <mergeCell ref="C205:G205"/>
    <mergeCell ref="H205:I205"/>
    <mergeCell ref="K205:L205"/>
    <mergeCell ref="A206:B206"/>
    <mergeCell ref="C206:G206"/>
    <mergeCell ref="H206:I206"/>
    <mergeCell ref="K206:L206"/>
    <mergeCell ref="A215:B215"/>
    <mergeCell ref="C215:G215"/>
    <mergeCell ref="H215:I215"/>
    <mergeCell ref="K215:L215"/>
    <mergeCell ref="A216:B216"/>
    <mergeCell ref="C216:G216"/>
    <mergeCell ref="H216:I216"/>
    <mergeCell ref="K216:L216"/>
    <mergeCell ref="A213:B213"/>
    <mergeCell ref="C213:G213"/>
    <mergeCell ref="H213:I213"/>
    <mergeCell ref="K213:L213"/>
    <mergeCell ref="A214:B214"/>
    <mergeCell ref="C214:G214"/>
    <mergeCell ref="H214:I214"/>
    <mergeCell ref="K214:L214"/>
    <mergeCell ref="A211:B211"/>
    <mergeCell ref="C211:G211"/>
    <mergeCell ref="H211:I211"/>
    <mergeCell ref="K211:L211"/>
    <mergeCell ref="A212:B212"/>
    <mergeCell ref="C212:G212"/>
    <mergeCell ref="H212:I212"/>
    <mergeCell ref="K212:L212"/>
    <mergeCell ref="A221:B221"/>
    <mergeCell ref="C221:G221"/>
    <mergeCell ref="H221:I221"/>
    <mergeCell ref="K221:L221"/>
    <mergeCell ref="A222:B222"/>
    <mergeCell ref="C222:G222"/>
    <mergeCell ref="H222:I222"/>
    <mergeCell ref="K222:L222"/>
    <mergeCell ref="A219:B219"/>
    <mergeCell ref="C219:G219"/>
    <mergeCell ref="H219:I219"/>
    <mergeCell ref="K219:L219"/>
    <mergeCell ref="A220:B220"/>
    <mergeCell ref="C220:G220"/>
    <mergeCell ref="H220:I220"/>
    <mergeCell ref="K220:L220"/>
    <mergeCell ref="A217:B217"/>
    <mergeCell ref="C217:G217"/>
    <mergeCell ref="H217:I217"/>
    <mergeCell ref="K217:L217"/>
    <mergeCell ref="A218:B218"/>
    <mergeCell ref="C218:G218"/>
    <mergeCell ref="H218:I218"/>
    <mergeCell ref="K218:L218"/>
    <mergeCell ref="A227:B227"/>
    <mergeCell ref="C227:G227"/>
    <mergeCell ref="H227:I227"/>
    <mergeCell ref="K227:L227"/>
    <mergeCell ref="A228:B228"/>
    <mergeCell ref="C228:G228"/>
    <mergeCell ref="H228:I228"/>
    <mergeCell ref="K228:L228"/>
    <mergeCell ref="A225:B225"/>
    <mergeCell ref="C225:G225"/>
    <mergeCell ref="H225:I225"/>
    <mergeCell ref="K225:L225"/>
    <mergeCell ref="A226:B226"/>
    <mergeCell ref="C226:G226"/>
    <mergeCell ref="H226:I226"/>
    <mergeCell ref="K226:L226"/>
    <mergeCell ref="A223:B223"/>
    <mergeCell ref="C223:G223"/>
    <mergeCell ref="H223:I223"/>
    <mergeCell ref="K223:L223"/>
    <mergeCell ref="A224:B224"/>
    <mergeCell ref="C224:G224"/>
    <mergeCell ref="H224:I224"/>
    <mergeCell ref="K224:L224"/>
    <mergeCell ref="A233:B233"/>
    <mergeCell ref="C233:G233"/>
    <mergeCell ref="H233:I233"/>
    <mergeCell ref="K233:L233"/>
    <mergeCell ref="A234:B234"/>
    <mergeCell ref="C234:G234"/>
    <mergeCell ref="H234:I234"/>
    <mergeCell ref="K234:L234"/>
    <mergeCell ref="A231:B231"/>
    <mergeCell ref="C231:G231"/>
    <mergeCell ref="H231:I231"/>
    <mergeCell ref="K231:L231"/>
    <mergeCell ref="A232:B232"/>
    <mergeCell ref="C232:G232"/>
    <mergeCell ref="H232:I232"/>
    <mergeCell ref="K232:L232"/>
    <mergeCell ref="A229:B229"/>
    <mergeCell ref="C229:G229"/>
    <mergeCell ref="H229:I229"/>
    <mergeCell ref="K229:L229"/>
    <mergeCell ref="A230:B230"/>
    <mergeCell ref="C230:G230"/>
    <mergeCell ref="H230:I230"/>
    <mergeCell ref="K230:L230"/>
    <mergeCell ref="A239:B239"/>
    <mergeCell ref="C239:G239"/>
    <mergeCell ref="H239:I239"/>
    <mergeCell ref="K239:L239"/>
    <mergeCell ref="A240:B240"/>
    <mergeCell ref="C240:G240"/>
    <mergeCell ref="H240:I240"/>
    <mergeCell ref="K240:L240"/>
    <mergeCell ref="A237:B237"/>
    <mergeCell ref="C237:G237"/>
    <mergeCell ref="H237:I237"/>
    <mergeCell ref="K237:L237"/>
    <mergeCell ref="A238:B238"/>
    <mergeCell ref="C238:G238"/>
    <mergeCell ref="H238:I238"/>
    <mergeCell ref="K238:L238"/>
    <mergeCell ref="A235:B235"/>
    <mergeCell ref="C235:G235"/>
    <mergeCell ref="H235:I235"/>
    <mergeCell ref="K235:L235"/>
    <mergeCell ref="A236:B236"/>
    <mergeCell ref="C236:G236"/>
    <mergeCell ref="H236:I236"/>
    <mergeCell ref="K236:L236"/>
    <mergeCell ref="A245:B245"/>
    <mergeCell ref="C245:G245"/>
    <mergeCell ref="H245:I245"/>
    <mergeCell ref="K245:L245"/>
    <mergeCell ref="A246:B246"/>
    <mergeCell ref="C246:G246"/>
    <mergeCell ref="H246:I246"/>
    <mergeCell ref="K246:L246"/>
    <mergeCell ref="A243:B243"/>
    <mergeCell ref="C243:G243"/>
    <mergeCell ref="H243:I243"/>
    <mergeCell ref="K243:L243"/>
    <mergeCell ref="A244:B244"/>
    <mergeCell ref="C244:M244"/>
    <mergeCell ref="A241:B241"/>
    <mergeCell ref="C241:G241"/>
    <mergeCell ref="H241:I241"/>
    <mergeCell ref="K241:L241"/>
    <mergeCell ref="A242:B242"/>
    <mergeCell ref="C242:G242"/>
    <mergeCell ref="H242:I242"/>
    <mergeCell ref="K242:L242"/>
    <mergeCell ref="A251:B251"/>
    <mergeCell ref="C251:G251"/>
    <mergeCell ref="H251:I251"/>
    <mergeCell ref="K251:L251"/>
    <mergeCell ref="A252:B252"/>
    <mergeCell ref="C252:G252"/>
    <mergeCell ref="H252:I252"/>
    <mergeCell ref="K252:L252"/>
    <mergeCell ref="A249:B249"/>
    <mergeCell ref="C249:G249"/>
    <mergeCell ref="H249:I249"/>
    <mergeCell ref="K249:L249"/>
    <mergeCell ref="A250:B250"/>
    <mergeCell ref="C250:G250"/>
    <mergeCell ref="H250:I250"/>
    <mergeCell ref="K250:L250"/>
    <mergeCell ref="A247:B247"/>
    <mergeCell ref="C247:G247"/>
    <mergeCell ref="H247:I247"/>
    <mergeCell ref="K247:L247"/>
    <mergeCell ref="A248:B248"/>
    <mergeCell ref="C248:G248"/>
    <mergeCell ref="H248:I248"/>
    <mergeCell ref="K248:L248"/>
    <mergeCell ref="A257:B257"/>
    <mergeCell ref="C257:G257"/>
    <mergeCell ref="H257:I257"/>
    <mergeCell ref="K257:L257"/>
    <mergeCell ref="A258:B258"/>
    <mergeCell ref="C258:G258"/>
    <mergeCell ref="H258:I258"/>
    <mergeCell ref="K258:L258"/>
    <mergeCell ref="A255:B255"/>
    <mergeCell ref="C255:G255"/>
    <mergeCell ref="H255:I255"/>
    <mergeCell ref="K255:L255"/>
    <mergeCell ref="A256:B256"/>
    <mergeCell ref="C256:G256"/>
    <mergeCell ref="H256:I256"/>
    <mergeCell ref="K256:L256"/>
    <mergeCell ref="A253:B253"/>
    <mergeCell ref="C253:G253"/>
    <mergeCell ref="H253:I253"/>
    <mergeCell ref="K253:L253"/>
    <mergeCell ref="A254:B254"/>
    <mergeCell ref="C254:G254"/>
    <mergeCell ref="H254:I254"/>
    <mergeCell ref="K254:L254"/>
    <mergeCell ref="A263:B263"/>
    <mergeCell ref="C263:G263"/>
    <mergeCell ref="H263:I263"/>
    <mergeCell ref="K263:L263"/>
    <mergeCell ref="A264:B264"/>
    <mergeCell ref="C264:G264"/>
    <mergeCell ref="H264:I264"/>
    <mergeCell ref="K264:L264"/>
    <mergeCell ref="A261:B261"/>
    <mergeCell ref="C261:G261"/>
    <mergeCell ref="H261:I261"/>
    <mergeCell ref="K261:L261"/>
    <mergeCell ref="A262:B262"/>
    <mergeCell ref="C262:G262"/>
    <mergeCell ref="H262:I262"/>
    <mergeCell ref="K262:L262"/>
    <mergeCell ref="A259:B259"/>
    <mergeCell ref="C259:G259"/>
    <mergeCell ref="H259:I259"/>
    <mergeCell ref="K259:L259"/>
    <mergeCell ref="A260:B260"/>
    <mergeCell ref="C260:G260"/>
    <mergeCell ref="H260:I260"/>
    <mergeCell ref="K260:L260"/>
    <mergeCell ref="A269:B269"/>
    <mergeCell ref="C269:G269"/>
    <mergeCell ref="H269:I269"/>
    <mergeCell ref="K269:L269"/>
    <mergeCell ref="A270:B270"/>
    <mergeCell ref="C270:G270"/>
    <mergeCell ref="H270:I270"/>
    <mergeCell ref="K270:L270"/>
    <mergeCell ref="A267:B267"/>
    <mergeCell ref="C267:G267"/>
    <mergeCell ref="H267:I267"/>
    <mergeCell ref="K267:L267"/>
    <mergeCell ref="A268:B268"/>
    <mergeCell ref="C268:G268"/>
    <mergeCell ref="H268:I268"/>
    <mergeCell ref="K268:L268"/>
    <mergeCell ref="A265:B265"/>
    <mergeCell ref="C265:G265"/>
    <mergeCell ref="H265:I265"/>
    <mergeCell ref="K265:L265"/>
    <mergeCell ref="A266:B266"/>
    <mergeCell ref="C266:G266"/>
    <mergeCell ref="H266:I266"/>
    <mergeCell ref="K266:L266"/>
    <mergeCell ref="A275:B275"/>
    <mergeCell ref="C275:G275"/>
    <mergeCell ref="H275:I275"/>
    <mergeCell ref="K275:L275"/>
    <mergeCell ref="A276:B276"/>
    <mergeCell ref="C276:G276"/>
    <mergeCell ref="H276:I276"/>
    <mergeCell ref="K276:L276"/>
    <mergeCell ref="A273:B273"/>
    <mergeCell ref="C273:G273"/>
    <mergeCell ref="H273:I273"/>
    <mergeCell ref="K273:L273"/>
    <mergeCell ref="A274:B274"/>
    <mergeCell ref="C274:G274"/>
    <mergeCell ref="H274:I274"/>
    <mergeCell ref="K274:L274"/>
    <mergeCell ref="A271:B271"/>
    <mergeCell ref="C271:G271"/>
    <mergeCell ref="H271:I271"/>
    <mergeCell ref="K271:L271"/>
    <mergeCell ref="A272:B272"/>
    <mergeCell ref="C272:G272"/>
    <mergeCell ref="H272:I272"/>
    <mergeCell ref="K272:L272"/>
    <mergeCell ref="A281:B281"/>
    <mergeCell ref="C281:G281"/>
    <mergeCell ref="H281:I281"/>
    <mergeCell ref="K281:L281"/>
    <mergeCell ref="A282:B282"/>
    <mergeCell ref="C282:G282"/>
    <mergeCell ref="H282:I282"/>
    <mergeCell ref="K282:L282"/>
    <mergeCell ref="A279:B279"/>
    <mergeCell ref="C279:G279"/>
    <mergeCell ref="H279:I279"/>
    <mergeCell ref="K279:L279"/>
    <mergeCell ref="A280:B280"/>
    <mergeCell ref="C280:G280"/>
    <mergeCell ref="H280:I280"/>
    <mergeCell ref="K280:L280"/>
    <mergeCell ref="A277:B277"/>
    <mergeCell ref="C277:G277"/>
    <mergeCell ref="H277:I277"/>
    <mergeCell ref="K277:L277"/>
    <mergeCell ref="A278:B278"/>
    <mergeCell ref="C278:G278"/>
    <mergeCell ref="H278:I278"/>
    <mergeCell ref="K278:L278"/>
    <mergeCell ref="A287:B287"/>
    <mergeCell ref="C287:G287"/>
    <mergeCell ref="H287:I287"/>
    <mergeCell ref="K287:L287"/>
    <mergeCell ref="A288:B288"/>
    <mergeCell ref="C288:G288"/>
    <mergeCell ref="H288:I288"/>
    <mergeCell ref="K288:L288"/>
    <mergeCell ref="A285:B285"/>
    <mergeCell ref="C285:G285"/>
    <mergeCell ref="H285:I285"/>
    <mergeCell ref="K285:L285"/>
    <mergeCell ref="A286:B286"/>
    <mergeCell ref="C286:G286"/>
    <mergeCell ref="H286:I286"/>
    <mergeCell ref="K286:L286"/>
    <mergeCell ref="A283:B283"/>
    <mergeCell ref="C283:G283"/>
    <mergeCell ref="H283:I283"/>
    <mergeCell ref="K283:L283"/>
    <mergeCell ref="A284:B284"/>
    <mergeCell ref="C284:G284"/>
    <mergeCell ref="H284:I284"/>
    <mergeCell ref="K284:L284"/>
    <mergeCell ref="A293:B293"/>
    <mergeCell ref="C293:G293"/>
    <mergeCell ref="H293:I293"/>
    <mergeCell ref="K293:L293"/>
    <mergeCell ref="A294:B294"/>
    <mergeCell ref="C294:G294"/>
    <mergeCell ref="H294:I294"/>
    <mergeCell ref="K294:L294"/>
    <mergeCell ref="A291:B291"/>
    <mergeCell ref="C291:G291"/>
    <mergeCell ref="H291:I291"/>
    <mergeCell ref="K291:L291"/>
    <mergeCell ref="A292:B292"/>
    <mergeCell ref="C292:G292"/>
    <mergeCell ref="H292:I292"/>
    <mergeCell ref="K292:L292"/>
    <mergeCell ref="A289:B289"/>
    <mergeCell ref="C289:G289"/>
    <mergeCell ref="H289:I289"/>
    <mergeCell ref="K289:L289"/>
    <mergeCell ref="A290:B290"/>
    <mergeCell ref="C290:G290"/>
    <mergeCell ref="H290:I290"/>
    <mergeCell ref="K290:L290"/>
    <mergeCell ref="A299:B299"/>
    <mergeCell ref="C299:G299"/>
    <mergeCell ref="H299:I299"/>
    <mergeCell ref="K299:L299"/>
    <mergeCell ref="A300:B300"/>
    <mergeCell ref="C300:G300"/>
    <mergeCell ref="H300:I300"/>
    <mergeCell ref="K300:L300"/>
    <mergeCell ref="A297:B297"/>
    <mergeCell ref="C297:G297"/>
    <mergeCell ref="H297:I297"/>
    <mergeCell ref="K297:L297"/>
    <mergeCell ref="A298:B298"/>
    <mergeCell ref="C298:G298"/>
    <mergeCell ref="H298:I298"/>
    <mergeCell ref="K298:L298"/>
    <mergeCell ref="A295:B295"/>
    <mergeCell ref="C295:G295"/>
    <mergeCell ref="H295:I295"/>
    <mergeCell ref="K295:L295"/>
    <mergeCell ref="A296:B296"/>
    <mergeCell ref="C296:G296"/>
    <mergeCell ref="H296:I296"/>
    <mergeCell ref="K296:L296"/>
    <mergeCell ref="A305:B305"/>
    <mergeCell ref="C305:G305"/>
    <mergeCell ref="H305:I305"/>
    <mergeCell ref="K305:L305"/>
    <mergeCell ref="A306:B306"/>
    <mergeCell ref="C306:G306"/>
    <mergeCell ref="H306:I306"/>
    <mergeCell ref="K306:L306"/>
    <mergeCell ref="A303:B303"/>
    <mergeCell ref="C303:G303"/>
    <mergeCell ref="H303:I303"/>
    <mergeCell ref="K303:L303"/>
    <mergeCell ref="A304:B304"/>
    <mergeCell ref="C304:G304"/>
    <mergeCell ref="H304:I304"/>
    <mergeCell ref="K304:L304"/>
    <mergeCell ref="A301:B301"/>
    <mergeCell ref="C301:G301"/>
    <mergeCell ref="H301:I301"/>
    <mergeCell ref="K301:L301"/>
    <mergeCell ref="A302:B302"/>
    <mergeCell ref="C302:G302"/>
    <mergeCell ref="H302:I302"/>
    <mergeCell ref="K302:L302"/>
    <mergeCell ref="A311:B311"/>
    <mergeCell ref="C311:G311"/>
    <mergeCell ref="H311:I311"/>
    <mergeCell ref="K311:L311"/>
    <mergeCell ref="A312:B312"/>
    <mergeCell ref="C312:G312"/>
    <mergeCell ref="H312:I312"/>
    <mergeCell ref="K312:L312"/>
    <mergeCell ref="A309:B309"/>
    <mergeCell ref="C309:G309"/>
    <mergeCell ref="H309:I309"/>
    <mergeCell ref="K309:L309"/>
    <mergeCell ref="A310:B310"/>
    <mergeCell ref="C310:G310"/>
    <mergeCell ref="H310:I310"/>
    <mergeCell ref="K310:L310"/>
    <mergeCell ref="A307:B307"/>
    <mergeCell ref="C307:G307"/>
    <mergeCell ref="H307:I307"/>
    <mergeCell ref="K307:L307"/>
    <mergeCell ref="A308:B308"/>
    <mergeCell ref="C308:G308"/>
    <mergeCell ref="H308:I308"/>
    <mergeCell ref="K308:L308"/>
    <mergeCell ref="A317:B317"/>
    <mergeCell ref="C317:G317"/>
    <mergeCell ref="H317:I317"/>
    <mergeCell ref="K317:L317"/>
    <mergeCell ref="A318:B318"/>
    <mergeCell ref="C318:G318"/>
    <mergeCell ref="H318:I318"/>
    <mergeCell ref="K318:L318"/>
    <mergeCell ref="A315:B315"/>
    <mergeCell ref="C315:G315"/>
    <mergeCell ref="H315:I315"/>
    <mergeCell ref="K315:L315"/>
    <mergeCell ref="A316:B316"/>
    <mergeCell ref="C316:G316"/>
    <mergeCell ref="H316:I316"/>
    <mergeCell ref="K316:L316"/>
    <mergeCell ref="A313:B313"/>
    <mergeCell ref="C313:G313"/>
    <mergeCell ref="H313:I313"/>
    <mergeCell ref="K313:L313"/>
    <mergeCell ref="A314:B314"/>
    <mergeCell ref="C314:G314"/>
    <mergeCell ref="H314:I314"/>
    <mergeCell ref="K314:L314"/>
    <mergeCell ref="A323:B323"/>
    <mergeCell ref="C323:G323"/>
    <mergeCell ref="H323:I323"/>
    <mergeCell ref="K323:L323"/>
    <mergeCell ref="A324:B324"/>
    <mergeCell ref="C324:G324"/>
    <mergeCell ref="H324:I324"/>
    <mergeCell ref="K324:L324"/>
    <mergeCell ref="A321:B321"/>
    <mergeCell ref="C321:G321"/>
    <mergeCell ref="H321:I321"/>
    <mergeCell ref="K321:L321"/>
    <mergeCell ref="A322:B322"/>
    <mergeCell ref="C322:G322"/>
    <mergeCell ref="H322:I322"/>
    <mergeCell ref="K322:L322"/>
    <mergeCell ref="A319:B319"/>
    <mergeCell ref="C319:G319"/>
    <mergeCell ref="H319:I319"/>
    <mergeCell ref="K319:L319"/>
    <mergeCell ref="A320:B320"/>
    <mergeCell ref="C320:G320"/>
    <mergeCell ref="H320:I320"/>
    <mergeCell ref="K320:L320"/>
    <mergeCell ref="A329:B329"/>
    <mergeCell ref="C329:G329"/>
    <mergeCell ref="H329:I329"/>
    <mergeCell ref="K329:L329"/>
    <mergeCell ref="A330:B330"/>
    <mergeCell ref="C330:G330"/>
    <mergeCell ref="H330:I330"/>
    <mergeCell ref="K330:L330"/>
    <mergeCell ref="A327:B327"/>
    <mergeCell ref="C327:G327"/>
    <mergeCell ref="H327:I327"/>
    <mergeCell ref="K327:L327"/>
    <mergeCell ref="A328:B328"/>
    <mergeCell ref="C328:G328"/>
    <mergeCell ref="H328:I328"/>
    <mergeCell ref="K328:L328"/>
    <mergeCell ref="A325:B325"/>
    <mergeCell ref="C325:G325"/>
    <mergeCell ref="H325:I325"/>
    <mergeCell ref="K325:L325"/>
    <mergeCell ref="A326:B326"/>
    <mergeCell ref="C326:G326"/>
    <mergeCell ref="H326:I326"/>
    <mergeCell ref="K326:L326"/>
    <mergeCell ref="A335:B335"/>
    <mergeCell ref="C335:G335"/>
    <mergeCell ref="H335:I335"/>
    <mergeCell ref="K335:L335"/>
    <mergeCell ref="A336:B336"/>
    <mergeCell ref="C336:G336"/>
    <mergeCell ref="H336:I336"/>
    <mergeCell ref="K336:L336"/>
    <mergeCell ref="A333:B333"/>
    <mergeCell ref="C333:G333"/>
    <mergeCell ref="H333:I333"/>
    <mergeCell ref="K333:L333"/>
    <mergeCell ref="A334:B334"/>
    <mergeCell ref="C334:G334"/>
    <mergeCell ref="H334:I334"/>
    <mergeCell ref="K334:L334"/>
    <mergeCell ref="A331:B331"/>
    <mergeCell ref="C331:G331"/>
    <mergeCell ref="H331:I331"/>
    <mergeCell ref="K331:L331"/>
    <mergeCell ref="A332:B332"/>
    <mergeCell ref="C332:G332"/>
    <mergeCell ref="H332:I332"/>
    <mergeCell ref="K332:L332"/>
    <mergeCell ref="A341:B341"/>
    <mergeCell ref="C341:G341"/>
    <mergeCell ref="H341:I341"/>
    <mergeCell ref="K341:L341"/>
    <mergeCell ref="A342:B342"/>
    <mergeCell ref="C342:G342"/>
    <mergeCell ref="H342:I342"/>
    <mergeCell ref="K342:L342"/>
    <mergeCell ref="A339:B339"/>
    <mergeCell ref="C339:G339"/>
    <mergeCell ref="H339:I339"/>
    <mergeCell ref="K339:L339"/>
    <mergeCell ref="A340:B340"/>
    <mergeCell ref="C340:G340"/>
    <mergeCell ref="H340:I340"/>
    <mergeCell ref="K340:L340"/>
    <mergeCell ref="A337:B337"/>
    <mergeCell ref="C337:G337"/>
    <mergeCell ref="H337:I337"/>
    <mergeCell ref="K337:L337"/>
    <mergeCell ref="A338:B338"/>
    <mergeCell ref="C338:G338"/>
    <mergeCell ref="H338:I338"/>
    <mergeCell ref="K338:L338"/>
    <mergeCell ref="A347:B347"/>
    <mergeCell ref="C347:G347"/>
    <mergeCell ref="H347:I347"/>
    <mergeCell ref="K347:L347"/>
    <mergeCell ref="A348:B348"/>
    <mergeCell ref="C348:G348"/>
    <mergeCell ref="H348:I348"/>
    <mergeCell ref="K348:L348"/>
    <mergeCell ref="A345:B345"/>
    <mergeCell ref="C345:G345"/>
    <mergeCell ref="H345:I345"/>
    <mergeCell ref="K345:L345"/>
    <mergeCell ref="A346:B346"/>
    <mergeCell ref="C346:G346"/>
    <mergeCell ref="H346:I346"/>
    <mergeCell ref="K346:L346"/>
    <mergeCell ref="A343:B343"/>
    <mergeCell ref="C343:G343"/>
    <mergeCell ref="H343:I343"/>
    <mergeCell ref="K343:L343"/>
    <mergeCell ref="A344:B344"/>
    <mergeCell ref="C344:G344"/>
    <mergeCell ref="H344:I344"/>
    <mergeCell ref="K344:L344"/>
    <mergeCell ref="A353:B353"/>
    <mergeCell ref="C353:G353"/>
    <mergeCell ref="H353:I353"/>
    <mergeCell ref="K353:L353"/>
    <mergeCell ref="A354:B354"/>
    <mergeCell ref="C354:G354"/>
    <mergeCell ref="H354:I354"/>
    <mergeCell ref="K354:L354"/>
    <mergeCell ref="A351:B351"/>
    <mergeCell ref="C351:G351"/>
    <mergeCell ref="H351:I351"/>
    <mergeCell ref="K351:L351"/>
    <mergeCell ref="A352:B352"/>
    <mergeCell ref="C352:G352"/>
    <mergeCell ref="H352:I352"/>
    <mergeCell ref="K352:L352"/>
    <mergeCell ref="A349:B349"/>
    <mergeCell ref="C349:G349"/>
    <mergeCell ref="H349:I349"/>
    <mergeCell ref="K349:L349"/>
    <mergeCell ref="A350:B350"/>
    <mergeCell ref="C350:G350"/>
    <mergeCell ref="H350:I350"/>
    <mergeCell ref="K350:L350"/>
    <mergeCell ref="A359:B359"/>
    <mergeCell ref="C359:G359"/>
    <mergeCell ref="H359:I359"/>
    <mergeCell ref="K359:L359"/>
    <mergeCell ref="A360:B360"/>
    <mergeCell ref="C360:G360"/>
    <mergeCell ref="H360:I360"/>
    <mergeCell ref="K360:L360"/>
    <mergeCell ref="A357:B357"/>
    <mergeCell ref="C357:G357"/>
    <mergeCell ref="H357:I357"/>
    <mergeCell ref="K357:L357"/>
    <mergeCell ref="A358:B358"/>
    <mergeCell ref="C358:G358"/>
    <mergeCell ref="H358:I358"/>
    <mergeCell ref="K358:L358"/>
    <mergeCell ref="A355:B355"/>
    <mergeCell ref="C355:G355"/>
    <mergeCell ref="H355:I355"/>
    <mergeCell ref="K355:L355"/>
    <mergeCell ref="A356:B356"/>
    <mergeCell ref="C356:G356"/>
    <mergeCell ref="H356:I356"/>
    <mergeCell ref="K356:L356"/>
    <mergeCell ref="A365:B365"/>
    <mergeCell ref="C365:G365"/>
    <mergeCell ref="H365:I365"/>
    <mergeCell ref="K365:L365"/>
    <mergeCell ref="A366:B366"/>
    <mergeCell ref="C366:G366"/>
    <mergeCell ref="H366:I366"/>
    <mergeCell ref="K366:L366"/>
    <mergeCell ref="A363:B363"/>
    <mergeCell ref="C363:G363"/>
    <mergeCell ref="H363:I363"/>
    <mergeCell ref="K363:L363"/>
    <mergeCell ref="A364:B364"/>
    <mergeCell ref="C364:G364"/>
    <mergeCell ref="H364:I364"/>
    <mergeCell ref="K364:L364"/>
    <mergeCell ref="A361:B361"/>
    <mergeCell ref="C361:G361"/>
    <mergeCell ref="H361:I361"/>
    <mergeCell ref="K361:L361"/>
    <mergeCell ref="A362:B362"/>
    <mergeCell ref="C362:G362"/>
    <mergeCell ref="H362:I362"/>
    <mergeCell ref="K362:L362"/>
    <mergeCell ref="A371:B371"/>
    <mergeCell ref="C371:G371"/>
    <mergeCell ref="H371:I371"/>
    <mergeCell ref="K371:L371"/>
    <mergeCell ref="A372:B372"/>
    <mergeCell ref="C372:G372"/>
    <mergeCell ref="H372:I372"/>
    <mergeCell ref="K372:L372"/>
    <mergeCell ref="A369:B369"/>
    <mergeCell ref="C369:G369"/>
    <mergeCell ref="H369:I369"/>
    <mergeCell ref="K369:L369"/>
    <mergeCell ref="A370:B370"/>
    <mergeCell ref="C370:G370"/>
    <mergeCell ref="H370:I370"/>
    <mergeCell ref="K370:L370"/>
    <mergeCell ref="A367:B367"/>
    <mergeCell ref="C367:G367"/>
    <mergeCell ref="H367:I367"/>
    <mergeCell ref="K367:L367"/>
    <mergeCell ref="A368:B368"/>
    <mergeCell ref="C368:G368"/>
    <mergeCell ref="H368:I368"/>
    <mergeCell ref="K368:L368"/>
    <mergeCell ref="A377:B377"/>
    <mergeCell ref="C377:G377"/>
    <mergeCell ref="H377:I377"/>
    <mergeCell ref="K377:L377"/>
    <mergeCell ref="A378:B378"/>
    <mergeCell ref="C378:G378"/>
    <mergeCell ref="H378:I378"/>
    <mergeCell ref="K378:L378"/>
    <mergeCell ref="A375:B375"/>
    <mergeCell ref="C375:G375"/>
    <mergeCell ref="H375:I375"/>
    <mergeCell ref="K375:L375"/>
    <mergeCell ref="A376:B376"/>
    <mergeCell ref="C376:G376"/>
    <mergeCell ref="H376:I376"/>
    <mergeCell ref="K376:L376"/>
    <mergeCell ref="A373:B373"/>
    <mergeCell ref="C373:G373"/>
    <mergeCell ref="H373:I373"/>
    <mergeCell ref="K373:L373"/>
    <mergeCell ref="A374:B374"/>
    <mergeCell ref="C374:G374"/>
    <mergeCell ref="H374:I374"/>
    <mergeCell ref="K374:L374"/>
    <mergeCell ref="A383:B383"/>
    <mergeCell ref="C383:G383"/>
    <mergeCell ref="H383:I383"/>
    <mergeCell ref="K383:L383"/>
    <mergeCell ref="A384:B384"/>
    <mergeCell ref="C384:G384"/>
    <mergeCell ref="H384:I384"/>
    <mergeCell ref="K384:L384"/>
    <mergeCell ref="A381:B381"/>
    <mergeCell ref="C381:G381"/>
    <mergeCell ref="H381:I381"/>
    <mergeCell ref="K381:L381"/>
    <mergeCell ref="A382:B382"/>
    <mergeCell ref="C382:G382"/>
    <mergeCell ref="H382:I382"/>
    <mergeCell ref="K382:L382"/>
    <mergeCell ref="A379:B379"/>
    <mergeCell ref="C379:G379"/>
    <mergeCell ref="H379:I379"/>
    <mergeCell ref="K379:L379"/>
    <mergeCell ref="A380:B380"/>
    <mergeCell ref="C380:G380"/>
    <mergeCell ref="H380:I380"/>
    <mergeCell ref="K380:L380"/>
    <mergeCell ref="A389:B389"/>
    <mergeCell ref="C389:G389"/>
    <mergeCell ref="H389:I389"/>
    <mergeCell ref="K389:L389"/>
    <mergeCell ref="A390:B390"/>
    <mergeCell ref="C390:G390"/>
    <mergeCell ref="H390:I390"/>
    <mergeCell ref="K390:L390"/>
    <mergeCell ref="A387:B387"/>
    <mergeCell ref="C387:G387"/>
    <mergeCell ref="H387:I387"/>
    <mergeCell ref="K387:L387"/>
    <mergeCell ref="A388:B388"/>
    <mergeCell ref="C388:G388"/>
    <mergeCell ref="H388:I388"/>
    <mergeCell ref="K388:L388"/>
    <mergeCell ref="A385:B385"/>
    <mergeCell ref="C385:G385"/>
    <mergeCell ref="H385:I385"/>
    <mergeCell ref="K385:L385"/>
    <mergeCell ref="A386:B386"/>
    <mergeCell ref="C386:G386"/>
    <mergeCell ref="H386:I386"/>
    <mergeCell ref="K386:L386"/>
    <mergeCell ref="A395:B395"/>
    <mergeCell ref="C395:G395"/>
    <mergeCell ref="H395:I395"/>
    <mergeCell ref="K395:L395"/>
    <mergeCell ref="A396:B396"/>
    <mergeCell ref="C396:G396"/>
    <mergeCell ref="H396:I396"/>
    <mergeCell ref="K396:L396"/>
    <mergeCell ref="A393:B393"/>
    <mergeCell ref="C393:G393"/>
    <mergeCell ref="H393:I393"/>
    <mergeCell ref="K393:L393"/>
    <mergeCell ref="A394:B394"/>
    <mergeCell ref="C394:G394"/>
    <mergeCell ref="H394:I394"/>
    <mergeCell ref="K394:L394"/>
    <mergeCell ref="A391:B391"/>
    <mergeCell ref="C391:G391"/>
    <mergeCell ref="H391:I391"/>
    <mergeCell ref="K391:L391"/>
    <mergeCell ref="A392:B392"/>
    <mergeCell ref="C392:G392"/>
    <mergeCell ref="H392:I392"/>
    <mergeCell ref="K392:L392"/>
    <mergeCell ref="A401:B401"/>
    <mergeCell ref="C401:G401"/>
    <mergeCell ref="H401:I401"/>
    <mergeCell ref="K401:L401"/>
    <mergeCell ref="A402:B402"/>
    <mergeCell ref="C402:G402"/>
    <mergeCell ref="H402:I402"/>
    <mergeCell ref="K402:L402"/>
    <mergeCell ref="A399:B399"/>
    <mergeCell ref="C399:G399"/>
    <mergeCell ref="H399:I399"/>
    <mergeCell ref="K399:L399"/>
    <mergeCell ref="A400:B400"/>
    <mergeCell ref="C400:G400"/>
    <mergeCell ref="H400:I400"/>
    <mergeCell ref="K400:L400"/>
    <mergeCell ref="A397:B397"/>
    <mergeCell ref="C397:G397"/>
    <mergeCell ref="H397:I397"/>
    <mergeCell ref="K397:L397"/>
    <mergeCell ref="A398:B398"/>
    <mergeCell ref="C398:G398"/>
    <mergeCell ref="H398:I398"/>
    <mergeCell ref="K398:L398"/>
    <mergeCell ref="A407:B407"/>
    <mergeCell ref="C407:G407"/>
    <mergeCell ref="H407:I407"/>
    <mergeCell ref="K407:L407"/>
    <mergeCell ref="A408:B408"/>
    <mergeCell ref="C408:G408"/>
    <mergeCell ref="H408:I408"/>
    <mergeCell ref="K408:L408"/>
    <mergeCell ref="A405:B405"/>
    <mergeCell ref="C405:G405"/>
    <mergeCell ref="H405:I405"/>
    <mergeCell ref="K405:L405"/>
    <mergeCell ref="A406:B406"/>
    <mergeCell ref="C406:G406"/>
    <mergeCell ref="H406:I406"/>
    <mergeCell ref="K406:L406"/>
    <mergeCell ref="A403:B403"/>
    <mergeCell ref="C403:G403"/>
    <mergeCell ref="H403:I403"/>
    <mergeCell ref="K403:L403"/>
    <mergeCell ref="A404:B404"/>
    <mergeCell ref="C404:G404"/>
    <mergeCell ref="H404:I404"/>
    <mergeCell ref="K404:L404"/>
    <mergeCell ref="A413:B413"/>
    <mergeCell ref="C413:G413"/>
    <mergeCell ref="H413:I413"/>
    <mergeCell ref="K413:L413"/>
    <mergeCell ref="A414:B414"/>
    <mergeCell ref="C414:G414"/>
    <mergeCell ref="H414:I414"/>
    <mergeCell ref="K414:L414"/>
    <mergeCell ref="A411:B411"/>
    <mergeCell ref="C411:G411"/>
    <mergeCell ref="H411:I411"/>
    <mergeCell ref="K411:L411"/>
    <mergeCell ref="A412:B412"/>
    <mergeCell ref="C412:G412"/>
    <mergeCell ref="H412:I412"/>
    <mergeCell ref="K412:L412"/>
    <mergeCell ref="A409:B409"/>
    <mergeCell ref="C409:G409"/>
    <mergeCell ref="H409:I409"/>
    <mergeCell ref="K409:L409"/>
    <mergeCell ref="A410:B410"/>
    <mergeCell ref="C410:G410"/>
    <mergeCell ref="H410:I410"/>
    <mergeCell ref="K410:L410"/>
    <mergeCell ref="A419:B419"/>
    <mergeCell ref="C419:G419"/>
    <mergeCell ref="H419:I419"/>
    <mergeCell ref="K419:L419"/>
    <mergeCell ref="A420:B420"/>
    <mergeCell ref="C420:G420"/>
    <mergeCell ref="H420:I420"/>
    <mergeCell ref="K420:L420"/>
    <mergeCell ref="A417:B417"/>
    <mergeCell ref="C417:G417"/>
    <mergeCell ref="H417:I417"/>
    <mergeCell ref="K417:L417"/>
    <mergeCell ref="A418:B418"/>
    <mergeCell ref="C418:G418"/>
    <mergeCell ref="H418:I418"/>
    <mergeCell ref="K418:L418"/>
    <mergeCell ref="A415:B415"/>
    <mergeCell ref="C415:G415"/>
    <mergeCell ref="H415:I415"/>
    <mergeCell ref="K415:L415"/>
    <mergeCell ref="A416:B416"/>
    <mergeCell ref="C416:G416"/>
    <mergeCell ref="H416:I416"/>
    <mergeCell ref="K416:L416"/>
    <mergeCell ref="A425:B425"/>
    <mergeCell ref="C425:G425"/>
    <mergeCell ref="H425:I425"/>
    <mergeCell ref="K425:L425"/>
    <mergeCell ref="A426:B426"/>
    <mergeCell ref="C426:G426"/>
    <mergeCell ref="H426:I426"/>
    <mergeCell ref="K426:L426"/>
    <mergeCell ref="A423:B423"/>
    <mergeCell ref="C423:G423"/>
    <mergeCell ref="H423:I423"/>
    <mergeCell ref="K423:L423"/>
    <mergeCell ref="A424:B424"/>
    <mergeCell ref="C424:G424"/>
    <mergeCell ref="H424:I424"/>
    <mergeCell ref="K424:L424"/>
    <mergeCell ref="A421:B421"/>
    <mergeCell ref="C421:G421"/>
    <mergeCell ref="H421:I421"/>
    <mergeCell ref="K421:L421"/>
    <mergeCell ref="A422:B422"/>
    <mergeCell ref="C422:G422"/>
    <mergeCell ref="H422:I422"/>
    <mergeCell ref="K422:L422"/>
    <mergeCell ref="A431:B431"/>
    <mergeCell ref="C431:G431"/>
    <mergeCell ref="H431:I431"/>
    <mergeCell ref="K431:L431"/>
    <mergeCell ref="A432:B432"/>
    <mergeCell ref="C432:G432"/>
    <mergeCell ref="H432:I432"/>
    <mergeCell ref="K432:L432"/>
    <mergeCell ref="A429:B429"/>
    <mergeCell ref="C429:G429"/>
    <mergeCell ref="H429:I429"/>
    <mergeCell ref="K429:L429"/>
    <mergeCell ref="A430:B430"/>
    <mergeCell ref="C430:G430"/>
    <mergeCell ref="H430:I430"/>
    <mergeCell ref="K430:L430"/>
    <mergeCell ref="A427:B427"/>
    <mergeCell ref="C427:G427"/>
    <mergeCell ref="H427:I427"/>
    <mergeCell ref="K427:L427"/>
    <mergeCell ref="A428:B428"/>
    <mergeCell ref="C428:G428"/>
    <mergeCell ref="H428:I428"/>
    <mergeCell ref="K428:L428"/>
    <mergeCell ref="A437:B437"/>
    <mergeCell ref="C437:G437"/>
    <mergeCell ref="H437:I437"/>
    <mergeCell ref="K437:L437"/>
    <mergeCell ref="A438:B438"/>
    <mergeCell ref="C438:G438"/>
    <mergeCell ref="H438:I438"/>
    <mergeCell ref="K438:L438"/>
    <mergeCell ref="A435:B435"/>
    <mergeCell ref="C435:G435"/>
    <mergeCell ref="H435:I435"/>
    <mergeCell ref="K435:L435"/>
    <mergeCell ref="A436:B436"/>
    <mergeCell ref="C436:G436"/>
    <mergeCell ref="H436:I436"/>
    <mergeCell ref="K436:L436"/>
    <mergeCell ref="A433:B433"/>
    <mergeCell ref="C433:G433"/>
    <mergeCell ref="H433:I433"/>
    <mergeCell ref="K433:L433"/>
    <mergeCell ref="A434:B434"/>
    <mergeCell ref="C434:G434"/>
    <mergeCell ref="H434:I434"/>
    <mergeCell ref="K434:L434"/>
    <mergeCell ref="A443:B443"/>
    <mergeCell ref="C443:G443"/>
    <mergeCell ref="H443:I443"/>
    <mergeCell ref="K443:L443"/>
    <mergeCell ref="A444:B444"/>
    <mergeCell ref="C444:G444"/>
    <mergeCell ref="H444:I444"/>
    <mergeCell ref="K444:L444"/>
    <mergeCell ref="A441:B441"/>
    <mergeCell ref="C441:G441"/>
    <mergeCell ref="H441:I441"/>
    <mergeCell ref="K441:L441"/>
    <mergeCell ref="A442:B442"/>
    <mergeCell ref="C442:G442"/>
    <mergeCell ref="H442:I442"/>
    <mergeCell ref="K442:L442"/>
    <mergeCell ref="A439:B439"/>
    <mergeCell ref="C439:G439"/>
    <mergeCell ref="H439:I439"/>
    <mergeCell ref="K439:L439"/>
    <mergeCell ref="A440:B440"/>
    <mergeCell ref="C440:G440"/>
    <mergeCell ref="H440:I440"/>
    <mergeCell ref="K440:L440"/>
    <mergeCell ref="A449:B449"/>
    <mergeCell ref="C449:G449"/>
    <mergeCell ref="H449:I449"/>
    <mergeCell ref="K449:L449"/>
    <mergeCell ref="A450:B450"/>
    <mergeCell ref="C450:G450"/>
    <mergeCell ref="H450:I450"/>
    <mergeCell ref="K450:L450"/>
    <mergeCell ref="A447:B447"/>
    <mergeCell ref="C447:G447"/>
    <mergeCell ref="H447:I447"/>
    <mergeCell ref="K447:L447"/>
    <mergeCell ref="A448:B448"/>
    <mergeCell ref="C448:G448"/>
    <mergeCell ref="H448:I448"/>
    <mergeCell ref="K448:L448"/>
    <mergeCell ref="A445:B445"/>
    <mergeCell ref="C445:G445"/>
    <mergeCell ref="H445:I445"/>
    <mergeCell ref="K445:L445"/>
    <mergeCell ref="A446:B446"/>
    <mergeCell ref="C446:G446"/>
    <mergeCell ref="H446:I446"/>
    <mergeCell ref="K446:L446"/>
    <mergeCell ref="A455:B455"/>
    <mergeCell ref="C455:G455"/>
    <mergeCell ref="H455:I455"/>
    <mergeCell ref="K455:L455"/>
    <mergeCell ref="A456:B456"/>
    <mergeCell ref="C456:G456"/>
    <mergeCell ref="H456:I456"/>
    <mergeCell ref="K456:L456"/>
    <mergeCell ref="A453:B453"/>
    <mergeCell ref="C453:G453"/>
    <mergeCell ref="H453:I453"/>
    <mergeCell ref="K453:L453"/>
    <mergeCell ref="A454:B454"/>
    <mergeCell ref="C454:G454"/>
    <mergeCell ref="H454:I454"/>
    <mergeCell ref="K454:L454"/>
    <mergeCell ref="A451:B451"/>
    <mergeCell ref="C451:G451"/>
    <mergeCell ref="H451:I451"/>
    <mergeCell ref="K451:L451"/>
    <mergeCell ref="A452:B452"/>
    <mergeCell ref="C452:G452"/>
    <mergeCell ref="H452:I452"/>
    <mergeCell ref="K452:L452"/>
    <mergeCell ref="A461:B461"/>
    <mergeCell ref="C461:G461"/>
    <mergeCell ref="H461:I461"/>
    <mergeCell ref="K461:L461"/>
    <mergeCell ref="A462:B462"/>
    <mergeCell ref="C462:G462"/>
    <mergeCell ref="H462:I462"/>
    <mergeCell ref="K462:L462"/>
    <mergeCell ref="A459:B459"/>
    <mergeCell ref="C459:G459"/>
    <mergeCell ref="H459:I459"/>
    <mergeCell ref="K459:L459"/>
    <mergeCell ref="A460:B460"/>
    <mergeCell ref="C460:G460"/>
    <mergeCell ref="H460:I460"/>
    <mergeCell ref="K460:L460"/>
    <mergeCell ref="A457:B457"/>
    <mergeCell ref="C457:G457"/>
    <mergeCell ref="H457:I457"/>
    <mergeCell ref="K457:L457"/>
    <mergeCell ref="A458:B458"/>
    <mergeCell ref="C458:G458"/>
    <mergeCell ref="H458:I458"/>
    <mergeCell ref="K458:L458"/>
    <mergeCell ref="A467:B467"/>
    <mergeCell ref="C467:G467"/>
    <mergeCell ref="H467:I467"/>
    <mergeCell ref="K467:L467"/>
    <mergeCell ref="A468:B468"/>
    <mergeCell ref="C468:G468"/>
    <mergeCell ref="H468:I468"/>
    <mergeCell ref="K468:L468"/>
    <mergeCell ref="A465:B465"/>
    <mergeCell ref="C465:G465"/>
    <mergeCell ref="H465:I465"/>
    <mergeCell ref="K465:L465"/>
    <mergeCell ref="A466:B466"/>
    <mergeCell ref="C466:G466"/>
    <mergeCell ref="H466:I466"/>
    <mergeCell ref="K466:L466"/>
    <mergeCell ref="A463:B463"/>
    <mergeCell ref="C463:G463"/>
    <mergeCell ref="H463:I463"/>
    <mergeCell ref="K463:L463"/>
    <mergeCell ref="A464:B464"/>
    <mergeCell ref="C464:G464"/>
    <mergeCell ref="H464:I464"/>
    <mergeCell ref="K464:L464"/>
    <mergeCell ref="A473:B473"/>
    <mergeCell ref="C473:G473"/>
    <mergeCell ref="H473:I473"/>
    <mergeCell ref="K473:L473"/>
    <mergeCell ref="A474:B474"/>
    <mergeCell ref="C474:G474"/>
    <mergeCell ref="H474:I474"/>
    <mergeCell ref="K474:L474"/>
    <mergeCell ref="A471:B471"/>
    <mergeCell ref="C471:G471"/>
    <mergeCell ref="H471:I471"/>
    <mergeCell ref="K471:L471"/>
    <mergeCell ref="A472:B472"/>
    <mergeCell ref="C472:G472"/>
    <mergeCell ref="H472:I472"/>
    <mergeCell ref="K472:L472"/>
    <mergeCell ref="A469:B469"/>
    <mergeCell ref="C469:G469"/>
    <mergeCell ref="H469:I469"/>
    <mergeCell ref="K469:L469"/>
    <mergeCell ref="A470:B470"/>
    <mergeCell ref="C470:G470"/>
    <mergeCell ref="H470:I470"/>
    <mergeCell ref="K470:L470"/>
    <mergeCell ref="A479:B479"/>
    <mergeCell ref="C479:G479"/>
    <mergeCell ref="H479:I479"/>
    <mergeCell ref="K479:L479"/>
    <mergeCell ref="A480:B480"/>
    <mergeCell ref="C480:G480"/>
    <mergeCell ref="H480:I480"/>
    <mergeCell ref="K480:L480"/>
    <mergeCell ref="A477:B477"/>
    <mergeCell ref="C477:G477"/>
    <mergeCell ref="H477:I477"/>
    <mergeCell ref="K477:L477"/>
    <mergeCell ref="A478:B478"/>
    <mergeCell ref="C478:G478"/>
    <mergeCell ref="H478:I478"/>
    <mergeCell ref="K478:L478"/>
    <mergeCell ref="A475:B475"/>
    <mergeCell ref="C475:G475"/>
    <mergeCell ref="H475:I475"/>
    <mergeCell ref="K475:L475"/>
    <mergeCell ref="A476:B476"/>
    <mergeCell ref="C476:G476"/>
    <mergeCell ref="H476:I476"/>
    <mergeCell ref="K476:L476"/>
    <mergeCell ref="A485:B485"/>
    <mergeCell ref="C485:G485"/>
    <mergeCell ref="H485:I485"/>
    <mergeCell ref="K485:L485"/>
    <mergeCell ref="A486:B486"/>
    <mergeCell ref="C486:G486"/>
    <mergeCell ref="H486:I486"/>
    <mergeCell ref="K486:L486"/>
    <mergeCell ref="A483:B483"/>
    <mergeCell ref="C483:G483"/>
    <mergeCell ref="H483:I483"/>
    <mergeCell ref="K483:L483"/>
    <mergeCell ref="A484:B484"/>
    <mergeCell ref="C484:G484"/>
    <mergeCell ref="H484:I484"/>
    <mergeCell ref="K484:L484"/>
    <mergeCell ref="A481:B481"/>
    <mergeCell ref="C481:G481"/>
    <mergeCell ref="H481:I481"/>
    <mergeCell ref="K481:L481"/>
    <mergeCell ref="A482:B482"/>
    <mergeCell ref="C482:G482"/>
    <mergeCell ref="H482:I482"/>
    <mergeCell ref="K482:L482"/>
    <mergeCell ref="A491:B491"/>
    <mergeCell ref="C491:G491"/>
    <mergeCell ref="H491:I491"/>
    <mergeCell ref="K491:L491"/>
    <mergeCell ref="A492:B492"/>
    <mergeCell ref="C492:G492"/>
    <mergeCell ref="H492:I492"/>
    <mergeCell ref="K492:L492"/>
    <mergeCell ref="A489:B489"/>
    <mergeCell ref="C489:G489"/>
    <mergeCell ref="H489:I489"/>
    <mergeCell ref="K489:L489"/>
    <mergeCell ref="A490:B490"/>
    <mergeCell ref="C490:G490"/>
    <mergeCell ref="H490:I490"/>
    <mergeCell ref="K490:L490"/>
    <mergeCell ref="A487:B487"/>
    <mergeCell ref="C487:G487"/>
    <mergeCell ref="H487:I487"/>
    <mergeCell ref="K487:L487"/>
    <mergeCell ref="A488:B488"/>
    <mergeCell ref="C488:G488"/>
    <mergeCell ref="H488:I488"/>
    <mergeCell ref="K488:L488"/>
    <mergeCell ref="A497:B497"/>
    <mergeCell ref="C497:G497"/>
    <mergeCell ref="H497:I497"/>
    <mergeCell ref="K497:L497"/>
    <mergeCell ref="A498:B498"/>
    <mergeCell ref="C498:G498"/>
    <mergeCell ref="H498:I498"/>
    <mergeCell ref="K498:L498"/>
    <mergeCell ref="A495:B495"/>
    <mergeCell ref="C495:G495"/>
    <mergeCell ref="H495:I495"/>
    <mergeCell ref="K495:L495"/>
    <mergeCell ref="A496:B496"/>
    <mergeCell ref="C496:G496"/>
    <mergeCell ref="H496:I496"/>
    <mergeCell ref="K496:L496"/>
    <mergeCell ref="A493:B493"/>
    <mergeCell ref="C493:G493"/>
    <mergeCell ref="H493:I493"/>
    <mergeCell ref="K493:L493"/>
    <mergeCell ref="A494:B494"/>
    <mergeCell ref="C494:G494"/>
    <mergeCell ref="H494:I494"/>
    <mergeCell ref="K494:L494"/>
    <mergeCell ref="A503:B503"/>
    <mergeCell ref="C503:G503"/>
    <mergeCell ref="H503:I503"/>
    <mergeCell ref="K503:L503"/>
    <mergeCell ref="A504:B504"/>
    <mergeCell ref="C504:G504"/>
    <mergeCell ref="H504:I504"/>
    <mergeCell ref="K504:L504"/>
    <mergeCell ref="A501:B501"/>
    <mergeCell ref="C501:G501"/>
    <mergeCell ref="H501:I501"/>
    <mergeCell ref="K501:L501"/>
    <mergeCell ref="A502:B502"/>
    <mergeCell ref="C502:G502"/>
    <mergeCell ref="H502:I502"/>
    <mergeCell ref="K502:L502"/>
    <mergeCell ref="A499:B499"/>
    <mergeCell ref="C499:G499"/>
    <mergeCell ref="H499:I499"/>
    <mergeCell ref="K499:L499"/>
    <mergeCell ref="A500:B500"/>
    <mergeCell ref="C500:G500"/>
    <mergeCell ref="H500:I500"/>
    <mergeCell ref="K500:L500"/>
    <mergeCell ref="A509:B509"/>
    <mergeCell ref="C509:G509"/>
    <mergeCell ref="H509:I509"/>
    <mergeCell ref="K509:L509"/>
    <mergeCell ref="A510:B510"/>
    <mergeCell ref="C510:G510"/>
    <mergeCell ref="H510:I510"/>
    <mergeCell ref="K510:L510"/>
    <mergeCell ref="A507:B507"/>
    <mergeCell ref="C507:G507"/>
    <mergeCell ref="H507:I507"/>
    <mergeCell ref="K507:L507"/>
    <mergeCell ref="A508:B508"/>
    <mergeCell ref="C508:G508"/>
    <mergeCell ref="H508:I508"/>
    <mergeCell ref="K508:L508"/>
    <mergeCell ref="A505:B505"/>
    <mergeCell ref="C505:G505"/>
    <mergeCell ref="H505:I505"/>
    <mergeCell ref="K505:L505"/>
    <mergeCell ref="A506:B506"/>
    <mergeCell ref="C506:G506"/>
    <mergeCell ref="H506:I506"/>
    <mergeCell ref="K506:L506"/>
    <mergeCell ref="A515:B515"/>
    <mergeCell ref="C515:G515"/>
    <mergeCell ref="H515:I515"/>
    <mergeCell ref="K515:L515"/>
    <mergeCell ref="A516:B516"/>
    <mergeCell ref="C516:G516"/>
    <mergeCell ref="H516:I516"/>
    <mergeCell ref="K516:L516"/>
    <mergeCell ref="A513:B513"/>
    <mergeCell ref="C513:G513"/>
    <mergeCell ref="H513:I513"/>
    <mergeCell ref="K513:L513"/>
    <mergeCell ref="A514:B514"/>
    <mergeCell ref="C514:G514"/>
    <mergeCell ref="H514:I514"/>
    <mergeCell ref="K514:L514"/>
    <mergeCell ref="A511:B511"/>
    <mergeCell ref="C511:G511"/>
    <mergeCell ref="H511:I511"/>
    <mergeCell ref="K511:L511"/>
    <mergeCell ref="A512:B512"/>
    <mergeCell ref="C512:G512"/>
    <mergeCell ref="H512:I512"/>
    <mergeCell ref="K512:L512"/>
    <mergeCell ref="A521:B521"/>
    <mergeCell ref="C521:G521"/>
    <mergeCell ref="H521:I521"/>
    <mergeCell ref="K521:L521"/>
    <mergeCell ref="A522:B522"/>
    <mergeCell ref="C522:G522"/>
    <mergeCell ref="H522:I522"/>
    <mergeCell ref="K522:L522"/>
    <mergeCell ref="A519:B519"/>
    <mergeCell ref="C519:G519"/>
    <mergeCell ref="H519:I519"/>
    <mergeCell ref="K519:L519"/>
    <mergeCell ref="A520:B520"/>
    <mergeCell ref="C520:G520"/>
    <mergeCell ref="H520:I520"/>
    <mergeCell ref="K520:L520"/>
    <mergeCell ref="A517:B517"/>
    <mergeCell ref="C517:G517"/>
    <mergeCell ref="H517:I517"/>
    <mergeCell ref="K517:L517"/>
    <mergeCell ref="A518:B518"/>
    <mergeCell ref="C518:G518"/>
    <mergeCell ref="H518:I518"/>
    <mergeCell ref="K518:L518"/>
    <mergeCell ref="A527:B527"/>
    <mergeCell ref="C527:G527"/>
    <mergeCell ref="H527:I527"/>
    <mergeCell ref="K527:L527"/>
    <mergeCell ref="A528:B528"/>
    <mergeCell ref="C528:G528"/>
    <mergeCell ref="H528:I528"/>
    <mergeCell ref="K528:L528"/>
    <mergeCell ref="A525:B525"/>
    <mergeCell ref="C525:G525"/>
    <mergeCell ref="H525:I525"/>
    <mergeCell ref="K525:L525"/>
    <mergeCell ref="A526:B526"/>
    <mergeCell ref="C526:G526"/>
    <mergeCell ref="H526:I526"/>
    <mergeCell ref="K526:L526"/>
    <mergeCell ref="A523:B523"/>
    <mergeCell ref="C523:G523"/>
    <mergeCell ref="H523:I523"/>
    <mergeCell ref="K523:L523"/>
    <mergeCell ref="A524:B524"/>
    <mergeCell ref="C524:G524"/>
    <mergeCell ref="H524:I524"/>
    <mergeCell ref="K524:L524"/>
    <mergeCell ref="A533:B533"/>
    <mergeCell ref="C533:G533"/>
    <mergeCell ref="H533:I533"/>
    <mergeCell ref="K533:L533"/>
    <mergeCell ref="A534:B534"/>
    <mergeCell ref="C534:G534"/>
    <mergeCell ref="H534:I534"/>
    <mergeCell ref="K534:L534"/>
    <mergeCell ref="A531:B531"/>
    <mergeCell ref="C531:G531"/>
    <mergeCell ref="H531:I531"/>
    <mergeCell ref="K531:L531"/>
    <mergeCell ref="A532:B532"/>
    <mergeCell ref="C532:G532"/>
    <mergeCell ref="H532:I532"/>
    <mergeCell ref="K532:L532"/>
    <mergeCell ref="A529:B529"/>
    <mergeCell ref="C529:G529"/>
    <mergeCell ref="H529:I529"/>
    <mergeCell ref="K529:L529"/>
    <mergeCell ref="A530:B530"/>
    <mergeCell ref="C530:G530"/>
    <mergeCell ref="H530:I530"/>
    <mergeCell ref="K530:L530"/>
    <mergeCell ref="A539:B539"/>
    <mergeCell ref="C539:G539"/>
    <mergeCell ref="H539:I539"/>
    <mergeCell ref="K539:L539"/>
    <mergeCell ref="A540:B540"/>
    <mergeCell ref="C540:G540"/>
    <mergeCell ref="H540:I540"/>
    <mergeCell ref="K540:L540"/>
    <mergeCell ref="A537:B537"/>
    <mergeCell ref="C537:G537"/>
    <mergeCell ref="H537:I537"/>
    <mergeCell ref="K537:L537"/>
    <mergeCell ref="A538:B538"/>
    <mergeCell ref="C538:G538"/>
    <mergeCell ref="H538:I538"/>
    <mergeCell ref="K538:L538"/>
    <mergeCell ref="A535:B535"/>
    <mergeCell ref="C535:G535"/>
    <mergeCell ref="H535:I535"/>
    <mergeCell ref="K535:L535"/>
    <mergeCell ref="A536:B536"/>
    <mergeCell ref="C536:G536"/>
    <mergeCell ref="H536:I536"/>
    <mergeCell ref="K536:L536"/>
    <mergeCell ref="A545:B545"/>
    <mergeCell ref="C545:G545"/>
    <mergeCell ref="H545:I545"/>
    <mergeCell ref="K545:L545"/>
    <mergeCell ref="A546:B546"/>
    <mergeCell ref="C546:G546"/>
    <mergeCell ref="H546:I546"/>
    <mergeCell ref="K546:L546"/>
    <mergeCell ref="A543:B543"/>
    <mergeCell ref="C543:G543"/>
    <mergeCell ref="H543:I543"/>
    <mergeCell ref="K543:L543"/>
    <mergeCell ref="A544:B544"/>
    <mergeCell ref="C544:G544"/>
    <mergeCell ref="H544:I544"/>
    <mergeCell ref="K544:L544"/>
    <mergeCell ref="A541:B541"/>
    <mergeCell ref="C541:G541"/>
    <mergeCell ref="H541:I541"/>
    <mergeCell ref="K541:L541"/>
    <mergeCell ref="A542:B542"/>
    <mergeCell ref="C542:G542"/>
    <mergeCell ref="H542:I542"/>
    <mergeCell ref="K542:L542"/>
    <mergeCell ref="A551:B551"/>
    <mergeCell ref="C551:G551"/>
    <mergeCell ref="H551:I551"/>
    <mergeCell ref="K551:L551"/>
    <mergeCell ref="A552:B552"/>
    <mergeCell ref="C552:G552"/>
    <mergeCell ref="H552:I552"/>
    <mergeCell ref="K552:L552"/>
    <mergeCell ref="A549:B549"/>
    <mergeCell ref="C549:G549"/>
    <mergeCell ref="H549:I549"/>
    <mergeCell ref="K549:L549"/>
    <mergeCell ref="A550:B550"/>
    <mergeCell ref="C550:G550"/>
    <mergeCell ref="H550:I550"/>
    <mergeCell ref="K550:L550"/>
    <mergeCell ref="A547:B547"/>
    <mergeCell ref="C547:G547"/>
    <mergeCell ref="H547:I547"/>
    <mergeCell ref="K547:L547"/>
    <mergeCell ref="A548:B548"/>
    <mergeCell ref="C548:G548"/>
    <mergeCell ref="H548:I548"/>
    <mergeCell ref="K548:L548"/>
    <mergeCell ref="A557:B557"/>
    <mergeCell ref="C557:G557"/>
    <mergeCell ref="H557:I557"/>
    <mergeCell ref="K557:L557"/>
    <mergeCell ref="A558:B558"/>
    <mergeCell ref="C558:G558"/>
    <mergeCell ref="H558:I558"/>
    <mergeCell ref="K558:L558"/>
    <mergeCell ref="A555:B555"/>
    <mergeCell ref="C555:G555"/>
    <mergeCell ref="H555:I555"/>
    <mergeCell ref="K555:L555"/>
    <mergeCell ref="A556:B556"/>
    <mergeCell ref="C556:G556"/>
    <mergeCell ref="H556:I556"/>
    <mergeCell ref="K556:L556"/>
    <mergeCell ref="A553:B553"/>
    <mergeCell ref="C553:G553"/>
    <mergeCell ref="H553:I553"/>
    <mergeCell ref="K553:L553"/>
    <mergeCell ref="A554:B554"/>
    <mergeCell ref="C554:G554"/>
    <mergeCell ref="H554:I554"/>
    <mergeCell ref="K554:L554"/>
    <mergeCell ref="A563:B563"/>
    <mergeCell ref="C563:G563"/>
    <mergeCell ref="H563:I563"/>
    <mergeCell ref="K563:L563"/>
    <mergeCell ref="A564:B564"/>
    <mergeCell ref="C564:G564"/>
    <mergeCell ref="H564:I564"/>
    <mergeCell ref="K564:L564"/>
    <mergeCell ref="A561:B561"/>
    <mergeCell ref="C561:G561"/>
    <mergeCell ref="H561:I561"/>
    <mergeCell ref="K561:L561"/>
    <mergeCell ref="A562:B562"/>
    <mergeCell ref="C562:G562"/>
    <mergeCell ref="H562:I562"/>
    <mergeCell ref="K562:L562"/>
    <mergeCell ref="A559:B559"/>
    <mergeCell ref="C559:G559"/>
    <mergeCell ref="H559:I559"/>
    <mergeCell ref="K559:L559"/>
    <mergeCell ref="A560:B560"/>
    <mergeCell ref="C560:G560"/>
    <mergeCell ref="H560:I560"/>
    <mergeCell ref="K560:L560"/>
    <mergeCell ref="A569:B569"/>
    <mergeCell ref="C569:G569"/>
    <mergeCell ref="H569:I569"/>
    <mergeCell ref="K569:L569"/>
    <mergeCell ref="A570:B570"/>
    <mergeCell ref="C570:G570"/>
    <mergeCell ref="H570:I570"/>
    <mergeCell ref="K570:L570"/>
    <mergeCell ref="A567:B567"/>
    <mergeCell ref="C567:G567"/>
    <mergeCell ref="H567:I567"/>
    <mergeCell ref="K567:L567"/>
    <mergeCell ref="A568:B568"/>
    <mergeCell ref="C568:G568"/>
    <mergeCell ref="H568:I568"/>
    <mergeCell ref="K568:L568"/>
    <mergeCell ref="A565:B565"/>
    <mergeCell ref="C565:G565"/>
    <mergeCell ref="H565:I565"/>
    <mergeCell ref="K565:L565"/>
    <mergeCell ref="A566:B566"/>
    <mergeCell ref="C566:G566"/>
    <mergeCell ref="H566:I566"/>
    <mergeCell ref="K566:L566"/>
    <mergeCell ref="A575:B575"/>
    <mergeCell ref="C575:G575"/>
    <mergeCell ref="H575:I575"/>
    <mergeCell ref="K575:L575"/>
    <mergeCell ref="A576:B576"/>
    <mergeCell ref="C576:G576"/>
    <mergeCell ref="H576:I576"/>
    <mergeCell ref="K576:L576"/>
    <mergeCell ref="A573:B573"/>
    <mergeCell ref="C573:G573"/>
    <mergeCell ref="H573:I573"/>
    <mergeCell ref="K573:L573"/>
    <mergeCell ref="A574:B574"/>
    <mergeCell ref="C574:G574"/>
    <mergeCell ref="H574:I574"/>
    <mergeCell ref="K574:L574"/>
    <mergeCell ref="A571:B571"/>
    <mergeCell ref="C571:G571"/>
    <mergeCell ref="H571:I571"/>
    <mergeCell ref="K571:L571"/>
    <mergeCell ref="A572:B572"/>
    <mergeCell ref="C572:G572"/>
    <mergeCell ref="H572:I572"/>
    <mergeCell ref="K572:L572"/>
    <mergeCell ref="A581:B581"/>
    <mergeCell ref="C581:G581"/>
    <mergeCell ref="H581:I581"/>
    <mergeCell ref="K581:L581"/>
    <mergeCell ref="A582:B582"/>
    <mergeCell ref="C582:G582"/>
    <mergeCell ref="H582:I582"/>
    <mergeCell ref="K582:L582"/>
    <mergeCell ref="A579:B579"/>
    <mergeCell ref="C579:G579"/>
    <mergeCell ref="H579:I579"/>
    <mergeCell ref="K579:L579"/>
    <mergeCell ref="A580:B580"/>
    <mergeCell ref="C580:G580"/>
    <mergeCell ref="H580:I580"/>
    <mergeCell ref="K580:L580"/>
    <mergeCell ref="A577:B577"/>
    <mergeCell ref="C577:G577"/>
    <mergeCell ref="H577:I577"/>
    <mergeCell ref="K577:L577"/>
    <mergeCell ref="A578:B578"/>
    <mergeCell ref="C578:G578"/>
    <mergeCell ref="H578:I578"/>
    <mergeCell ref="K578:L578"/>
    <mergeCell ref="A587:B587"/>
    <mergeCell ref="C587:G587"/>
    <mergeCell ref="H587:I587"/>
    <mergeCell ref="K587:L587"/>
    <mergeCell ref="A588:B588"/>
    <mergeCell ref="C588:G588"/>
    <mergeCell ref="H588:I588"/>
    <mergeCell ref="K588:L588"/>
    <mergeCell ref="A585:B585"/>
    <mergeCell ref="C585:G585"/>
    <mergeCell ref="H585:I585"/>
    <mergeCell ref="K585:L585"/>
    <mergeCell ref="A586:B586"/>
    <mergeCell ref="C586:G586"/>
    <mergeCell ref="H586:I586"/>
    <mergeCell ref="K586:L586"/>
    <mergeCell ref="A583:B583"/>
    <mergeCell ref="C583:G583"/>
    <mergeCell ref="H583:I583"/>
    <mergeCell ref="K583:L583"/>
    <mergeCell ref="A584:B584"/>
    <mergeCell ref="C584:G584"/>
    <mergeCell ref="H584:I584"/>
    <mergeCell ref="K584:L584"/>
    <mergeCell ref="A593:B593"/>
    <mergeCell ref="C593:G593"/>
    <mergeCell ref="H593:I593"/>
    <mergeCell ref="K593:L593"/>
    <mergeCell ref="A594:B594"/>
    <mergeCell ref="C594:G594"/>
    <mergeCell ref="H594:I594"/>
    <mergeCell ref="K594:L594"/>
    <mergeCell ref="A591:B591"/>
    <mergeCell ref="C591:G591"/>
    <mergeCell ref="H591:I591"/>
    <mergeCell ref="K591:L591"/>
    <mergeCell ref="A592:B592"/>
    <mergeCell ref="C592:G592"/>
    <mergeCell ref="H592:I592"/>
    <mergeCell ref="K592:L592"/>
    <mergeCell ref="A589:B589"/>
    <mergeCell ref="C589:G589"/>
    <mergeCell ref="H589:I589"/>
    <mergeCell ref="K589:L589"/>
    <mergeCell ref="A590:B590"/>
    <mergeCell ref="C590:G590"/>
    <mergeCell ref="H590:I590"/>
    <mergeCell ref="K590:L590"/>
    <mergeCell ref="A599:B599"/>
    <mergeCell ref="C599:G599"/>
    <mergeCell ref="H599:I599"/>
    <mergeCell ref="K599:L599"/>
    <mergeCell ref="A600:B600"/>
    <mergeCell ref="C600:G600"/>
    <mergeCell ref="H600:I600"/>
    <mergeCell ref="K600:L600"/>
    <mergeCell ref="A597:B597"/>
    <mergeCell ref="C597:G597"/>
    <mergeCell ref="H597:I597"/>
    <mergeCell ref="K597:L597"/>
    <mergeCell ref="A598:B598"/>
    <mergeCell ref="C598:G598"/>
    <mergeCell ref="H598:I598"/>
    <mergeCell ref="K598:L598"/>
    <mergeCell ref="A595:B595"/>
    <mergeCell ref="C595:G595"/>
    <mergeCell ref="H595:I595"/>
    <mergeCell ref="K595:L595"/>
    <mergeCell ref="A596:B596"/>
    <mergeCell ref="C596:G596"/>
    <mergeCell ref="H596:I596"/>
    <mergeCell ref="K596:L596"/>
    <mergeCell ref="A605:B605"/>
    <mergeCell ref="C605:G605"/>
    <mergeCell ref="H605:I605"/>
    <mergeCell ref="K605:L605"/>
    <mergeCell ref="A606:B606"/>
    <mergeCell ref="C606:G606"/>
    <mergeCell ref="H606:I606"/>
    <mergeCell ref="K606:L606"/>
    <mergeCell ref="A603:B603"/>
    <mergeCell ref="C603:G603"/>
    <mergeCell ref="H603:I603"/>
    <mergeCell ref="K603:L603"/>
    <mergeCell ref="A604:B604"/>
    <mergeCell ref="C604:G604"/>
    <mergeCell ref="H604:I604"/>
    <mergeCell ref="K604:L604"/>
    <mergeCell ref="A601:B601"/>
    <mergeCell ref="C601:G601"/>
    <mergeCell ref="H601:I601"/>
    <mergeCell ref="K601:L601"/>
    <mergeCell ref="A602:B602"/>
    <mergeCell ref="C602:G602"/>
    <mergeCell ref="H602:I602"/>
    <mergeCell ref="K602:L602"/>
    <mergeCell ref="A611:B611"/>
    <mergeCell ref="C611:G611"/>
    <mergeCell ref="H611:I611"/>
    <mergeCell ref="K611:L611"/>
    <mergeCell ref="A612:B612"/>
    <mergeCell ref="C612:G612"/>
    <mergeCell ref="H612:I612"/>
    <mergeCell ref="K612:L612"/>
    <mergeCell ref="A609:B609"/>
    <mergeCell ref="C609:G609"/>
    <mergeCell ref="H609:I609"/>
    <mergeCell ref="K609:L609"/>
    <mergeCell ref="A610:B610"/>
    <mergeCell ref="C610:G610"/>
    <mergeCell ref="H610:I610"/>
    <mergeCell ref="K610:L610"/>
    <mergeCell ref="A607:B607"/>
    <mergeCell ref="C607:G607"/>
    <mergeCell ref="H607:I607"/>
    <mergeCell ref="K607:L607"/>
    <mergeCell ref="A608:B608"/>
    <mergeCell ref="C608:G608"/>
    <mergeCell ref="H608:I608"/>
    <mergeCell ref="K608:L608"/>
    <mergeCell ref="A617:B617"/>
    <mergeCell ref="C617:G617"/>
    <mergeCell ref="H617:I617"/>
    <mergeCell ref="K617:L617"/>
    <mergeCell ref="A618:B618"/>
    <mergeCell ref="C618:G618"/>
    <mergeCell ref="H618:I618"/>
    <mergeCell ref="K618:L618"/>
    <mergeCell ref="A615:B615"/>
    <mergeCell ref="C615:G615"/>
    <mergeCell ref="H615:I615"/>
    <mergeCell ref="K615:L615"/>
    <mergeCell ref="A616:B616"/>
    <mergeCell ref="C616:G616"/>
    <mergeCell ref="H616:I616"/>
    <mergeCell ref="K616:L616"/>
    <mergeCell ref="A613:B613"/>
    <mergeCell ref="C613:G613"/>
    <mergeCell ref="H613:I613"/>
    <mergeCell ref="K613:L613"/>
    <mergeCell ref="A614:B614"/>
    <mergeCell ref="C614:G614"/>
    <mergeCell ref="H614:I614"/>
    <mergeCell ref="K614:L614"/>
    <mergeCell ref="A623:B623"/>
    <mergeCell ref="C623:G623"/>
    <mergeCell ref="H623:I623"/>
    <mergeCell ref="K623:L623"/>
    <mergeCell ref="A624:B624"/>
    <mergeCell ref="C624:G624"/>
    <mergeCell ref="H624:I624"/>
    <mergeCell ref="K624:L624"/>
    <mergeCell ref="A621:B621"/>
    <mergeCell ref="C621:G621"/>
    <mergeCell ref="H621:I621"/>
    <mergeCell ref="K621:L621"/>
    <mergeCell ref="A622:B622"/>
    <mergeCell ref="C622:G622"/>
    <mergeCell ref="H622:I622"/>
    <mergeCell ref="K622:L622"/>
    <mergeCell ref="A619:B619"/>
    <mergeCell ref="C619:G619"/>
    <mergeCell ref="H619:I619"/>
    <mergeCell ref="K619:L619"/>
    <mergeCell ref="A620:B620"/>
    <mergeCell ref="C620:G620"/>
    <mergeCell ref="H620:I620"/>
    <mergeCell ref="K620:L620"/>
    <mergeCell ref="A629:B629"/>
    <mergeCell ref="C629:G629"/>
    <mergeCell ref="H629:I629"/>
    <mergeCell ref="K629:L629"/>
    <mergeCell ref="A630:B630"/>
    <mergeCell ref="C630:G630"/>
    <mergeCell ref="H630:I630"/>
    <mergeCell ref="K630:L630"/>
    <mergeCell ref="A627:B627"/>
    <mergeCell ref="C627:G627"/>
    <mergeCell ref="H627:I627"/>
    <mergeCell ref="K627:L627"/>
    <mergeCell ref="A628:B628"/>
    <mergeCell ref="C628:G628"/>
    <mergeCell ref="H628:I628"/>
    <mergeCell ref="K628:L628"/>
    <mergeCell ref="A625:B625"/>
    <mergeCell ref="C625:G625"/>
    <mergeCell ref="H625:I625"/>
    <mergeCell ref="K625:L625"/>
    <mergeCell ref="A626:B626"/>
    <mergeCell ref="C626:G626"/>
    <mergeCell ref="H626:I626"/>
    <mergeCell ref="K626:L626"/>
    <mergeCell ref="A635:B635"/>
    <mergeCell ref="C635:G635"/>
    <mergeCell ref="H635:I635"/>
    <mergeCell ref="K635:L635"/>
    <mergeCell ref="A636:B636"/>
    <mergeCell ref="C636:G636"/>
    <mergeCell ref="H636:I636"/>
    <mergeCell ref="K636:L636"/>
    <mergeCell ref="A633:B633"/>
    <mergeCell ref="C633:G633"/>
    <mergeCell ref="H633:I633"/>
    <mergeCell ref="K633:L633"/>
    <mergeCell ref="A634:B634"/>
    <mergeCell ref="C634:G634"/>
    <mergeCell ref="H634:I634"/>
    <mergeCell ref="K634:L634"/>
    <mergeCell ref="A631:B631"/>
    <mergeCell ref="C631:G631"/>
    <mergeCell ref="H631:I631"/>
    <mergeCell ref="K631:L631"/>
    <mergeCell ref="A632:B632"/>
    <mergeCell ref="C632:G632"/>
    <mergeCell ref="H632:I632"/>
    <mergeCell ref="K632:L632"/>
    <mergeCell ref="A641:B641"/>
    <mergeCell ref="C641:G641"/>
    <mergeCell ref="H641:I641"/>
    <mergeCell ref="K641:L641"/>
    <mergeCell ref="A642:B642"/>
    <mergeCell ref="C642:G642"/>
    <mergeCell ref="H642:I642"/>
    <mergeCell ref="K642:L642"/>
    <mergeCell ref="A639:B639"/>
    <mergeCell ref="C639:G639"/>
    <mergeCell ref="H639:I639"/>
    <mergeCell ref="K639:L639"/>
    <mergeCell ref="A640:B640"/>
    <mergeCell ref="C640:G640"/>
    <mergeCell ref="H640:I640"/>
    <mergeCell ref="K640:L640"/>
    <mergeCell ref="A637:B637"/>
    <mergeCell ref="C637:G637"/>
    <mergeCell ref="H637:I637"/>
    <mergeCell ref="K637:L637"/>
    <mergeCell ref="A638:B638"/>
    <mergeCell ref="C638:G638"/>
    <mergeCell ref="H638:I638"/>
    <mergeCell ref="K638:L638"/>
    <mergeCell ref="A647:B647"/>
    <mergeCell ref="C647:G647"/>
    <mergeCell ref="H647:I647"/>
    <mergeCell ref="K647:L647"/>
    <mergeCell ref="A648:B648"/>
    <mergeCell ref="C648:G648"/>
    <mergeCell ref="H648:I648"/>
    <mergeCell ref="K648:L648"/>
    <mergeCell ref="A645:B645"/>
    <mergeCell ref="C645:G645"/>
    <mergeCell ref="H645:I645"/>
    <mergeCell ref="K645:L645"/>
    <mergeCell ref="A646:B646"/>
    <mergeCell ref="C646:G646"/>
    <mergeCell ref="H646:I646"/>
    <mergeCell ref="K646:L646"/>
    <mergeCell ref="A643:B643"/>
    <mergeCell ref="C643:G643"/>
    <mergeCell ref="H643:I643"/>
    <mergeCell ref="K643:L643"/>
    <mergeCell ref="A644:B644"/>
    <mergeCell ref="C644:G644"/>
    <mergeCell ref="H644:I644"/>
    <mergeCell ref="K644:L644"/>
    <mergeCell ref="A653:B653"/>
    <mergeCell ref="C653:G653"/>
    <mergeCell ref="H653:I653"/>
    <mergeCell ref="K653:L653"/>
    <mergeCell ref="A654:B654"/>
    <mergeCell ref="C654:G654"/>
    <mergeCell ref="H654:I654"/>
    <mergeCell ref="K654:L654"/>
    <mergeCell ref="A651:B651"/>
    <mergeCell ref="C651:G651"/>
    <mergeCell ref="H651:I651"/>
    <mergeCell ref="K651:L651"/>
    <mergeCell ref="A652:B652"/>
    <mergeCell ref="C652:G652"/>
    <mergeCell ref="H652:I652"/>
    <mergeCell ref="K652:L652"/>
    <mergeCell ref="A649:B649"/>
    <mergeCell ref="C649:G649"/>
    <mergeCell ref="H649:I649"/>
    <mergeCell ref="K649:L649"/>
    <mergeCell ref="A650:B650"/>
    <mergeCell ref="C650:G650"/>
    <mergeCell ref="H650:I650"/>
    <mergeCell ref="K650:L650"/>
    <mergeCell ref="A659:B659"/>
    <mergeCell ref="C659:G659"/>
    <mergeCell ref="H659:I659"/>
    <mergeCell ref="K659:L659"/>
    <mergeCell ref="A660:B660"/>
    <mergeCell ref="C660:G660"/>
    <mergeCell ref="H660:I660"/>
    <mergeCell ref="K660:L660"/>
    <mergeCell ref="A657:B657"/>
    <mergeCell ref="C657:G657"/>
    <mergeCell ref="H657:I657"/>
    <mergeCell ref="K657:L657"/>
    <mergeCell ref="A658:B658"/>
    <mergeCell ref="C658:G658"/>
    <mergeCell ref="H658:I658"/>
    <mergeCell ref="K658:L658"/>
    <mergeCell ref="A655:B655"/>
    <mergeCell ref="C655:G655"/>
    <mergeCell ref="H655:I655"/>
    <mergeCell ref="K655:L655"/>
    <mergeCell ref="A656:B656"/>
    <mergeCell ref="C656:G656"/>
    <mergeCell ref="H656:I656"/>
    <mergeCell ref="K656:L656"/>
    <mergeCell ref="A665:B665"/>
    <mergeCell ref="C665:G665"/>
    <mergeCell ref="H665:I665"/>
    <mergeCell ref="K665:L665"/>
    <mergeCell ref="A666:B666"/>
    <mergeCell ref="C666:G666"/>
    <mergeCell ref="H666:I666"/>
    <mergeCell ref="K666:L666"/>
    <mergeCell ref="A663:B663"/>
    <mergeCell ref="C663:G663"/>
    <mergeCell ref="H663:I663"/>
    <mergeCell ref="K663:L663"/>
    <mergeCell ref="A664:B664"/>
    <mergeCell ref="C664:G664"/>
    <mergeCell ref="H664:I664"/>
    <mergeCell ref="K664:L664"/>
    <mergeCell ref="A661:B661"/>
    <mergeCell ref="C661:G661"/>
    <mergeCell ref="H661:I661"/>
    <mergeCell ref="K661:L661"/>
    <mergeCell ref="A662:B662"/>
    <mergeCell ref="C662:G662"/>
    <mergeCell ref="H662:I662"/>
    <mergeCell ref="K662:L662"/>
    <mergeCell ref="A671:B671"/>
    <mergeCell ref="C671:G671"/>
    <mergeCell ref="H671:I671"/>
    <mergeCell ref="K671:L671"/>
    <mergeCell ref="A672:B672"/>
    <mergeCell ref="C672:G672"/>
    <mergeCell ref="H672:I672"/>
    <mergeCell ref="K672:L672"/>
    <mergeCell ref="A669:B669"/>
    <mergeCell ref="C669:G669"/>
    <mergeCell ref="H669:I669"/>
    <mergeCell ref="K669:L669"/>
    <mergeCell ref="A670:B670"/>
    <mergeCell ref="C670:G670"/>
    <mergeCell ref="H670:I670"/>
    <mergeCell ref="K670:L670"/>
    <mergeCell ref="A667:B667"/>
    <mergeCell ref="C667:G667"/>
    <mergeCell ref="H667:I667"/>
    <mergeCell ref="K667:L667"/>
    <mergeCell ref="A668:B668"/>
    <mergeCell ref="C668:G668"/>
    <mergeCell ref="H668:I668"/>
    <mergeCell ref="K668:L668"/>
    <mergeCell ref="A677:B677"/>
    <mergeCell ref="C677:G677"/>
    <mergeCell ref="H677:I677"/>
    <mergeCell ref="K677:L677"/>
    <mergeCell ref="A678:B678"/>
    <mergeCell ref="C678:G678"/>
    <mergeCell ref="H678:I678"/>
    <mergeCell ref="K678:L678"/>
    <mergeCell ref="A675:B675"/>
    <mergeCell ref="C675:G675"/>
    <mergeCell ref="H675:I675"/>
    <mergeCell ref="K675:L675"/>
    <mergeCell ref="A676:B676"/>
    <mergeCell ref="C676:G676"/>
    <mergeCell ref="H676:I676"/>
    <mergeCell ref="K676:L676"/>
    <mergeCell ref="A673:B673"/>
    <mergeCell ref="C673:G673"/>
    <mergeCell ref="H673:I673"/>
    <mergeCell ref="K673:L673"/>
    <mergeCell ref="A674:B674"/>
    <mergeCell ref="C674:G674"/>
    <mergeCell ref="H674:I674"/>
    <mergeCell ref="K674:L674"/>
    <mergeCell ref="A683:B683"/>
    <mergeCell ref="C683:G683"/>
    <mergeCell ref="H683:I683"/>
    <mergeCell ref="K683:L683"/>
    <mergeCell ref="A684:B684"/>
    <mergeCell ref="C684:G684"/>
    <mergeCell ref="H684:I684"/>
    <mergeCell ref="K684:L684"/>
    <mergeCell ref="A681:B681"/>
    <mergeCell ref="C681:G681"/>
    <mergeCell ref="H681:I681"/>
    <mergeCell ref="K681:L681"/>
    <mergeCell ref="A682:B682"/>
    <mergeCell ref="C682:G682"/>
    <mergeCell ref="H682:I682"/>
    <mergeCell ref="K682:L682"/>
    <mergeCell ref="A679:B679"/>
    <mergeCell ref="C679:G679"/>
    <mergeCell ref="H679:I679"/>
    <mergeCell ref="K679:L679"/>
    <mergeCell ref="A680:B680"/>
    <mergeCell ref="C680:G680"/>
    <mergeCell ref="H680:I680"/>
    <mergeCell ref="K680:L680"/>
    <mergeCell ref="A689:B689"/>
    <mergeCell ref="C689:G689"/>
    <mergeCell ref="H689:I689"/>
    <mergeCell ref="K689:L689"/>
    <mergeCell ref="A690:B690"/>
    <mergeCell ref="C690:G690"/>
    <mergeCell ref="H690:I690"/>
    <mergeCell ref="K690:L690"/>
    <mergeCell ref="A687:B687"/>
    <mergeCell ref="C687:G687"/>
    <mergeCell ref="H687:I687"/>
    <mergeCell ref="K687:L687"/>
    <mergeCell ref="A688:B688"/>
    <mergeCell ref="C688:G688"/>
    <mergeCell ref="H688:I688"/>
    <mergeCell ref="K688:L688"/>
    <mergeCell ref="A685:B685"/>
    <mergeCell ref="C685:G685"/>
    <mergeCell ref="H685:I685"/>
    <mergeCell ref="K685:L685"/>
    <mergeCell ref="A686:B686"/>
    <mergeCell ref="C686:G686"/>
    <mergeCell ref="H686:I686"/>
    <mergeCell ref="K686:L686"/>
    <mergeCell ref="A695:B695"/>
    <mergeCell ref="C695:G695"/>
    <mergeCell ref="H695:I695"/>
    <mergeCell ref="K695:L695"/>
    <mergeCell ref="A696:B696"/>
    <mergeCell ref="C696:G696"/>
    <mergeCell ref="H696:I696"/>
    <mergeCell ref="K696:L696"/>
    <mergeCell ref="A693:B693"/>
    <mergeCell ref="C693:G693"/>
    <mergeCell ref="H693:I693"/>
    <mergeCell ref="K693:L693"/>
    <mergeCell ref="A694:B694"/>
    <mergeCell ref="C694:G694"/>
    <mergeCell ref="H694:I694"/>
    <mergeCell ref="K694:L694"/>
    <mergeCell ref="A691:B691"/>
    <mergeCell ref="C691:G691"/>
    <mergeCell ref="H691:I691"/>
    <mergeCell ref="K691:L691"/>
    <mergeCell ref="A692:B692"/>
    <mergeCell ref="C692:G692"/>
    <mergeCell ref="H692:I692"/>
    <mergeCell ref="K692:L692"/>
    <mergeCell ref="A701:B701"/>
    <mergeCell ref="C701:G701"/>
    <mergeCell ref="H701:I701"/>
    <mergeCell ref="K701:L701"/>
    <mergeCell ref="A702:B702"/>
    <mergeCell ref="C702:G702"/>
    <mergeCell ref="H702:I702"/>
    <mergeCell ref="K702:L702"/>
    <mergeCell ref="A699:B699"/>
    <mergeCell ref="C699:G699"/>
    <mergeCell ref="H699:I699"/>
    <mergeCell ref="K699:L699"/>
    <mergeCell ref="A700:B700"/>
    <mergeCell ref="C700:G700"/>
    <mergeCell ref="H700:I700"/>
    <mergeCell ref="K700:L700"/>
    <mergeCell ref="A697:B697"/>
    <mergeCell ref="C697:G697"/>
    <mergeCell ref="H697:I697"/>
    <mergeCell ref="K697:L697"/>
    <mergeCell ref="A698:B698"/>
    <mergeCell ref="C698:G698"/>
    <mergeCell ref="H698:I698"/>
    <mergeCell ref="K698:L698"/>
    <mergeCell ref="A707:B707"/>
    <mergeCell ref="C707:G707"/>
    <mergeCell ref="H707:I707"/>
    <mergeCell ref="K707:L707"/>
    <mergeCell ref="A708:B708"/>
    <mergeCell ref="C708:G708"/>
    <mergeCell ref="H708:I708"/>
    <mergeCell ref="K708:L708"/>
    <mergeCell ref="A705:B705"/>
    <mergeCell ref="C705:G705"/>
    <mergeCell ref="H705:I705"/>
    <mergeCell ref="K705:L705"/>
    <mergeCell ref="A706:B706"/>
    <mergeCell ref="C706:G706"/>
    <mergeCell ref="H706:I706"/>
    <mergeCell ref="K706:L706"/>
    <mergeCell ref="A703:B703"/>
    <mergeCell ref="C703:G703"/>
    <mergeCell ref="H703:I703"/>
    <mergeCell ref="K703:L703"/>
    <mergeCell ref="A704:B704"/>
    <mergeCell ref="C704:G704"/>
    <mergeCell ref="H704:I704"/>
    <mergeCell ref="K704:L704"/>
    <mergeCell ref="A713:B713"/>
    <mergeCell ref="C713:G713"/>
    <mergeCell ref="H713:I713"/>
    <mergeCell ref="K713:L713"/>
    <mergeCell ref="A714:B714"/>
    <mergeCell ref="C714:G714"/>
    <mergeCell ref="H714:I714"/>
    <mergeCell ref="K714:L714"/>
    <mergeCell ref="A711:B711"/>
    <mergeCell ref="C711:G711"/>
    <mergeCell ref="H711:I711"/>
    <mergeCell ref="K711:L711"/>
    <mergeCell ref="A712:B712"/>
    <mergeCell ref="C712:G712"/>
    <mergeCell ref="H712:I712"/>
    <mergeCell ref="K712:L712"/>
    <mergeCell ref="A709:B709"/>
    <mergeCell ref="C709:G709"/>
    <mergeCell ref="H709:I709"/>
    <mergeCell ref="K709:L709"/>
    <mergeCell ref="A710:B710"/>
    <mergeCell ref="C710:G710"/>
    <mergeCell ref="H710:I710"/>
    <mergeCell ref="K710:L710"/>
    <mergeCell ref="A719:B719"/>
    <mergeCell ref="C719:G719"/>
    <mergeCell ref="H719:I719"/>
    <mergeCell ref="K719:L719"/>
    <mergeCell ref="A720:B720"/>
    <mergeCell ref="C720:G720"/>
    <mergeCell ref="H720:I720"/>
    <mergeCell ref="K720:L720"/>
    <mergeCell ref="A717:B717"/>
    <mergeCell ref="C717:G717"/>
    <mergeCell ref="H717:I717"/>
    <mergeCell ref="K717:L717"/>
    <mergeCell ref="A718:B718"/>
    <mergeCell ref="C718:G718"/>
    <mergeCell ref="H718:I718"/>
    <mergeCell ref="K718:L718"/>
    <mergeCell ref="A715:B715"/>
    <mergeCell ref="C715:G715"/>
    <mergeCell ref="H715:I715"/>
    <mergeCell ref="K715:L715"/>
    <mergeCell ref="A716:B716"/>
    <mergeCell ref="C716:G716"/>
    <mergeCell ref="H716:I716"/>
    <mergeCell ref="K716:L716"/>
    <mergeCell ref="A725:B725"/>
    <mergeCell ref="C725:G725"/>
    <mergeCell ref="H725:I725"/>
    <mergeCell ref="K725:L725"/>
    <mergeCell ref="A726:B726"/>
    <mergeCell ref="C726:G726"/>
    <mergeCell ref="H726:I726"/>
    <mergeCell ref="K726:L726"/>
    <mergeCell ref="A723:B723"/>
    <mergeCell ref="C723:G723"/>
    <mergeCell ref="H723:I723"/>
    <mergeCell ref="K723:L723"/>
    <mergeCell ref="A724:B724"/>
    <mergeCell ref="C724:G724"/>
    <mergeCell ref="H724:I724"/>
    <mergeCell ref="K724:L724"/>
    <mergeCell ref="A721:B721"/>
    <mergeCell ref="C721:G721"/>
    <mergeCell ref="H721:I721"/>
    <mergeCell ref="K721:L721"/>
    <mergeCell ref="A722:B722"/>
    <mergeCell ref="C722:G722"/>
    <mergeCell ref="H722:I722"/>
    <mergeCell ref="K722:L722"/>
    <mergeCell ref="A731:B731"/>
    <mergeCell ref="C731:G731"/>
    <mergeCell ref="H731:I731"/>
    <mergeCell ref="K731:L731"/>
    <mergeCell ref="A732:B732"/>
    <mergeCell ref="C732:G732"/>
    <mergeCell ref="H732:I732"/>
    <mergeCell ref="K732:L732"/>
    <mergeCell ref="A729:B729"/>
    <mergeCell ref="C729:G729"/>
    <mergeCell ref="H729:I729"/>
    <mergeCell ref="K729:L729"/>
    <mergeCell ref="A730:B730"/>
    <mergeCell ref="C730:G730"/>
    <mergeCell ref="H730:I730"/>
    <mergeCell ref="K730:L730"/>
    <mergeCell ref="A727:B727"/>
    <mergeCell ref="C727:G727"/>
    <mergeCell ref="H727:I727"/>
    <mergeCell ref="K727:L727"/>
    <mergeCell ref="A728:B728"/>
    <mergeCell ref="C728:G728"/>
    <mergeCell ref="H728:I728"/>
    <mergeCell ref="K728:L728"/>
    <mergeCell ref="A737:B737"/>
    <mergeCell ref="C737:G737"/>
    <mergeCell ref="H737:I737"/>
    <mergeCell ref="K737:L737"/>
    <mergeCell ref="A738:B738"/>
    <mergeCell ref="C738:G738"/>
    <mergeCell ref="H738:I738"/>
    <mergeCell ref="K738:L738"/>
    <mergeCell ref="A735:B735"/>
    <mergeCell ref="C735:G735"/>
    <mergeCell ref="H735:I735"/>
    <mergeCell ref="K735:L735"/>
    <mergeCell ref="A736:B736"/>
    <mergeCell ref="C736:G736"/>
    <mergeCell ref="H736:I736"/>
    <mergeCell ref="K736:L736"/>
    <mergeCell ref="A733:B733"/>
    <mergeCell ref="C733:G733"/>
    <mergeCell ref="H733:I733"/>
    <mergeCell ref="K733:L733"/>
    <mergeCell ref="A734:B734"/>
    <mergeCell ref="C734:G734"/>
    <mergeCell ref="H734:I734"/>
    <mergeCell ref="K734:L734"/>
    <mergeCell ref="A743:B743"/>
    <mergeCell ref="C743:G743"/>
    <mergeCell ref="H743:I743"/>
    <mergeCell ref="K743:L743"/>
    <mergeCell ref="A744:B744"/>
    <mergeCell ref="C744:G744"/>
    <mergeCell ref="H744:I744"/>
    <mergeCell ref="K744:L744"/>
    <mergeCell ref="A741:B741"/>
    <mergeCell ref="C741:G741"/>
    <mergeCell ref="H741:I741"/>
    <mergeCell ref="K741:L741"/>
    <mergeCell ref="A742:B742"/>
    <mergeCell ref="C742:G742"/>
    <mergeCell ref="H742:I742"/>
    <mergeCell ref="K742:L742"/>
    <mergeCell ref="A739:B739"/>
    <mergeCell ref="C739:G739"/>
    <mergeCell ref="H739:I739"/>
    <mergeCell ref="K739:L739"/>
    <mergeCell ref="A740:B740"/>
    <mergeCell ref="C740:G740"/>
    <mergeCell ref="H740:I740"/>
    <mergeCell ref="K740:L740"/>
    <mergeCell ref="A749:B749"/>
    <mergeCell ref="C749:G749"/>
    <mergeCell ref="H749:I749"/>
    <mergeCell ref="K749:L749"/>
    <mergeCell ref="A750:B750"/>
    <mergeCell ref="C750:G750"/>
    <mergeCell ref="H750:I750"/>
    <mergeCell ref="K750:L750"/>
    <mergeCell ref="A747:B747"/>
    <mergeCell ref="C747:G747"/>
    <mergeCell ref="H747:I747"/>
    <mergeCell ref="K747:L747"/>
    <mergeCell ref="A748:B748"/>
    <mergeCell ref="C748:G748"/>
    <mergeCell ref="H748:I748"/>
    <mergeCell ref="K748:L748"/>
    <mergeCell ref="A745:B745"/>
    <mergeCell ref="C745:G745"/>
    <mergeCell ref="H745:I745"/>
    <mergeCell ref="K745:L745"/>
    <mergeCell ref="A746:B746"/>
    <mergeCell ref="C746:G746"/>
    <mergeCell ref="H746:I746"/>
    <mergeCell ref="K746:L746"/>
    <mergeCell ref="A755:B755"/>
    <mergeCell ref="C755:G755"/>
    <mergeCell ref="H755:I755"/>
    <mergeCell ref="K755:L755"/>
    <mergeCell ref="A756:B756"/>
    <mergeCell ref="C756:G756"/>
    <mergeCell ref="H756:I756"/>
    <mergeCell ref="K756:L756"/>
    <mergeCell ref="A753:B753"/>
    <mergeCell ref="C753:G753"/>
    <mergeCell ref="H753:I753"/>
    <mergeCell ref="K753:L753"/>
    <mergeCell ref="A754:B754"/>
    <mergeCell ref="C754:G754"/>
    <mergeCell ref="H754:I754"/>
    <mergeCell ref="K754:L754"/>
    <mergeCell ref="A751:B751"/>
    <mergeCell ref="C751:G751"/>
    <mergeCell ref="H751:I751"/>
    <mergeCell ref="K751:L751"/>
    <mergeCell ref="A752:B752"/>
    <mergeCell ref="C752:G752"/>
    <mergeCell ref="H752:I752"/>
    <mergeCell ref="K752:L752"/>
    <mergeCell ref="A761:B761"/>
    <mergeCell ref="C761:G761"/>
    <mergeCell ref="H761:I761"/>
    <mergeCell ref="K761:L761"/>
    <mergeCell ref="A762:B762"/>
    <mergeCell ref="C762:G762"/>
    <mergeCell ref="H762:I762"/>
    <mergeCell ref="K762:L762"/>
    <mergeCell ref="A759:B759"/>
    <mergeCell ref="C759:G759"/>
    <mergeCell ref="H759:I759"/>
    <mergeCell ref="K759:L759"/>
    <mergeCell ref="A760:B760"/>
    <mergeCell ref="C760:G760"/>
    <mergeCell ref="H760:I760"/>
    <mergeCell ref="K760:L760"/>
    <mergeCell ref="A757:B757"/>
    <mergeCell ref="C757:G757"/>
    <mergeCell ref="H757:I757"/>
    <mergeCell ref="K757:L757"/>
    <mergeCell ref="A758:B758"/>
    <mergeCell ref="C758:G758"/>
    <mergeCell ref="H758:I758"/>
    <mergeCell ref="K758:L758"/>
    <mergeCell ref="A767:B767"/>
    <mergeCell ref="C767:G767"/>
    <mergeCell ref="H767:I767"/>
    <mergeCell ref="K767:L767"/>
    <mergeCell ref="A768:B768"/>
    <mergeCell ref="C768:G768"/>
    <mergeCell ref="H768:I768"/>
    <mergeCell ref="K768:L768"/>
    <mergeCell ref="A765:B765"/>
    <mergeCell ref="C765:G765"/>
    <mergeCell ref="H765:I765"/>
    <mergeCell ref="K765:L765"/>
    <mergeCell ref="A766:B766"/>
    <mergeCell ref="C766:G766"/>
    <mergeCell ref="H766:I766"/>
    <mergeCell ref="K766:L766"/>
    <mergeCell ref="A763:B763"/>
    <mergeCell ref="C763:G763"/>
    <mergeCell ref="H763:I763"/>
    <mergeCell ref="K763:L763"/>
    <mergeCell ref="A764:B764"/>
    <mergeCell ref="C764:G764"/>
    <mergeCell ref="H764:I764"/>
    <mergeCell ref="K764:L764"/>
    <mergeCell ref="A773:B773"/>
    <mergeCell ref="C773:G773"/>
    <mergeCell ref="H773:I773"/>
    <mergeCell ref="K773:L773"/>
    <mergeCell ref="A774:B774"/>
    <mergeCell ref="C774:G774"/>
    <mergeCell ref="H774:I774"/>
    <mergeCell ref="K774:L774"/>
    <mergeCell ref="A771:B771"/>
    <mergeCell ref="C771:G771"/>
    <mergeCell ref="H771:I771"/>
    <mergeCell ref="K771:L771"/>
    <mergeCell ref="A772:B772"/>
    <mergeCell ref="C772:G772"/>
    <mergeCell ref="H772:I772"/>
    <mergeCell ref="K772:L772"/>
    <mergeCell ref="A769:B769"/>
    <mergeCell ref="C769:G769"/>
    <mergeCell ref="H769:I769"/>
    <mergeCell ref="K769:L769"/>
    <mergeCell ref="A770:B770"/>
    <mergeCell ref="C770:G770"/>
    <mergeCell ref="H770:I770"/>
    <mergeCell ref="K770:L770"/>
    <mergeCell ref="A779:B779"/>
    <mergeCell ref="C779:G779"/>
    <mergeCell ref="H779:I779"/>
    <mergeCell ref="K779:L779"/>
    <mergeCell ref="A780:B780"/>
    <mergeCell ref="C780:G780"/>
    <mergeCell ref="H780:I780"/>
    <mergeCell ref="K780:L780"/>
    <mergeCell ref="A777:B777"/>
    <mergeCell ref="C777:G777"/>
    <mergeCell ref="H777:I777"/>
    <mergeCell ref="K777:L777"/>
    <mergeCell ref="A778:B778"/>
    <mergeCell ref="C778:G778"/>
    <mergeCell ref="H778:I778"/>
    <mergeCell ref="K778:L778"/>
    <mergeCell ref="A775:B775"/>
    <mergeCell ref="C775:G775"/>
    <mergeCell ref="H775:I775"/>
    <mergeCell ref="K775:L775"/>
    <mergeCell ref="A776:B776"/>
    <mergeCell ref="C776:G776"/>
    <mergeCell ref="H776:I776"/>
    <mergeCell ref="K776:L776"/>
    <mergeCell ref="A785:B785"/>
    <mergeCell ref="C785:G785"/>
    <mergeCell ref="H785:I785"/>
    <mergeCell ref="K785:L785"/>
    <mergeCell ref="A786:B786"/>
    <mergeCell ref="C786:G786"/>
    <mergeCell ref="H786:I786"/>
    <mergeCell ref="K786:L786"/>
    <mergeCell ref="A783:B783"/>
    <mergeCell ref="C783:G783"/>
    <mergeCell ref="H783:I783"/>
    <mergeCell ref="K783:L783"/>
    <mergeCell ref="A784:B784"/>
    <mergeCell ref="C784:G784"/>
    <mergeCell ref="H784:I784"/>
    <mergeCell ref="K784:L784"/>
    <mergeCell ref="A781:B781"/>
    <mergeCell ref="C781:G781"/>
    <mergeCell ref="H781:I781"/>
    <mergeCell ref="K781:L781"/>
    <mergeCell ref="A782:B782"/>
    <mergeCell ref="C782:G782"/>
    <mergeCell ref="H782:I782"/>
    <mergeCell ref="K782:L782"/>
    <mergeCell ref="A791:B791"/>
    <mergeCell ref="C791:G791"/>
    <mergeCell ref="H791:I791"/>
    <mergeCell ref="K791:L791"/>
    <mergeCell ref="A792:B792"/>
    <mergeCell ref="C792:G792"/>
    <mergeCell ref="H792:I792"/>
    <mergeCell ref="K792:L792"/>
    <mergeCell ref="A789:B789"/>
    <mergeCell ref="C789:G789"/>
    <mergeCell ref="H789:I789"/>
    <mergeCell ref="K789:L789"/>
    <mergeCell ref="A790:B790"/>
    <mergeCell ref="C790:G790"/>
    <mergeCell ref="H790:I790"/>
    <mergeCell ref="K790:L790"/>
    <mergeCell ref="A787:B787"/>
    <mergeCell ref="C787:G787"/>
    <mergeCell ref="H787:I787"/>
    <mergeCell ref="K787:L787"/>
    <mergeCell ref="A788:B788"/>
    <mergeCell ref="C788:G788"/>
    <mergeCell ref="H788:I788"/>
    <mergeCell ref="K788:L788"/>
    <mergeCell ref="A797:B797"/>
    <mergeCell ref="C797:G797"/>
    <mergeCell ref="H797:I797"/>
    <mergeCell ref="K797:L797"/>
    <mergeCell ref="A798:B798"/>
    <mergeCell ref="C798:G798"/>
    <mergeCell ref="H798:I798"/>
    <mergeCell ref="K798:L798"/>
    <mergeCell ref="A795:B795"/>
    <mergeCell ref="C795:G795"/>
    <mergeCell ref="H795:I795"/>
    <mergeCell ref="K795:L795"/>
    <mergeCell ref="A796:B796"/>
    <mergeCell ref="C796:G796"/>
    <mergeCell ref="H796:I796"/>
    <mergeCell ref="K796:L796"/>
    <mergeCell ref="A793:B793"/>
    <mergeCell ref="C793:G793"/>
    <mergeCell ref="H793:I793"/>
    <mergeCell ref="K793:L793"/>
    <mergeCell ref="A794:B794"/>
    <mergeCell ref="C794:G794"/>
    <mergeCell ref="H794:I794"/>
    <mergeCell ref="K794:L794"/>
    <mergeCell ref="A803:B803"/>
    <mergeCell ref="C803:G803"/>
    <mergeCell ref="H803:I803"/>
    <mergeCell ref="K803:L803"/>
    <mergeCell ref="A804:B804"/>
    <mergeCell ref="C804:G804"/>
    <mergeCell ref="H804:I804"/>
    <mergeCell ref="K804:L804"/>
    <mergeCell ref="A801:B801"/>
    <mergeCell ref="C801:G801"/>
    <mergeCell ref="H801:I801"/>
    <mergeCell ref="K801:L801"/>
    <mergeCell ref="A802:B802"/>
    <mergeCell ref="C802:G802"/>
    <mergeCell ref="H802:I802"/>
    <mergeCell ref="K802:L802"/>
    <mergeCell ref="A799:B799"/>
    <mergeCell ref="C799:G799"/>
    <mergeCell ref="H799:I799"/>
    <mergeCell ref="K799:L799"/>
    <mergeCell ref="A800:B800"/>
    <mergeCell ref="C800:G800"/>
    <mergeCell ref="H800:I800"/>
    <mergeCell ref="K800:L800"/>
    <mergeCell ref="A809:B809"/>
    <mergeCell ref="C809:G809"/>
    <mergeCell ref="H809:I809"/>
    <mergeCell ref="K809:L809"/>
    <mergeCell ref="A810:B810"/>
    <mergeCell ref="C810:G810"/>
    <mergeCell ref="H810:I810"/>
    <mergeCell ref="K810:L810"/>
    <mergeCell ref="A807:B807"/>
    <mergeCell ref="C807:G807"/>
    <mergeCell ref="H807:I807"/>
    <mergeCell ref="K807:L807"/>
    <mergeCell ref="A808:B808"/>
    <mergeCell ref="C808:G808"/>
    <mergeCell ref="H808:I808"/>
    <mergeCell ref="K808:L808"/>
    <mergeCell ref="A805:B805"/>
    <mergeCell ref="C805:G805"/>
    <mergeCell ref="H805:I805"/>
    <mergeCell ref="K805:L805"/>
    <mergeCell ref="A806:B806"/>
    <mergeCell ref="C806:G806"/>
    <mergeCell ref="H806:I806"/>
    <mergeCell ref="K806:L806"/>
    <mergeCell ref="A815:B815"/>
    <mergeCell ref="C815:G815"/>
    <mergeCell ref="H815:I815"/>
    <mergeCell ref="K815:L815"/>
    <mergeCell ref="A816:B816"/>
    <mergeCell ref="C816:G816"/>
    <mergeCell ref="H816:I816"/>
    <mergeCell ref="K816:L816"/>
    <mergeCell ref="A813:B813"/>
    <mergeCell ref="C813:G813"/>
    <mergeCell ref="H813:I813"/>
    <mergeCell ref="K813:L813"/>
    <mergeCell ref="A814:B814"/>
    <mergeCell ref="C814:G814"/>
    <mergeCell ref="H814:I814"/>
    <mergeCell ref="K814:L814"/>
    <mergeCell ref="A811:B811"/>
    <mergeCell ref="C811:G811"/>
    <mergeCell ref="H811:I811"/>
    <mergeCell ref="K811:L811"/>
    <mergeCell ref="A812:B812"/>
    <mergeCell ref="C812:G812"/>
    <mergeCell ref="H812:I812"/>
    <mergeCell ref="K812:L812"/>
    <mergeCell ref="A821:B821"/>
    <mergeCell ref="C821:G821"/>
    <mergeCell ref="H821:I821"/>
    <mergeCell ref="K821:L821"/>
    <mergeCell ref="A822:B822"/>
    <mergeCell ref="C822:G822"/>
    <mergeCell ref="H822:I822"/>
    <mergeCell ref="K822:L822"/>
    <mergeCell ref="A819:B819"/>
    <mergeCell ref="C819:G819"/>
    <mergeCell ref="H819:I819"/>
    <mergeCell ref="K819:L819"/>
    <mergeCell ref="A820:B820"/>
    <mergeCell ref="C820:G820"/>
    <mergeCell ref="H820:I820"/>
    <mergeCell ref="K820:L820"/>
    <mergeCell ref="A817:B817"/>
    <mergeCell ref="C817:G817"/>
    <mergeCell ref="H817:I817"/>
    <mergeCell ref="K817:L817"/>
    <mergeCell ref="A818:B818"/>
    <mergeCell ref="C818:G818"/>
    <mergeCell ref="H818:I818"/>
    <mergeCell ref="K818:L818"/>
    <mergeCell ref="A827:B827"/>
    <mergeCell ref="C827:G827"/>
    <mergeCell ref="H827:I827"/>
    <mergeCell ref="K827:L827"/>
    <mergeCell ref="A828:B828"/>
    <mergeCell ref="C828:G828"/>
    <mergeCell ref="H828:I828"/>
    <mergeCell ref="K828:L828"/>
    <mergeCell ref="A825:B825"/>
    <mergeCell ref="C825:G825"/>
    <mergeCell ref="H825:I825"/>
    <mergeCell ref="K825:L825"/>
    <mergeCell ref="A826:B826"/>
    <mergeCell ref="C826:G826"/>
    <mergeCell ref="H826:I826"/>
    <mergeCell ref="K826:L826"/>
    <mergeCell ref="A823:B823"/>
    <mergeCell ref="C823:G823"/>
    <mergeCell ref="H823:I823"/>
    <mergeCell ref="K823:L823"/>
    <mergeCell ref="A824:B824"/>
    <mergeCell ref="C824:G824"/>
    <mergeCell ref="H824:I824"/>
    <mergeCell ref="K824:L824"/>
    <mergeCell ref="A833:B833"/>
    <mergeCell ref="C833:G833"/>
    <mergeCell ref="H833:I833"/>
    <mergeCell ref="K833:L833"/>
    <mergeCell ref="A834:B834"/>
    <mergeCell ref="C834:G834"/>
    <mergeCell ref="H834:I834"/>
    <mergeCell ref="K834:L834"/>
    <mergeCell ref="A831:B831"/>
    <mergeCell ref="C831:G831"/>
    <mergeCell ref="H831:I831"/>
    <mergeCell ref="K831:L831"/>
    <mergeCell ref="A832:B832"/>
    <mergeCell ref="C832:G832"/>
    <mergeCell ref="H832:I832"/>
    <mergeCell ref="K832:L832"/>
    <mergeCell ref="A829:B829"/>
    <mergeCell ref="C829:G829"/>
    <mergeCell ref="H829:I829"/>
    <mergeCell ref="K829:L829"/>
    <mergeCell ref="A830:B830"/>
    <mergeCell ref="C830:G830"/>
    <mergeCell ref="H830:I830"/>
    <mergeCell ref="K830:L830"/>
    <mergeCell ref="A839:B839"/>
    <mergeCell ref="C839:G839"/>
    <mergeCell ref="H839:I839"/>
    <mergeCell ref="K839:L839"/>
    <mergeCell ref="A840:B840"/>
    <mergeCell ref="C840:G840"/>
    <mergeCell ref="H840:I840"/>
    <mergeCell ref="K840:L840"/>
    <mergeCell ref="A837:B837"/>
    <mergeCell ref="C837:G837"/>
    <mergeCell ref="H837:I837"/>
    <mergeCell ref="K837:L837"/>
    <mergeCell ref="A838:B838"/>
    <mergeCell ref="C838:G838"/>
    <mergeCell ref="H838:I838"/>
    <mergeCell ref="K838:L838"/>
    <mergeCell ref="A835:B835"/>
    <mergeCell ref="C835:G835"/>
    <mergeCell ref="H835:I835"/>
    <mergeCell ref="K835:L835"/>
    <mergeCell ref="A836:B836"/>
    <mergeCell ref="C836:G836"/>
    <mergeCell ref="H836:I836"/>
    <mergeCell ref="K836:L836"/>
    <mergeCell ref="A845:B845"/>
    <mergeCell ref="C845:G845"/>
    <mergeCell ref="H845:I845"/>
    <mergeCell ref="K845:L845"/>
    <mergeCell ref="A846:B846"/>
    <mergeCell ref="C846:G846"/>
    <mergeCell ref="H846:I846"/>
    <mergeCell ref="K846:L846"/>
    <mergeCell ref="A843:B843"/>
    <mergeCell ref="C843:G843"/>
    <mergeCell ref="H843:I843"/>
    <mergeCell ref="K843:L843"/>
    <mergeCell ref="A844:B844"/>
    <mergeCell ref="C844:G844"/>
    <mergeCell ref="H844:I844"/>
    <mergeCell ref="K844:L844"/>
    <mergeCell ref="A841:B841"/>
    <mergeCell ref="C841:G841"/>
    <mergeCell ref="H841:I841"/>
    <mergeCell ref="K841:L841"/>
    <mergeCell ref="A842:B842"/>
    <mergeCell ref="C842:G842"/>
    <mergeCell ref="H842:I842"/>
    <mergeCell ref="K842:L842"/>
    <mergeCell ref="A851:B851"/>
    <mergeCell ref="C851:G851"/>
    <mergeCell ref="H851:I851"/>
    <mergeCell ref="K851:L851"/>
    <mergeCell ref="A852:B852"/>
    <mergeCell ref="C852:G852"/>
    <mergeCell ref="H852:I852"/>
    <mergeCell ref="K852:L852"/>
    <mergeCell ref="A849:B849"/>
    <mergeCell ref="C849:G849"/>
    <mergeCell ref="H849:I849"/>
    <mergeCell ref="K849:L849"/>
    <mergeCell ref="A850:B850"/>
    <mergeCell ref="C850:G850"/>
    <mergeCell ref="H850:I850"/>
    <mergeCell ref="K850:L850"/>
    <mergeCell ref="A847:B847"/>
    <mergeCell ref="C847:G847"/>
    <mergeCell ref="H847:I847"/>
    <mergeCell ref="K847:L847"/>
    <mergeCell ref="A848:B848"/>
    <mergeCell ref="C848:G848"/>
    <mergeCell ref="H848:I848"/>
    <mergeCell ref="K848:L848"/>
    <mergeCell ref="A857:B857"/>
    <mergeCell ref="C857:G857"/>
    <mergeCell ref="H857:I857"/>
    <mergeCell ref="K857:L857"/>
    <mergeCell ref="A858:B858"/>
    <mergeCell ref="C858:G858"/>
    <mergeCell ref="H858:I858"/>
    <mergeCell ref="K858:L858"/>
    <mergeCell ref="A855:B855"/>
    <mergeCell ref="C855:G855"/>
    <mergeCell ref="H855:I855"/>
    <mergeCell ref="K855:L855"/>
    <mergeCell ref="A856:B856"/>
    <mergeCell ref="C856:G856"/>
    <mergeCell ref="H856:I856"/>
    <mergeCell ref="K856:L856"/>
    <mergeCell ref="A853:B853"/>
    <mergeCell ref="C853:G853"/>
    <mergeCell ref="H853:I853"/>
    <mergeCell ref="K853:L853"/>
    <mergeCell ref="A854:B854"/>
    <mergeCell ref="C854:G854"/>
    <mergeCell ref="H854:I854"/>
    <mergeCell ref="K854:L854"/>
    <mergeCell ref="A863:B863"/>
    <mergeCell ref="C863:G863"/>
    <mergeCell ref="H863:I863"/>
    <mergeCell ref="K863:L863"/>
    <mergeCell ref="A864:B864"/>
    <mergeCell ref="C864:G864"/>
    <mergeCell ref="H864:I864"/>
    <mergeCell ref="K864:L864"/>
    <mergeCell ref="A861:B861"/>
    <mergeCell ref="C861:G861"/>
    <mergeCell ref="H861:I861"/>
    <mergeCell ref="K861:L861"/>
    <mergeCell ref="A862:B862"/>
    <mergeCell ref="C862:G862"/>
    <mergeCell ref="H862:I862"/>
    <mergeCell ref="K862:L862"/>
    <mergeCell ref="A859:B859"/>
    <mergeCell ref="C859:G859"/>
    <mergeCell ref="H859:I859"/>
    <mergeCell ref="K859:L859"/>
    <mergeCell ref="A860:B860"/>
    <mergeCell ref="C860:G860"/>
    <mergeCell ref="H860:I860"/>
    <mergeCell ref="K860:L860"/>
    <mergeCell ref="A869:B869"/>
    <mergeCell ref="C869:G869"/>
    <mergeCell ref="H869:I869"/>
    <mergeCell ref="K869:L869"/>
    <mergeCell ref="A870:B870"/>
    <mergeCell ref="C870:G870"/>
    <mergeCell ref="H870:I870"/>
    <mergeCell ref="K870:L870"/>
    <mergeCell ref="A867:B867"/>
    <mergeCell ref="C867:G867"/>
    <mergeCell ref="H867:I867"/>
    <mergeCell ref="K867:L867"/>
    <mergeCell ref="A868:B868"/>
    <mergeCell ref="C868:G868"/>
    <mergeCell ref="H868:I868"/>
    <mergeCell ref="K868:L868"/>
    <mergeCell ref="A865:B865"/>
    <mergeCell ref="C865:G865"/>
    <mergeCell ref="H865:I865"/>
    <mergeCell ref="K865:L865"/>
    <mergeCell ref="A866:B866"/>
    <mergeCell ref="C866:G866"/>
    <mergeCell ref="H866:I866"/>
    <mergeCell ref="K866:L866"/>
    <mergeCell ref="A875:B875"/>
    <mergeCell ref="C875:G875"/>
    <mergeCell ref="H875:I875"/>
    <mergeCell ref="K875:L875"/>
    <mergeCell ref="A876:B876"/>
    <mergeCell ref="C876:G876"/>
    <mergeCell ref="H876:I876"/>
    <mergeCell ref="K876:L876"/>
    <mergeCell ref="A873:B873"/>
    <mergeCell ref="C873:G873"/>
    <mergeCell ref="H873:I873"/>
    <mergeCell ref="K873:L873"/>
    <mergeCell ref="A874:B874"/>
    <mergeCell ref="C874:G874"/>
    <mergeCell ref="H874:I874"/>
    <mergeCell ref="K874:L874"/>
    <mergeCell ref="A871:B871"/>
    <mergeCell ref="C871:G871"/>
    <mergeCell ref="H871:I871"/>
    <mergeCell ref="K871:L871"/>
    <mergeCell ref="A872:B872"/>
    <mergeCell ref="C872:G872"/>
    <mergeCell ref="H872:I872"/>
    <mergeCell ref="K872:L872"/>
    <mergeCell ref="A881:B881"/>
    <mergeCell ref="C881:G881"/>
    <mergeCell ref="H881:I881"/>
    <mergeCell ref="K881:L881"/>
    <mergeCell ref="A882:B882"/>
    <mergeCell ref="C882:G882"/>
    <mergeCell ref="H882:I882"/>
    <mergeCell ref="K882:L882"/>
    <mergeCell ref="A879:B879"/>
    <mergeCell ref="C879:G879"/>
    <mergeCell ref="H879:I879"/>
    <mergeCell ref="K879:L879"/>
    <mergeCell ref="A880:B880"/>
    <mergeCell ref="C880:G880"/>
    <mergeCell ref="H880:I880"/>
    <mergeCell ref="K880:L880"/>
    <mergeCell ref="A877:B877"/>
    <mergeCell ref="C877:G877"/>
    <mergeCell ref="H877:I877"/>
    <mergeCell ref="K877:L877"/>
    <mergeCell ref="A878:B878"/>
    <mergeCell ref="C878:G878"/>
    <mergeCell ref="H878:I878"/>
    <mergeCell ref="K878:L878"/>
    <mergeCell ref="A887:B887"/>
    <mergeCell ref="C887:G887"/>
    <mergeCell ref="H887:I887"/>
    <mergeCell ref="K887:L887"/>
    <mergeCell ref="A888:B888"/>
    <mergeCell ref="C888:G888"/>
    <mergeCell ref="H888:I888"/>
    <mergeCell ref="K888:L888"/>
    <mergeCell ref="A885:B885"/>
    <mergeCell ref="C885:G885"/>
    <mergeCell ref="H885:I885"/>
    <mergeCell ref="K885:L885"/>
    <mergeCell ref="A886:B886"/>
    <mergeCell ref="C886:G886"/>
    <mergeCell ref="H886:I886"/>
    <mergeCell ref="K886:L886"/>
    <mergeCell ref="A883:B883"/>
    <mergeCell ref="C883:G883"/>
    <mergeCell ref="H883:I883"/>
    <mergeCell ref="K883:L883"/>
    <mergeCell ref="A884:B884"/>
    <mergeCell ref="C884:G884"/>
    <mergeCell ref="H884:I884"/>
    <mergeCell ref="K884:L884"/>
    <mergeCell ref="A893:B893"/>
    <mergeCell ref="C893:G893"/>
    <mergeCell ref="H893:I893"/>
    <mergeCell ref="K893:L893"/>
    <mergeCell ref="A894:B894"/>
    <mergeCell ref="C894:G894"/>
    <mergeCell ref="H894:I894"/>
    <mergeCell ref="K894:L894"/>
    <mergeCell ref="A891:B891"/>
    <mergeCell ref="C891:G891"/>
    <mergeCell ref="H891:I891"/>
    <mergeCell ref="K891:L891"/>
    <mergeCell ref="A892:B892"/>
    <mergeCell ref="C892:G892"/>
    <mergeCell ref="H892:I892"/>
    <mergeCell ref="K892:L892"/>
    <mergeCell ref="A889:B889"/>
    <mergeCell ref="C889:G889"/>
    <mergeCell ref="H889:I889"/>
    <mergeCell ref="K889:L889"/>
    <mergeCell ref="A890:B890"/>
    <mergeCell ref="C890:G890"/>
    <mergeCell ref="H890:I890"/>
    <mergeCell ref="K890:L890"/>
    <mergeCell ref="A899:B899"/>
    <mergeCell ref="C899:G899"/>
    <mergeCell ref="H899:I899"/>
    <mergeCell ref="K899:L899"/>
    <mergeCell ref="A900:B900"/>
    <mergeCell ref="C900:G900"/>
    <mergeCell ref="H900:I900"/>
    <mergeCell ref="K900:L900"/>
    <mergeCell ref="A897:B897"/>
    <mergeCell ref="C897:G897"/>
    <mergeCell ref="H897:I897"/>
    <mergeCell ref="K897:L897"/>
    <mergeCell ref="A898:B898"/>
    <mergeCell ref="C898:G898"/>
    <mergeCell ref="H898:I898"/>
    <mergeCell ref="K898:L898"/>
    <mergeCell ref="A895:B895"/>
    <mergeCell ref="C895:G895"/>
    <mergeCell ref="H895:I895"/>
    <mergeCell ref="K895:L895"/>
    <mergeCell ref="A896:B896"/>
    <mergeCell ref="C896:G896"/>
    <mergeCell ref="H896:I896"/>
    <mergeCell ref="K896:L896"/>
    <mergeCell ref="A905:B905"/>
    <mergeCell ref="C905:G905"/>
    <mergeCell ref="H905:I905"/>
    <mergeCell ref="K905:L905"/>
    <mergeCell ref="A906:B906"/>
    <mergeCell ref="C906:G906"/>
    <mergeCell ref="H906:I906"/>
    <mergeCell ref="K906:L906"/>
    <mergeCell ref="A903:B903"/>
    <mergeCell ref="C903:G903"/>
    <mergeCell ref="H903:I903"/>
    <mergeCell ref="K903:L903"/>
    <mergeCell ref="A904:B904"/>
    <mergeCell ref="C904:G904"/>
    <mergeCell ref="H904:I904"/>
    <mergeCell ref="K904:L904"/>
    <mergeCell ref="A901:B901"/>
    <mergeCell ref="C901:G901"/>
    <mergeCell ref="H901:I901"/>
    <mergeCell ref="K901:L901"/>
    <mergeCell ref="A902:B902"/>
    <mergeCell ref="C902:G902"/>
    <mergeCell ref="H902:I902"/>
    <mergeCell ref="K902:L902"/>
    <mergeCell ref="A911:B911"/>
    <mergeCell ref="C911:G911"/>
    <mergeCell ref="H911:I911"/>
    <mergeCell ref="K911:L911"/>
    <mergeCell ref="A912:B912"/>
    <mergeCell ref="C912:G912"/>
    <mergeCell ref="H912:I912"/>
    <mergeCell ref="K912:L912"/>
    <mergeCell ref="A909:B909"/>
    <mergeCell ref="C909:G909"/>
    <mergeCell ref="H909:I909"/>
    <mergeCell ref="K909:L909"/>
    <mergeCell ref="A910:B910"/>
    <mergeCell ref="C910:G910"/>
    <mergeCell ref="H910:I910"/>
    <mergeCell ref="K910:L910"/>
    <mergeCell ref="A907:B907"/>
    <mergeCell ref="C907:G907"/>
    <mergeCell ref="H907:I907"/>
    <mergeCell ref="K907:L907"/>
    <mergeCell ref="A908:B908"/>
    <mergeCell ref="C908:G908"/>
    <mergeCell ref="H908:I908"/>
    <mergeCell ref="K908:L908"/>
    <mergeCell ref="A917:B917"/>
    <mergeCell ref="C917:G917"/>
    <mergeCell ref="H917:I917"/>
    <mergeCell ref="K917:L917"/>
    <mergeCell ref="A918:B918"/>
    <mergeCell ref="C918:G918"/>
    <mergeCell ref="H918:I918"/>
    <mergeCell ref="K918:L918"/>
    <mergeCell ref="A915:B915"/>
    <mergeCell ref="C915:G915"/>
    <mergeCell ref="H915:I915"/>
    <mergeCell ref="K915:L915"/>
    <mergeCell ref="A916:B916"/>
    <mergeCell ref="C916:G916"/>
    <mergeCell ref="H916:I916"/>
    <mergeCell ref="K916:L916"/>
    <mergeCell ref="A913:B913"/>
    <mergeCell ref="C913:G913"/>
    <mergeCell ref="H913:I913"/>
    <mergeCell ref="K913:L913"/>
    <mergeCell ref="A914:B914"/>
    <mergeCell ref="C914:G914"/>
    <mergeCell ref="H914:I914"/>
    <mergeCell ref="K914:L914"/>
    <mergeCell ref="A923:B923"/>
    <mergeCell ref="C923:G923"/>
    <mergeCell ref="H923:I923"/>
    <mergeCell ref="K923:L923"/>
    <mergeCell ref="A924:B924"/>
    <mergeCell ref="C924:G924"/>
    <mergeCell ref="H924:I924"/>
    <mergeCell ref="K924:L924"/>
    <mergeCell ref="A921:B921"/>
    <mergeCell ref="C921:G921"/>
    <mergeCell ref="H921:I921"/>
    <mergeCell ref="K921:L921"/>
    <mergeCell ref="A922:B922"/>
    <mergeCell ref="C922:G922"/>
    <mergeCell ref="H922:I922"/>
    <mergeCell ref="K922:L922"/>
    <mergeCell ref="A919:B919"/>
    <mergeCell ref="C919:G919"/>
    <mergeCell ref="H919:I919"/>
    <mergeCell ref="K919:L919"/>
    <mergeCell ref="A920:B920"/>
    <mergeCell ref="C920:G920"/>
    <mergeCell ref="H920:I920"/>
    <mergeCell ref="K920:L920"/>
    <mergeCell ref="A929:B929"/>
    <mergeCell ref="C929:G929"/>
    <mergeCell ref="H929:I929"/>
    <mergeCell ref="K929:L929"/>
    <mergeCell ref="A930:B930"/>
    <mergeCell ref="C930:G930"/>
    <mergeCell ref="H930:I930"/>
    <mergeCell ref="K930:L930"/>
    <mergeCell ref="A927:B927"/>
    <mergeCell ref="C927:G927"/>
    <mergeCell ref="H927:I927"/>
    <mergeCell ref="K927:L927"/>
    <mergeCell ref="A928:B928"/>
    <mergeCell ref="C928:G928"/>
    <mergeCell ref="H928:I928"/>
    <mergeCell ref="K928:L928"/>
    <mergeCell ref="A925:B925"/>
    <mergeCell ref="C925:G925"/>
    <mergeCell ref="H925:I925"/>
    <mergeCell ref="K925:L925"/>
    <mergeCell ref="A926:B926"/>
    <mergeCell ref="C926:G926"/>
    <mergeCell ref="H926:I926"/>
    <mergeCell ref="K926:L926"/>
    <mergeCell ref="A935:B935"/>
    <mergeCell ref="C935:G935"/>
    <mergeCell ref="H935:I935"/>
    <mergeCell ref="K935:L935"/>
    <mergeCell ref="A936:B936"/>
    <mergeCell ref="C936:G936"/>
    <mergeCell ref="H936:I936"/>
    <mergeCell ref="K936:L936"/>
    <mergeCell ref="A933:B933"/>
    <mergeCell ref="C933:G933"/>
    <mergeCell ref="H933:I933"/>
    <mergeCell ref="K933:L933"/>
    <mergeCell ref="A934:B934"/>
    <mergeCell ref="C934:G934"/>
    <mergeCell ref="H934:I934"/>
    <mergeCell ref="K934:L934"/>
    <mergeCell ref="A931:B931"/>
    <mergeCell ref="C931:G931"/>
    <mergeCell ref="H931:I931"/>
    <mergeCell ref="K931:L931"/>
    <mergeCell ref="A932:B932"/>
    <mergeCell ref="C932:G932"/>
    <mergeCell ref="H932:I932"/>
    <mergeCell ref="K932:L932"/>
    <mergeCell ref="A941:B941"/>
    <mergeCell ref="C941:G941"/>
    <mergeCell ref="H941:I941"/>
    <mergeCell ref="K941:L941"/>
    <mergeCell ref="A942:B942"/>
    <mergeCell ref="C942:G942"/>
    <mergeCell ref="H942:I942"/>
    <mergeCell ref="K942:L942"/>
    <mergeCell ref="A939:B939"/>
    <mergeCell ref="C939:G939"/>
    <mergeCell ref="H939:I939"/>
    <mergeCell ref="K939:L939"/>
    <mergeCell ref="A940:B940"/>
    <mergeCell ref="C940:G940"/>
    <mergeCell ref="H940:I940"/>
    <mergeCell ref="K940:L940"/>
    <mergeCell ref="A937:B937"/>
    <mergeCell ref="C937:G937"/>
    <mergeCell ref="H937:I937"/>
    <mergeCell ref="K937:L937"/>
    <mergeCell ref="A938:B938"/>
    <mergeCell ref="C938:G938"/>
    <mergeCell ref="H938:I938"/>
    <mergeCell ref="K938:L938"/>
    <mergeCell ref="A947:B947"/>
    <mergeCell ref="C947:G947"/>
    <mergeCell ref="H947:I947"/>
    <mergeCell ref="K947:L947"/>
    <mergeCell ref="A948:B948"/>
    <mergeCell ref="C948:G948"/>
    <mergeCell ref="H948:I948"/>
    <mergeCell ref="K948:L948"/>
    <mergeCell ref="A945:B945"/>
    <mergeCell ref="C945:G945"/>
    <mergeCell ref="H945:I945"/>
    <mergeCell ref="K945:L945"/>
    <mergeCell ref="A946:B946"/>
    <mergeCell ref="C946:G946"/>
    <mergeCell ref="H946:I946"/>
    <mergeCell ref="K946:L946"/>
    <mergeCell ref="A943:B943"/>
    <mergeCell ref="C943:G943"/>
    <mergeCell ref="H943:I943"/>
    <mergeCell ref="K943:L943"/>
    <mergeCell ref="A944:B944"/>
    <mergeCell ref="C944:G944"/>
    <mergeCell ref="H944:I944"/>
    <mergeCell ref="K944:L944"/>
    <mergeCell ref="A953:B953"/>
    <mergeCell ref="C953:G953"/>
    <mergeCell ref="H953:I953"/>
    <mergeCell ref="K953:L953"/>
    <mergeCell ref="A954:B954"/>
    <mergeCell ref="C954:G954"/>
    <mergeCell ref="H954:I954"/>
    <mergeCell ref="K954:L954"/>
    <mergeCell ref="A951:B951"/>
    <mergeCell ref="C951:G951"/>
    <mergeCell ref="H951:I951"/>
    <mergeCell ref="K951:L951"/>
    <mergeCell ref="A952:B952"/>
    <mergeCell ref="C952:G952"/>
    <mergeCell ref="H952:I952"/>
    <mergeCell ref="K952:L952"/>
    <mergeCell ref="A949:B949"/>
    <mergeCell ref="C949:G949"/>
    <mergeCell ref="H949:I949"/>
    <mergeCell ref="K949:L949"/>
    <mergeCell ref="A950:B950"/>
    <mergeCell ref="C950:G950"/>
    <mergeCell ref="H950:I950"/>
    <mergeCell ref="K950:L950"/>
    <mergeCell ref="A959:B959"/>
    <mergeCell ref="C959:G959"/>
    <mergeCell ref="H959:I959"/>
    <mergeCell ref="K959:L959"/>
    <mergeCell ref="A960:B960"/>
    <mergeCell ref="C960:G960"/>
    <mergeCell ref="H960:I960"/>
    <mergeCell ref="K960:L960"/>
    <mergeCell ref="A957:B957"/>
    <mergeCell ref="C957:G957"/>
    <mergeCell ref="H957:I957"/>
    <mergeCell ref="K957:L957"/>
    <mergeCell ref="A958:B958"/>
    <mergeCell ref="C958:G958"/>
    <mergeCell ref="H958:I958"/>
    <mergeCell ref="K958:L958"/>
    <mergeCell ref="A955:B955"/>
    <mergeCell ref="C955:G955"/>
    <mergeCell ref="H955:I955"/>
    <mergeCell ref="K955:L955"/>
    <mergeCell ref="A956:B956"/>
    <mergeCell ref="C956:G956"/>
    <mergeCell ref="H956:I956"/>
    <mergeCell ref="K956:L956"/>
    <mergeCell ref="A965:B965"/>
    <mergeCell ref="C965:G965"/>
    <mergeCell ref="H965:I965"/>
    <mergeCell ref="K965:L965"/>
    <mergeCell ref="A966:B966"/>
    <mergeCell ref="C966:G966"/>
    <mergeCell ref="H966:I966"/>
    <mergeCell ref="K966:L966"/>
    <mergeCell ref="A963:B963"/>
    <mergeCell ref="C963:G963"/>
    <mergeCell ref="H963:I963"/>
    <mergeCell ref="K963:L963"/>
    <mergeCell ref="A964:B964"/>
    <mergeCell ref="C964:G964"/>
    <mergeCell ref="H964:I964"/>
    <mergeCell ref="K964:L964"/>
    <mergeCell ref="A961:B961"/>
    <mergeCell ref="C961:G961"/>
    <mergeCell ref="H961:I961"/>
    <mergeCell ref="K961:L961"/>
    <mergeCell ref="A962:B962"/>
    <mergeCell ref="C962:G962"/>
    <mergeCell ref="H962:I962"/>
    <mergeCell ref="K962:L962"/>
    <mergeCell ref="A971:B971"/>
    <mergeCell ref="C971:G971"/>
    <mergeCell ref="H971:I971"/>
    <mergeCell ref="K971:L971"/>
    <mergeCell ref="A972:B972"/>
    <mergeCell ref="C972:G972"/>
    <mergeCell ref="H972:I972"/>
    <mergeCell ref="K972:L972"/>
    <mergeCell ref="A969:B969"/>
    <mergeCell ref="C969:G969"/>
    <mergeCell ref="H969:I969"/>
    <mergeCell ref="K969:L969"/>
    <mergeCell ref="A970:B970"/>
    <mergeCell ref="C970:M970"/>
    <mergeCell ref="A967:B967"/>
    <mergeCell ref="C967:G967"/>
    <mergeCell ref="H967:I967"/>
    <mergeCell ref="K967:L967"/>
    <mergeCell ref="A968:B968"/>
    <mergeCell ref="C968:G968"/>
    <mergeCell ref="H968:I968"/>
    <mergeCell ref="K968:L968"/>
    <mergeCell ref="A977:B977"/>
    <mergeCell ref="C977:G977"/>
    <mergeCell ref="H977:I977"/>
    <mergeCell ref="K977:L977"/>
    <mergeCell ref="A978:B978"/>
    <mergeCell ref="C978:G978"/>
    <mergeCell ref="H978:I978"/>
    <mergeCell ref="K978:L978"/>
    <mergeCell ref="A975:B975"/>
    <mergeCell ref="C975:G975"/>
    <mergeCell ref="H975:I975"/>
    <mergeCell ref="K975:L975"/>
    <mergeCell ref="A976:B976"/>
    <mergeCell ref="C976:G976"/>
    <mergeCell ref="H976:I976"/>
    <mergeCell ref="K976:L976"/>
    <mergeCell ref="A973:B973"/>
    <mergeCell ref="C973:G973"/>
    <mergeCell ref="H973:I973"/>
    <mergeCell ref="K973:L973"/>
    <mergeCell ref="A974:B974"/>
    <mergeCell ref="C974:G974"/>
    <mergeCell ref="H974:I974"/>
    <mergeCell ref="K974:L974"/>
    <mergeCell ref="A983:B983"/>
    <mergeCell ref="C983:G983"/>
    <mergeCell ref="H983:I983"/>
    <mergeCell ref="K983:L983"/>
    <mergeCell ref="A984:B984"/>
    <mergeCell ref="C984:G984"/>
    <mergeCell ref="H984:I984"/>
    <mergeCell ref="K984:L984"/>
    <mergeCell ref="A981:B981"/>
    <mergeCell ref="C981:G981"/>
    <mergeCell ref="H981:I981"/>
    <mergeCell ref="K981:L981"/>
    <mergeCell ref="A982:B982"/>
    <mergeCell ref="C982:G982"/>
    <mergeCell ref="H982:I982"/>
    <mergeCell ref="K982:L982"/>
    <mergeCell ref="A979:B979"/>
    <mergeCell ref="C979:G979"/>
    <mergeCell ref="H979:I979"/>
    <mergeCell ref="K979:L979"/>
    <mergeCell ref="A980:B980"/>
    <mergeCell ref="C980:G980"/>
    <mergeCell ref="H980:I980"/>
    <mergeCell ref="K980:L980"/>
    <mergeCell ref="A989:B989"/>
    <mergeCell ref="C989:G989"/>
    <mergeCell ref="H989:I989"/>
    <mergeCell ref="K989:L989"/>
    <mergeCell ref="A990:B990"/>
    <mergeCell ref="C990:G990"/>
    <mergeCell ref="H990:I990"/>
    <mergeCell ref="K990:L990"/>
    <mergeCell ref="A987:B987"/>
    <mergeCell ref="C987:G987"/>
    <mergeCell ref="H987:I987"/>
    <mergeCell ref="K987:L987"/>
    <mergeCell ref="A988:B988"/>
    <mergeCell ref="C988:G988"/>
    <mergeCell ref="H988:I988"/>
    <mergeCell ref="K988:L988"/>
    <mergeCell ref="A985:B985"/>
    <mergeCell ref="C985:G985"/>
    <mergeCell ref="H985:I985"/>
    <mergeCell ref="K985:L985"/>
    <mergeCell ref="A986:B986"/>
    <mergeCell ref="C986:G986"/>
    <mergeCell ref="H986:I986"/>
    <mergeCell ref="K986:L986"/>
    <mergeCell ref="A995:B995"/>
    <mergeCell ref="C995:G995"/>
    <mergeCell ref="H995:I995"/>
    <mergeCell ref="K995:L995"/>
    <mergeCell ref="A996:B996"/>
    <mergeCell ref="C996:G996"/>
    <mergeCell ref="H996:I996"/>
    <mergeCell ref="K996:L996"/>
    <mergeCell ref="A993:B993"/>
    <mergeCell ref="C993:G993"/>
    <mergeCell ref="H993:I993"/>
    <mergeCell ref="K993:L993"/>
    <mergeCell ref="A994:B994"/>
    <mergeCell ref="C994:G994"/>
    <mergeCell ref="H994:I994"/>
    <mergeCell ref="K994:L994"/>
    <mergeCell ref="A991:B991"/>
    <mergeCell ref="C991:G991"/>
    <mergeCell ref="H991:I991"/>
    <mergeCell ref="K991:L991"/>
    <mergeCell ref="A992:B992"/>
    <mergeCell ref="C992:G992"/>
    <mergeCell ref="H992:I992"/>
    <mergeCell ref="K992:L992"/>
    <mergeCell ref="A1001:B1001"/>
    <mergeCell ref="C1001:G1001"/>
    <mergeCell ref="H1001:I1001"/>
    <mergeCell ref="K1001:L1001"/>
    <mergeCell ref="A1002:B1002"/>
    <mergeCell ref="C1002:G1002"/>
    <mergeCell ref="H1002:I1002"/>
    <mergeCell ref="K1002:L1002"/>
    <mergeCell ref="A999:B999"/>
    <mergeCell ref="C999:G999"/>
    <mergeCell ref="H999:I999"/>
    <mergeCell ref="K999:L999"/>
    <mergeCell ref="A1000:B1000"/>
    <mergeCell ref="C1000:G1000"/>
    <mergeCell ref="H1000:I1000"/>
    <mergeCell ref="K1000:L1000"/>
    <mergeCell ref="A997:B997"/>
    <mergeCell ref="C997:G997"/>
    <mergeCell ref="H997:I997"/>
    <mergeCell ref="K997:L997"/>
    <mergeCell ref="A998:B998"/>
    <mergeCell ref="C998:G998"/>
    <mergeCell ref="H998:I998"/>
    <mergeCell ref="K998:L998"/>
    <mergeCell ref="A1007:B1007"/>
    <mergeCell ref="C1007:G1007"/>
    <mergeCell ref="H1007:I1007"/>
    <mergeCell ref="K1007:L1007"/>
    <mergeCell ref="A1008:B1008"/>
    <mergeCell ref="C1008:G1008"/>
    <mergeCell ref="H1008:I1008"/>
    <mergeCell ref="K1008:L1008"/>
    <mergeCell ref="A1005:B1005"/>
    <mergeCell ref="C1005:G1005"/>
    <mergeCell ref="H1005:I1005"/>
    <mergeCell ref="K1005:L1005"/>
    <mergeCell ref="A1006:B1006"/>
    <mergeCell ref="C1006:G1006"/>
    <mergeCell ref="H1006:I1006"/>
    <mergeCell ref="K1006:L1006"/>
    <mergeCell ref="A1003:B1003"/>
    <mergeCell ref="C1003:G1003"/>
    <mergeCell ref="H1003:I1003"/>
    <mergeCell ref="K1003:L1003"/>
    <mergeCell ref="A1004:B1004"/>
    <mergeCell ref="C1004:G1004"/>
    <mergeCell ref="H1004:I1004"/>
    <mergeCell ref="K1004:L1004"/>
    <mergeCell ref="A1013:B1013"/>
    <mergeCell ref="C1013:G1013"/>
    <mergeCell ref="H1013:I1013"/>
    <mergeCell ref="K1013:L1013"/>
    <mergeCell ref="A1014:B1014"/>
    <mergeCell ref="C1014:G1014"/>
    <mergeCell ref="H1014:I1014"/>
    <mergeCell ref="K1014:L1014"/>
    <mergeCell ref="A1011:B1011"/>
    <mergeCell ref="C1011:G1011"/>
    <mergeCell ref="H1011:I1011"/>
    <mergeCell ref="K1011:L1011"/>
    <mergeCell ref="A1012:B1012"/>
    <mergeCell ref="C1012:G1012"/>
    <mergeCell ref="H1012:I1012"/>
    <mergeCell ref="K1012:L1012"/>
    <mergeCell ref="A1009:B1009"/>
    <mergeCell ref="C1009:G1009"/>
    <mergeCell ref="H1009:I1009"/>
    <mergeCell ref="K1009:L1009"/>
    <mergeCell ref="A1010:B1010"/>
    <mergeCell ref="C1010:G1010"/>
    <mergeCell ref="H1010:I1010"/>
    <mergeCell ref="K1010:L1010"/>
    <mergeCell ref="A1019:B1019"/>
    <mergeCell ref="C1019:G1019"/>
    <mergeCell ref="H1019:I1019"/>
    <mergeCell ref="K1019:L1019"/>
    <mergeCell ref="A1020:B1020"/>
    <mergeCell ref="C1020:G1020"/>
    <mergeCell ref="H1020:I1020"/>
    <mergeCell ref="K1020:L1020"/>
    <mergeCell ref="A1017:B1017"/>
    <mergeCell ref="C1017:G1017"/>
    <mergeCell ref="H1017:I1017"/>
    <mergeCell ref="K1017:L1017"/>
    <mergeCell ref="A1018:B1018"/>
    <mergeCell ref="C1018:G1018"/>
    <mergeCell ref="H1018:I1018"/>
    <mergeCell ref="K1018:L1018"/>
    <mergeCell ref="A1015:B1015"/>
    <mergeCell ref="C1015:G1015"/>
    <mergeCell ref="H1015:I1015"/>
    <mergeCell ref="K1015:L1015"/>
    <mergeCell ref="A1016:B1016"/>
    <mergeCell ref="C1016:G1016"/>
    <mergeCell ref="H1016:I1016"/>
    <mergeCell ref="K1016:L1016"/>
    <mergeCell ref="A1025:B1025"/>
    <mergeCell ref="C1025:G1025"/>
    <mergeCell ref="H1025:I1025"/>
    <mergeCell ref="K1025:L1025"/>
    <mergeCell ref="A1026:B1026"/>
    <mergeCell ref="C1026:G1026"/>
    <mergeCell ref="H1026:I1026"/>
    <mergeCell ref="K1026:L1026"/>
    <mergeCell ref="A1023:B1023"/>
    <mergeCell ref="C1023:G1023"/>
    <mergeCell ref="H1023:I1023"/>
    <mergeCell ref="K1023:L1023"/>
    <mergeCell ref="A1024:B1024"/>
    <mergeCell ref="C1024:G1024"/>
    <mergeCell ref="H1024:I1024"/>
    <mergeCell ref="K1024:L1024"/>
    <mergeCell ref="A1021:B1021"/>
    <mergeCell ref="C1021:G1021"/>
    <mergeCell ref="H1021:I1021"/>
    <mergeCell ref="K1021:L1021"/>
    <mergeCell ref="A1022:B1022"/>
    <mergeCell ref="C1022:G1022"/>
    <mergeCell ref="H1022:I1022"/>
    <mergeCell ref="K1022:L1022"/>
    <mergeCell ref="A1031:B1031"/>
    <mergeCell ref="C1031:G1031"/>
    <mergeCell ref="H1031:I1031"/>
    <mergeCell ref="K1031:L1031"/>
    <mergeCell ref="A1032:B1032"/>
    <mergeCell ref="C1032:G1032"/>
    <mergeCell ref="H1032:I1032"/>
    <mergeCell ref="K1032:L1032"/>
    <mergeCell ref="A1029:B1029"/>
    <mergeCell ref="C1029:G1029"/>
    <mergeCell ref="H1029:I1029"/>
    <mergeCell ref="K1029:L1029"/>
    <mergeCell ref="A1030:B1030"/>
    <mergeCell ref="C1030:G1030"/>
    <mergeCell ref="H1030:I1030"/>
    <mergeCell ref="K1030:L1030"/>
    <mergeCell ref="A1027:B1027"/>
    <mergeCell ref="C1027:G1027"/>
    <mergeCell ref="H1027:I1027"/>
    <mergeCell ref="K1027:L1027"/>
    <mergeCell ref="A1028:B1028"/>
    <mergeCell ref="C1028:G1028"/>
    <mergeCell ref="H1028:I1028"/>
    <mergeCell ref="K1028:L1028"/>
    <mergeCell ref="A1037:B1037"/>
    <mergeCell ref="C1037:G1037"/>
    <mergeCell ref="H1037:I1037"/>
    <mergeCell ref="K1037:L1037"/>
    <mergeCell ref="A1038:B1038"/>
    <mergeCell ref="C1038:G1038"/>
    <mergeCell ref="H1038:I1038"/>
    <mergeCell ref="K1038:L1038"/>
    <mergeCell ref="A1035:B1035"/>
    <mergeCell ref="C1035:G1035"/>
    <mergeCell ref="H1035:I1035"/>
    <mergeCell ref="K1035:L1035"/>
    <mergeCell ref="A1036:B1036"/>
    <mergeCell ref="C1036:G1036"/>
    <mergeCell ref="H1036:I1036"/>
    <mergeCell ref="K1036:L1036"/>
    <mergeCell ref="A1033:B1033"/>
    <mergeCell ref="C1033:G1033"/>
    <mergeCell ref="H1033:I1033"/>
    <mergeCell ref="K1033:L1033"/>
    <mergeCell ref="A1034:B1034"/>
    <mergeCell ref="C1034:G1034"/>
    <mergeCell ref="H1034:I1034"/>
    <mergeCell ref="K1034:L1034"/>
    <mergeCell ref="A1043:B1043"/>
    <mergeCell ref="C1043:G1043"/>
    <mergeCell ref="H1043:I1043"/>
    <mergeCell ref="K1043:L1043"/>
    <mergeCell ref="A1044:B1044"/>
    <mergeCell ref="C1044:G1044"/>
    <mergeCell ref="H1044:I1044"/>
    <mergeCell ref="K1044:L1044"/>
    <mergeCell ref="A1041:B1041"/>
    <mergeCell ref="C1041:G1041"/>
    <mergeCell ref="H1041:I1041"/>
    <mergeCell ref="K1041:L1041"/>
    <mergeCell ref="A1042:B1042"/>
    <mergeCell ref="C1042:G1042"/>
    <mergeCell ref="H1042:I1042"/>
    <mergeCell ref="K1042:L1042"/>
    <mergeCell ref="A1039:B1039"/>
    <mergeCell ref="C1039:G1039"/>
    <mergeCell ref="H1039:I1039"/>
    <mergeCell ref="K1039:L1039"/>
    <mergeCell ref="A1040:B1040"/>
    <mergeCell ref="C1040:G1040"/>
    <mergeCell ref="H1040:I1040"/>
    <mergeCell ref="K1040:L1040"/>
    <mergeCell ref="A1049:B1049"/>
    <mergeCell ref="C1049:G1049"/>
    <mergeCell ref="H1049:I1049"/>
    <mergeCell ref="K1049:L1049"/>
    <mergeCell ref="A1050:B1050"/>
    <mergeCell ref="C1050:G1050"/>
    <mergeCell ref="H1050:I1050"/>
    <mergeCell ref="K1050:L1050"/>
    <mergeCell ref="A1047:B1047"/>
    <mergeCell ref="C1047:G1047"/>
    <mergeCell ref="H1047:I1047"/>
    <mergeCell ref="K1047:L1047"/>
    <mergeCell ref="A1048:B1048"/>
    <mergeCell ref="C1048:G1048"/>
    <mergeCell ref="H1048:I1048"/>
    <mergeCell ref="K1048:L1048"/>
    <mergeCell ref="A1045:B1045"/>
    <mergeCell ref="C1045:G1045"/>
    <mergeCell ref="H1045:I1045"/>
    <mergeCell ref="K1045:L1045"/>
    <mergeCell ref="A1046:B1046"/>
    <mergeCell ref="C1046:G1046"/>
    <mergeCell ref="H1046:I1046"/>
    <mergeCell ref="K1046:L1046"/>
    <mergeCell ref="A1055:B1055"/>
    <mergeCell ref="C1055:G1055"/>
    <mergeCell ref="H1055:I1055"/>
    <mergeCell ref="K1055:L1055"/>
    <mergeCell ref="A1056:B1056"/>
    <mergeCell ref="C1056:G1056"/>
    <mergeCell ref="H1056:I1056"/>
    <mergeCell ref="K1056:L1056"/>
    <mergeCell ref="A1053:B1053"/>
    <mergeCell ref="C1053:G1053"/>
    <mergeCell ref="H1053:I1053"/>
    <mergeCell ref="K1053:L1053"/>
    <mergeCell ref="A1054:B1054"/>
    <mergeCell ref="C1054:G1054"/>
    <mergeCell ref="H1054:I1054"/>
    <mergeCell ref="K1054:L1054"/>
    <mergeCell ref="A1051:B1051"/>
    <mergeCell ref="C1051:G1051"/>
    <mergeCell ref="H1051:I1051"/>
    <mergeCell ref="K1051:L1051"/>
    <mergeCell ref="A1052:B1052"/>
    <mergeCell ref="C1052:G1052"/>
    <mergeCell ref="H1052:I1052"/>
    <mergeCell ref="K1052:L1052"/>
    <mergeCell ref="A1061:B1061"/>
    <mergeCell ref="C1061:G1061"/>
    <mergeCell ref="H1061:I1061"/>
    <mergeCell ref="K1061:L1061"/>
    <mergeCell ref="A1062:B1062"/>
    <mergeCell ref="C1062:G1062"/>
    <mergeCell ref="H1062:I1062"/>
    <mergeCell ref="K1062:L1062"/>
    <mergeCell ref="A1059:B1059"/>
    <mergeCell ref="C1059:G1059"/>
    <mergeCell ref="H1059:I1059"/>
    <mergeCell ref="K1059:L1059"/>
    <mergeCell ref="A1060:B1060"/>
    <mergeCell ref="C1060:G1060"/>
    <mergeCell ref="H1060:I1060"/>
    <mergeCell ref="K1060:L1060"/>
    <mergeCell ref="A1057:B1057"/>
    <mergeCell ref="C1057:G1057"/>
    <mergeCell ref="H1057:I1057"/>
    <mergeCell ref="K1057:L1057"/>
    <mergeCell ref="A1058:B1058"/>
    <mergeCell ref="C1058:G1058"/>
    <mergeCell ref="H1058:I1058"/>
    <mergeCell ref="K1058:L1058"/>
    <mergeCell ref="A1067:B1067"/>
    <mergeCell ref="C1067:G1067"/>
    <mergeCell ref="H1067:I1067"/>
    <mergeCell ref="K1067:L1067"/>
    <mergeCell ref="A1068:B1068"/>
    <mergeCell ref="C1068:G1068"/>
    <mergeCell ref="H1068:I1068"/>
    <mergeCell ref="K1068:L1068"/>
    <mergeCell ref="A1065:B1065"/>
    <mergeCell ref="C1065:G1065"/>
    <mergeCell ref="H1065:I1065"/>
    <mergeCell ref="K1065:L1065"/>
    <mergeCell ref="A1066:B1066"/>
    <mergeCell ref="C1066:G1066"/>
    <mergeCell ref="H1066:I1066"/>
    <mergeCell ref="K1066:L1066"/>
    <mergeCell ref="A1063:B1063"/>
    <mergeCell ref="C1063:G1063"/>
    <mergeCell ref="H1063:I1063"/>
    <mergeCell ref="K1063:L1063"/>
    <mergeCell ref="A1064:B1064"/>
    <mergeCell ref="C1064:G1064"/>
    <mergeCell ref="H1064:I1064"/>
    <mergeCell ref="K1064:L1064"/>
    <mergeCell ref="A1073:B1073"/>
    <mergeCell ref="C1073:G1073"/>
    <mergeCell ref="H1073:I1073"/>
    <mergeCell ref="K1073:L1073"/>
    <mergeCell ref="A1074:B1074"/>
    <mergeCell ref="C1074:G1074"/>
    <mergeCell ref="H1074:I1074"/>
    <mergeCell ref="K1074:L1074"/>
    <mergeCell ref="A1071:B1071"/>
    <mergeCell ref="C1071:G1071"/>
    <mergeCell ref="H1071:I1071"/>
    <mergeCell ref="K1071:L1071"/>
    <mergeCell ref="A1072:B1072"/>
    <mergeCell ref="C1072:G1072"/>
    <mergeCell ref="H1072:I1072"/>
    <mergeCell ref="K1072:L1072"/>
    <mergeCell ref="A1069:B1069"/>
    <mergeCell ref="C1069:G1069"/>
    <mergeCell ref="H1069:I1069"/>
    <mergeCell ref="K1069:L1069"/>
    <mergeCell ref="A1070:B1070"/>
    <mergeCell ref="C1070:G1070"/>
    <mergeCell ref="H1070:I1070"/>
    <mergeCell ref="K1070:L1070"/>
    <mergeCell ref="A1079:B1079"/>
    <mergeCell ref="C1079:G1079"/>
    <mergeCell ref="H1079:I1079"/>
    <mergeCell ref="K1079:L1079"/>
    <mergeCell ref="A1080:B1080"/>
    <mergeCell ref="C1080:G1080"/>
    <mergeCell ref="H1080:I1080"/>
    <mergeCell ref="K1080:L1080"/>
    <mergeCell ref="A1077:B1077"/>
    <mergeCell ref="C1077:G1077"/>
    <mergeCell ref="H1077:I1077"/>
    <mergeCell ref="K1077:L1077"/>
    <mergeCell ref="A1078:B1078"/>
    <mergeCell ref="C1078:G1078"/>
    <mergeCell ref="H1078:I1078"/>
    <mergeCell ref="K1078:L1078"/>
    <mergeCell ref="A1075:B1075"/>
    <mergeCell ref="C1075:G1075"/>
    <mergeCell ref="H1075:I1075"/>
    <mergeCell ref="K1075:L1075"/>
    <mergeCell ref="A1076:B1076"/>
    <mergeCell ref="C1076:G1076"/>
    <mergeCell ref="H1076:I1076"/>
    <mergeCell ref="K1076:L1076"/>
    <mergeCell ref="A1085:B1085"/>
    <mergeCell ref="C1085:G1085"/>
    <mergeCell ref="H1085:I1085"/>
    <mergeCell ref="K1085:L1085"/>
    <mergeCell ref="A1086:B1086"/>
    <mergeCell ref="C1086:G1086"/>
    <mergeCell ref="H1086:I1086"/>
    <mergeCell ref="K1086:L1086"/>
    <mergeCell ref="A1083:B1083"/>
    <mergeCell ref="C1083:G1083"/>
    <mergeCell ref="H1083:I1083"/>
    <mergeCell ref="K1083:L1083"/>
    <mergeCell ref="A1084:B1084"/>
    <mergeCell ref="C1084:G1084"/>
    <mergeCell ref="H1084:I1084"/>
    <mergeCell ref="K1084:L1084"/>
    <mergeCell ref="A1081:B1081"/>
    <mergeCell ref="C1081:G1081"/>
    <mergeCell ref="H1081:I1081"/>
    <mergeCell ref="K1081:L1081"/>
    <mergeCell ref="A1082:B1082"/>
    <mergeCell ref="C1082:G1082"/>
    <mergeCell ref="H1082:I1082"/>
    <mergeCell ref="K1082:L1082"/>
    <mergeCell ref="A1091:B1091"/>
    <mergeCell ref="C1091:G1091"/>
    <mergeCell ref="H1091:I1091"/>
    <mergeCell ref="K1091:L1091"/>
    <mergeCell ref="A1092:B1092"/>
    <mergeCell ref="C1092:G1092"/>
    <mergeCell ref="H1092:I1092"/>
    <mergeCell ref="K1092:L1092"/>
    <mergeCell ref="A1089:B1089"/>
    <mergeCell ref="C1089:G1089"/>
    <mergeCell ref="H1089:I1089"/>
    <mergeCell ref="K1089:L1089"/>
    <mergeCell ref="A1090:B1090"/>
    <mergeCell ref="C1090:G1090"/>
    <mergeCell ref="H1090:I1090"/>
    <mergeCell ref="K1090:L1090"/>
    <mergeCell ref="A1087:B1087"/>
    <mergeCell ref="C1087:G1087"/>
    <mergeCell ref="H1087:I1087"/>
    <mergeCell ref="K1087:L1087"/>
    <mergeCell ref="A1088:B1088"/>
    <mergeCell ref="C1088:G1088"/>
    <mergeCell ref="H1088:I1088"/>
    <mergeCell ref="K1088:L1088"/>
    <mergeCell ref="A1097:B1097"/>
    <mergeCell ref="C1097:G1097"/>
    <mergeCell ref="H1097:I1097"/>
    <mergeCell ref="K1097:L1097"/>
    <mergeCell ref="A1098:B1098"/>
    <mergeCell ref="C1098:G1098"/>
    <mergeCell ref="H1098:I1098"/>
    <mergeCell ref="K1098:L1098"/>
    <mergeCell ref="A1095:B1095"/>
    <mergeCell ref="C1095:G1095"/>
    <mergeCell ref="H1095:I1095"/>
    <mergeCell ref="K1095:L1095"/>
    <mergeCell ref="A1096:B1096"/>
    <mergeCell ref="C1096:G1096"/>
    <mergeCell ref="H1096:I1096"/>
    <mergeCell ref="K1096:L1096"/>
    <mergeCell ref="A1093:B1093"/>
    <mergeCell ref="C1093:G1093"/>
    <mergeCell ref="H1093:I1093"/>
    <mergeCell ref="K1093:L1093"/>
    <mergeCell ref="A1094:B1094"/>
    <mergeCell ref="C1094:G1094"/>
    <mergeCell ref="H1094:I1094"/>
    <mergeCell ref="K1094:L1094"/>
    <mergeCell ref="A1103:B1103"/>
    <mergeCell ref="C1103:G1103"/>
    <mergeCell ref="H1103:I1103"/>
    <mergeCell ref="K1103:L1103"/>
    <mergeCell ref="A1104:B1104"/>
    <mergeCell ref="C1104:G1104"/>
    <mergeCell ref="H1104:I1104"/>
    <mergeCell ref="K1104:L1104"/>
    <mergeCell ref="A1101:B1101"/>
    <mergeCell ref="C1101:G1101"/>
    <mergeCell ref="H1101:I1101"/>
    <mergeCell ref="K1101:L1101"/>
    <mergeCell ref="A1102:B1102"/>
    <mergeCell ref="C1102:G1102"/>
    <mergeCell ref="H1102:I1102"/>
    <mergeCell ref="K1102:L1102"/>
    <mergeCell ref="A1099:B1099"/>
    <mergeCell ref="C1099:G1099"/>
    <mergeCell ref="H1099:I1099"/>
    <mergeCell ref="K1099:L1099"/>
    <mergeCell ref="A1100:B1100"/>
    <mergeCell ref="C1100:G1100"/>
    <mergeCell ref="H1100:I1100"/>
    <mergeCell ref="K1100:L1100"/>
    <mergeCell ref="A1109:B1109"/>
    <mergeCell ref="C1109:G1109"/>
    <mergeCell ref="H1109:I1109"/>
    <mergeCell ref="K1109:L1109"/>
    <mergeCell ref="A1110:B1110"/>
    <mergeCell ref="C1110:G1110"/>
    <mergeCell ref="H1110:I1110"/>
    <mergeCell ref="K1110:L1110"/>
    <mergeCell ref="A1107:B1107"/>
    <mergeCell ref="C1107:G1107"/>
    <mergeCell ref="H1107:I1107"/>
    <mergeCell ref="K1107:L1107"/>
    <mergeCell ref="A1108:B1108"/>
    <mergeCell ref="C1108:G1108"/>
    <mergeCell ref="H1108:I1108"/>
    <mergeCell ref="K1108:L1108"/>
    <mergeCell ref="A1105:B1105"/>
    <mergeCell ref="C1105:G1105"/>
    <mergeCell ref="H1105:I1105"/>
    <mergeCell ref="K1105:L1105"/>
    <mergeCell ref="A1106:B1106"/>
    <mergeCell ref="C1106:G1106"/>
    <mergeCell ref="H1106:I1106"/>
    <mergeCell ref="K1106:L1106"/>
    <mergeCell ref="A1115:B1115"/>
    <mergeCell ref="C1115:G1115"/>
    <mergeCell ref="H1115:I1115"/>
    <mergeCell ref="K1115:L1115"/>
    <mergeCell ref="A1116:B1116"/>
    <mergeCell ref="C1116:G1116"/>
    <mergeCell ref="H1116:I1116"/>
    <mergeCell ref="K1116:L1116"/>
    <mergeCell ref="A1113:B1113"/>
    <mergeCell ref="C1113:G1113"/>
    <mergeCell ref="H1113:I1113"/>
    <mergeCell ref="K1113:L1113"/>
    <mergeCell ref="A1114:B1114"/>
    <mergeCell ref="C1114:G1114"/>
    <mergeCell ref="H1114:I1114"/>
    <mergeCell ref="K1114:L1114"/>
    <mergeCell ref="A1111:B1111"/>
    <mergeCell ref="C1111:G1111"/>
    <mergeCell ref="H1111:I1111"/>
    <mergeCell ref="K1111:L1111"/>
    <mergeCell ref="A1112:B1112"/>
    <mergeCell ref="C1112:G1112"/>
    <mergeCell ref="H1112:I1112"/>
    <mergeCell ref="K1112:L1112"/>
    <mergeCell ref="A1121:B1121"/>
    <mergeCell ref="C1121:G1121"/>
    <mergeCell ref="H1121:I1121"/>
    <mergeCell ref="K1121:L1121"/>
    <mergeCell ref="A1122:B1122"/>
    <mergeCell ref="C1122:G1122"/>
    <mergeCell ref="H1122:I1122"/>
    <mergeCell ref="K1122:L1122"/>
    <mergeCell ref="A1119:B1119"/>
    <mergeCell ref="C1119:G1119"/>
    <mergeCell ref="H1119:I1119"/>
    <mergeCell ref="K1119:L1119"/>
    <mergeCell ref="A1120:B1120"/>
    <mergeCell ref="C1120:G1120"/>
    <mergeCell ref="H1120:I1120"/>
    <mergeCell ref="K1120:L1120"/>
    <mergeCell ref="A1117:B1117"/>
    <mergeCell ref="C1117:G1117"/>
    <mergeCell ref="H1117:I1117"/>
    <mergeCell ref="K1117:L1117"/>
    <mergeCell ref="A1118:B1118"/>
    <mergeCell ref="C1118:G1118"/>
    <mergeCell ref="H1118:I1118"/>
    <mergeCell ref="K1118:L1118"/>
    <mergeCell ref="A1127:B1127"/>
    <mergeCell ref="C1127:G1127"/>
    <mergeCell ref="H1127:I1127"/>
    <mergeCell ref="K1127:L1127"/>
    <mergeCell ref="A1128:B1128"/>
    <mergeCell ref="C1128:G1128"/>
    <mergeCell ref="H1128:I1128"/>
    <mergeCell ref="K1128:L1128"/>
    <mergeCell ref="A1125:B1125"/>
    <mergeCell ref="C1125:G1125"/>
    <mergeCell ref="H1125:I1125"/>
    <mergeCell ref="K1125:L1125"/>
    <mergeCell ref="A1126:B1126"/>
    <mergeCell ref="C1126:G1126"/>
    <mergeCell ref="H1126:I1126"/>
    <mergeCell ref="K1126:L1126"/>
    <mergeCell ref="A1123:B1123"/>
    <mergeCell ref="C1123:G1123"/>
    <mergeCell ref="H1123:I1123"/>
    <mergeCell ref="K1123:L1123"/>
    <mergeCell ref="A1124:B1124"/>
    <mergeCell ref="C1124:G1124"/>
    <mergeCell ref="H1124:I1124"/>
    <mergeCell ref="K1124:L1124"/>
    <mergeCell ref="A1133:B1133"/>
    <mergeCell ref="C1133:G1133"/>
    <mergeCell ref="H1133:I1133"/>
    <mergeCell ref="K1133:L1133"/>
    <mergeCell ref="A1134:B1134"/>
    <mergeCell ref="C1134:G1134"/>
    <mergeCell ref="H1134:I1134"/>
    <mergeCell ref="K1134:L1134"/>
    <mergeCell ref="A1131:B1131"/>
    <mergeCell ref="C1131:G1131"/>
    <mergeCell ref="H1131:I1131"/>
    <mergeCell ref="K1131:L1131"/>
    <mergeCell ref="A1132:B1132"/>
    <mergeCell ref="C1132:G1132"/>
    <mergeCell ref="H1132:I1132"/>
    <mergeCell ref="K1132:L1132"/>
    <mergeCell ref="A1129:B1129"/>
    <mergeCell ref="C1129:G1129"/>
    <mergeCell ref="H1129:I1129"/>
    <mergeCell ref="K1129:L1129"/>
    <mergeCell ref="A1130:B1130"/>
    <mergeCell ref="C1130:G1130"/>
    <mergeCell ref="H1130:I1130"/>
    <mergeCell ref="K1130:L1130"/>
    <mergeCell ref="A1139:B1139"/>
    <mergeCell ref="C1139:G1139"/>
    <mergeCell ref="H1139:I1139"/>
    <mergeCell ref="K1139:L1139"/>
    <mergeCell ref="A1140:B1140"/>
    <mergeCell ref="C1140:G1140"/>
    <mergeCell ref="H1140:I1140"/>
    <mergeCell ref="K1140:L1140"/>
    <mergeCell ref="A1137:B1137"/>
    <mergeCell ref="C1137:G1137"/>
    <mergeCell ref="H1137:I1137"/>
    <mergeCell ref="K1137:L1137"/>
    <mergeCell ref="A1138:B1138"/>
    <mergeCell ref="C1138:G1138"/>
    <mergeCell ref="H1138:I1138"/>
    <mergeCell ref="K1138:L1138"/>
    <mergeCell ref="A1135:B1135"/>
    <mergeCell ref="C1135:G1135"/>
    <mergeCell ref="H1135:I1135"/>
    <mergeCell ref="K1135:L1135"/>
    <mergeCell ref="A1136:B1136"/>
    <mergeCell ref="C1136:G1136"/>
    <mergeCell ref="H1136:I1136"/>
    <mergeCell ref="K1136:L1136"/>
    <mergeCell ref="A1145:B1145"/>
    <mergeCell ref="C1145:G1145"/>
    <mergeCell ref="H1145:I1145"/>
    <mergeCell ref="K1145:L1145"/>
    <mergeCell ref="A1146:B1146"/>
    <mergeCell ref="C1146:G1146"/>
    <mergeCell ref="H1146:I1146"/>
    <mergeCell ref="K1146:L1146"/>
    <mergeCell ref="A1143:B1143"/>
    <mergeCell ref="C1143:G1143"/>
    <mergeCell ref="H1143:I1143"/>
    <mergeCell ref="K1143:L1143"/>
    <mergeCell ref="A1144:B1144"/>
    <mergeCell ref="C1144:G1144"/>
    <mergeCell ref="H1144:I1144"/>
    <mergeCell ref="K1144:L1144"/>
    <mergeCell ref="A1141:B1141"/>
    <mergeCell ref="C1141:G1141"/>
    <mergeCell ref="H1141:I1141"/>
    <mergeCell ref="K1141:L1141"/>
    <mergeCell ref="A1142:B1142"/>
    <mergeCell ref="C1142:G1142"/>
    <mergeCell ref="H1142:I1142"/>
    <mergeCell ref="K1142:L1142"/>
    <mergeCell ref="A1151:B1151"/>
    <mergeCell ref="C1151:G1151"/>
    <mergeCell ref="H1151:I1151"/>
    <mergeCell ref="K1151:L1151"/>
    <mergeCell ref="A1152:B1152"/>
    <mergeCell ref="C1152:G1152"/>
    <mergeCell ref="H1152:I1152"/>
    <mergeCell ref="K1152:L1152"/>
    <mergeCell ref="A1149:B1149"/>
    <mergeCell ref="C1149:G1149"/>
    <mergeCell ref="H1149:I1149"/>
    <mergeCell ref="K1149:L1149"/>
    <mergeCell ref="A1150:B1150"/>
    <mergeCell ref="C1150:G1150"/>
    <mergeCell ref="H1150:I1150"/>
    <mergeCell ref="K1150:L1150"/>
    <mergeCell ref="A1147:B1147"/>
    <mergeCell ref="C1147:G1147"/>
    <mergeCell ref="H1147:I1147"/>
    <mergeCell ref="K1147:L1147"/>
    <mergeCell ref="A1148:B1148"/>
    <mergeCell ref="C1148:G1148"/>
    <mergeCell ref="H1148:I1148"/>
    <mergeCell ref="K1148:L1148"/>
    <mergeCell ref="A1157:B1157"/>
    <mergeCell ref="C1157:G1157"/>
    <mergeCell ref="H1157:I1157"/>
    <mergeCell ref="K1157:L1157"/>
    <mergeCell ref="A1158:B1158"/>
    <mergeCell ref="C1158:G1158"/>
    <mergeCell ref="H1158:I1158"/>
    <mergeCell ref="K1158:L1158"/>
    <mergeCell ref="A1155:B1155"/>
    <mergeCell ref="C1155:G1155"/>
    <mergeCell ref="H1155:I1155"/>
    <mergeCell ref="K1155:L1155"/>
    <mergeCell ref="A1156:B1156"/>
    <mergeCell ref="C1156:G1156"/>
    <mergeCell ref="H1156:I1156"/>
    <mergeCell ref="K1156:L1156"/>
    <mergeCell ref="A1153:B1153"/>
    <mergeCell ref="C1153:G1153"/>
    <mergeCell ref="H1153:I1153"/>
    <mergeCell ref="K1153:L1153"/>
    <mergeCell ref="A1154:B1154"/>
    <mergeCell ref="C1154:G1154"/>
    <mergeCell ref="H1154:I1154"/>
    <mergeCell ref="K1154:L1154"/>
    <mergeCell ref="A1163:B1163"/>
    <mergeCell ref="C1163:G1163"/>
    <mergeCell ref="H1163:I1163"/>
    <mergeCell ref="K1163:L1163"/>
    <mergeCell ref="A1164:B1164"/>
    <mergeCell ref="C1164:G1164"/>
    <mergeCell ref="H1164:I1164"/>
    <mergeCell ref="K1164:L1164"/>
    <mergeCell ref="A1161:B1161"/>
    <mergeCell ref="C1161:G1161"/>
    <mergeCell ref="H1161:I1161"/>
    <mergeCell ref="K1161:L1161"/>
    <mergeCell ref="A1162:B1162"/>
    <mergeCell ref="C1162:G1162"/>
    <mergeCell ref="H1162:I1162"/>
    <mergeCell ref="K1162:L1162"/>
    <mergeCell ref="A1159:B1159"/>
    <mergeCell ref="C1159:G1159"/>
    <mergeCell ref="H1159:I1159"/>
    <mergeCell ref="K1159:L1159"/>
    <mergeCell ref="A1160:B1160"/>
    <mergeCell ref="C1160:G1160"/>
    <mergeCell ref="H1160:I1160"/>
    <mergeCell ref="K1160:L1160"/>
    <mergeCell ref="A1169:B1169"/>
    <mergeCell ref="C1169:G1169"/>
    <mergeCell ref="H1169:I1169"/>
    <mergeCell ref="K1169:L1169"/>
    <mergeCell ref="A1170:B1170"/>
    <mergeCell ref="C1170:G1170"/>
    <mergeCell ref="H1170:I1170"/>
    <mergeCell ref="K1170:L1170"/>
    <mergeCell ref="A1167:B1167"/>
    <mergeCell ref="C1167:G1167"/>
    <mergeCell ref="H1167:I1167"/>
    <mergeCell ref="K1167:L1167"/>
    <mergeCell ref="A1168:B1168"/>
    <mergeCell ref="C1168:G1168"/>
    <mergeCell ref="H1168:I1168"/>
    <mergeCell ref="K1168:L1168"/>
    <mergeCell ref="A1165:B1165"/>
    <mergeCell ref="C1165:G1165"/>
    <mergeCell ref="H1165:I1165"/>
    <mergeCell ref="K1165:L1165"/>
    <mergeCell ref="A1166:B1166"/>
    <mergeCell ref="C1166:G1166"/>
    <mergeCell ref="H1166:I1166"/>
    <mergeCell ref="K1166:L1166"/>
    <mergeCell ref="A1175:B1175"/>
    <mergeCell ref="C1175:G1175"/>
    <mergeCell ref="H1175:I1175"/>
    <mergeCell ref="K1175:L1175"/>
    <mergeCell ref="A1176:B1176"/>
    <mergeCell ref="C1176:G1176"/>
    <mergeCell ref="H1176:I1176"/>
    <mergeCell ref="K1176:L1176"/>
    <mergeCell ref="A1173:B1173"/>
    <mergeCell ref="C1173:G1173"/>
    <mergeCell ref="H1173:I1173"/>
    <mergeCell ref="K1173:L1173"/>
    <mergeCell ref="A1174:B1174"/>
    <mergeCell ref="C1174:G1174"/>
    <mergeCell ref="H1174:I1174"/>
    <mergeCell ref="K1174:L1174"/>
    <mergeCell ref="A1171:B1171"/>
    <mergeCell ref="C1171:G1171"/>
    <mergeCell ref="H1171:I1171"/>
    <mergeCell ref="K1171:L1171"/>
    <mergeCell ref="A1172:B1172"/>
    <mergeCell ref="C1172:G1172"/>
    <mergeCell ref="H1172:I1172"/>
    <mergeCell ref="K1172:L1172"/>
    <mergeCell ref="A1181:B1181"/>
    <mergeCell ref="C1181:G1181"/>
    <mergeCell ref="H1181:I1181"/>
    <mergeCell ref="K1181:L1181"/>
    <mergeCell ref="A1182:B1182"/>
    <mergeCell ref="C1182:G1182"/>
    <mergeCell ref="H1182:I1182"/>
    <mergeCell ref="K1182:L1182"/>
    <mergeCell ref="A1179:B1179"/>
    <mergeCell ref="C1179:G1179"/>
    <mergeCell ref="H1179:I1179"/>
    <mergeCell ref="K1179:L1179"/>
    <mergeCell ref="A1180:B1180"/>
    <mergeCell ref="C1180:G1180"/>
    <mergeCell ref="H1180:I1180"/>
    <mergeCell ref="K1180:L1180"/>
    <mergeCell ref="A1177:B1177"/>
    <mergeCell ref="C1177:G1177"/>
    <mergeCell ref="H1177:I1177"/>
    <mergeCell ref="K1177:L1177"/>
    <mergeCell ref="A1178:B1178"/>
    <mergeCell ref="C1178:G1178"/>
    <mergeCell ref="H1178:I1178"/>
    <mergeCell ref="K1178:L1178"/>
    <mergeCell ref="A1187:B1187"/>
    <mergeCell ref="C1187:G1187"/>
    <mergeCell ref="H1187:I1187"/>
    <mergeCell ref="K1187:L1187"/>
    <mergeCell ref="A1188:B1188"/>
    <mergeCell ref="C1188:G1188"/>
    <mergeCell ref="H1188:I1188"/>
    <mergeCell ref="K1188:L1188"/>
    <mergeCell ref="A1185:B1185"/>
    <mergeCell ref="C1185:G1185"/>
    <mergeCell ref="H1185:I1185"/>
    <mergeCell ref="K1185:L1185"/>
    <mergeCell ref="A1186:B1186"/>
    <mergeCell ref="C1186:G1186"/>
    <mergeCell ref="H1186:I1186"/>
    <mergeCell ref="K1186:L1186"/>
    <mergeCell ref="A1183:B1183"/>
    <mergeCell ref="C1183:G1183"/>
    <mergeCell ref="H1183:I1183"/>
    <mergeCell ref="K1183:L1183"/>
    <mergeCell ref="A1184:B1184"/>
    <mergeCell ref="C1184:G1184"/>
    <mergeCell ref="H1184:I1184"/>
    <mergeCell ref="K1184:L1184"/>
    <mergeCell ref="A1193:B1193"/>
    <mergeCell ref="C1193:G1193"/>
    <mergeCell ref="H1193:I1193"/>
    <mergeCell ref="K1193:L1193"/>
    <mergeCell ref="A1194:B1194"/>
    <mergeCell ref="C1194:G1194"/>
    <mergeCell ref="H1194:I1194"/>
    <mergeCell ref="K1194:L1194"/>
    <mergeCell ref="A1191:B1191"/>
    <mergeCell ref="C1191:G1191"/>
    <mergeCell ref="H1191:I1191"/>
    <mergeCell ref="K1191:L1191"/>
    <mergeCell ref="A1192:B1192"/>
    <mergeCell ref="C1192:G1192"/>
    <mergeCell ref="H1192:I1192"/>
    <mergeCell ref="K1192:L1192"/>
    <mergeCell ref="A1189:B1189"/>
    <mergeCell ref="C1189:G1189"/>
    <mergeCell ref="H1189:I1189"/>
    <mergeCell ref="K1189:L1189"/>
    <mergeCell ref="A1190:B1190"/>
    <mergeCell ref="C1190:G1190"/>
    <mergeCell ref="H1190:I1190"/>
    <mergeCell ref="K1190:L1190"/>
    <mergeCell ref="A1199:B1199"/>
    <mergeCell ref="C1199:G1199"/>
    <mergeCell ref="H1199:I1199"/>
    <mergeCell ref="K1199:L1199"/>
    <mergeCell ref="A1200:B1200"/>
    <mergeCell ref="C1200:G1200"/>
    <mergeCell ref="H1200:I1200"/>
    <mergeCell ref="K1200:L1200"/>
    <mergeCell ref="A1197:B1197"/>
    <mergeCell ref="C1197:G1197"/>
    <mergeCell ref="H1197:I1197"/>
    <mergeCell ref="K1197:L1197"/>
    <mergeCell ref="A1198:B1198"/>
    <mergeCell ref="C1198:G1198"/>
    <mergeCell ref="H1198:I1198"/>
    <mergeCell ref="K1198:L1198"/>
    <mergeCell ref="A1195:B1195"/>
    <mergeCell ref="C1195:G1195"/>
    <mergeCell ref="H1195:I1195"/>
    <mergeCell ref="K1195:L1195"/>
    <mergeCell ref="A1196:B1196"/>
    <mergeCell ref="C1196:G1196"/>
    <mergeCell ref="H1196:I1196"/>
    <mergeCell ref="K1196:L1196"/>
    <mergeCell ref="A1205:B1205"/>
    <mergeCell ref="C1205:G1205"/>
    <mergeCell ref="H1205:I1205"/>
    <mergeCell ref="K1205:L1205"/>
    <mergeCell ref="A1206:B1206"/>
    <mergeCell ref="C1206:G1206"/>
    <mergeCell ref="H1206:I1206"/>
    <mergeCell ref="K1206:L1206"/>
    <mergeCell ref="A1203:B1203"/>
    <mergeCell ref="C1203:G1203"/>
    <mergeCell ref="H1203:I1203"/>
    <mergeCell ref="K1203:L1203"/>
    <mergeCell ref="A1204:B1204"/>
    <mergeCell ref="C1204:G1204"/>
    <mergeCell ref="H1204:I1204"/>
    <mergeCell ref="K1204:L1204"/>
    <mergeCell ref="A1201:B1201"/>
    <mergeCell ref="C1201:G1201"/>
    <mergeCell ref="H1201:I1201"/>
    <mergeCell ref="K1201:L1201"/>
    <mergeCell ref="A1202:B1202"/>
    <mergeCell ref="C1202:G1202"/>
    <mergeCell ref="H1202:I1202"/>
    <mergeCell ref="K1202:L1202"/>
    <mergeCell ref="A1211:B1211"/>
    <mergeCell ref="C1211:G1211"/>
    <mergeCell ref="H1211:I1211"/>
    <mergeCell ref="K1211:L1211"/>
    <mergeCell ref="A1212:B1212"/>
    <mergeCell ref="C1212:G1212"/>
    <mergeCell ref="H1212:I1212"/>
    <mergeCell ref="K1212:L1212"/>
    <mergeCell ref="A1209:B1209"/>
    <mergeCell ref="C1209:G1209"/>
    <mergeCell ref="H1209:I1209"/>
    <mergeCell ref="K1209:L1209"/>
    <mergeCell ref="A1210:B1210"/>
    <mergeCell ref="C1210:G1210"/>
    <mergeCell ref="H1210:I1210"/>
    <mergeCell ref="K1210:L1210"/>
    <mergeCell ref="A1207:B1207"/>
    <mergeCell ref="C1207:G1207"/>
    <mergeCell ref="H1207:I1207"/>
    <mergeCell ref="K1207:L1207"/>
    <mergeCell ref="A1208:B1208"/>
    <mergeCell ref="C1208:G1208"/>
    <mergeCell ref="H1208:I1208"/>
    <mergeCell ref="K1208:L1208"/>
    <mergeCell ref="A1217:B1217"/>
    <mergeCell ref="C1217:G1217"/>
    <mergeCell ref="H1217:I1217"/>
    <mergeCell ref="K1217:L1217"/>
    <mergeCell ref="A1218:B1218"/>
    <mergeCell ref="C1218:G1218"/>
    <mergeCell ref="H1218:I1218"/>
    <mergeCell ref="K1218:L1218"/>
    <mergeCell ref="A1215:B1215"/>
    <mergeCell ref="C1215:G1215"/>
    <mergeCell ref="H1215:I1215"/>
    <mergeCell ref="K1215:L1215"/>
    <mergeCell ref="A1216:B1216"/>
    <mergeCell ref="C1216:G1216"/>
    <mergeCell ref="H1216:I1216"/>
    <mergeCell ref="K1216:L1216"/>
    <mergeCell ref="A1213:B1213"/>
    <mergeCell ref="C1213:G1213"/>
    <mergeCell ref="H1213:I1213"/>
    <mergeCell ref="K1213:L1213"/>
    <mergeCell ref="A1214:B1214"/>
    <mergeCell ref="C1214:G1214"/>
    <mergeCell ref="H1214:I1214"/>
    <mergeCell ref="K1214:L1214"/>
    <mergeCell ref="A1223:B1223"/>
    <mergeCell ref="C1223:G1223"/>
    <mergeCell ref="H1223:I1223"/>
    <mergeCell ref="K1223:L1223"/>
    <mergeCell ref="A1224:B1224"/>
    <mergeCell ref="C1224:G1224"/>
    <mergeCell ref="H1224:I1224"/>
    <mergeCell ref="K1224:L1224"/>
    <mergeCell ref="A1221:B1221"/>
    <mergeCell ref="C1221:G1221"/>
    <mergeCell ref="H1221:I1221"/>
    <mergeCell ref="K1221:L1221"/>
    <mergeCell ref="A1222:B1222"/>
    <mergeCell ref="C1222:G1222"/>
    <mergeCell ref="H1222:I1222"/>
    <mergeCell ref="K1222:L1222"/>
    <mergeCell ref="A1219:B1219"/>
    <mergeCell ref="C1219:G1219"/>
    <mergeCell ref="H1219:I1219"/>
    <mergeCell ref="K1219:L1219"/>
    <mergeCell ref="A1220:B1220"/>
    <mergeCell ref="C1220:G1220"/>
    <mergeCell ref="H1220:I1220"/>
    <mergeCell ref="K1220:L1220"/>
    <mergeCell ref="A1229:B1229"/>
    <mergeCell ref="C1229:G1229"/>
    <mergeCell ref="H1229:I1229"/>
    <mergeCell ref="K1229:L1229"/>
    <mergeCell ref="A1230:B1230"/>
    <mergeCell ref="C1230:G1230"/>
    <mergeCell ref="H1230:I1230"/>
    <mergeCell ref="K1230:L1230"/>
    <mergeCell ref="A1227:B1227"/>
    <mergeCell ref="C1227:G1227"/>
    <mergeCell ref="H1227:I1227"/>
    <mergeCell ref="K1227:L1227"/>
    <mergeCell ref="A1228:B1228"/>
    <mergeCell ref="C1228:G1228"/>
    <mergeCell ref="H1228:I1228"/>
    <mergeCell ref="K1228:L1228"/>
    <mergeCell ref="A1225:B1225"/>
    <mergeCell ref="C1225:G1225"/>
    <mergeCell ref="H1225:I1225"/>
    <mergeCell ref="K1225:L1225"/>
    <mergeCell ref="A1226:B1226"/>
    <mergeCell ref="C1226:G1226"/>
    <mergeCell ref="H1226:I1226"/>
    <mergeCell ref="K1226:L1226"/>
    <mergeCell ref="A1235:B1235"/>
    <mergeCell ref="C1235:G1235"/>
    <mergeCell ref="H1235:I1235"/>
    <mergeCell ref="K1235:L1235"/>
    <mergeCell ref="A1236:B1236"/>
    <mergeCell ref="C1236:G1236"/>
    <mergeCell ref="H1236:I1236"/>
    <mergeCell ref="K1236:L1236"/>
    <mergeCell ref="A1233:B1233"/>
    <mergeCell ref="C1233:G1233"/>
    <mergeCell ref="H1233:I1233"/>
    <mergeCell ref="K1233:L1233"/>
    <mergeCell ref="A1234:B1234"/>
    <mergeCell ref="C1234:G1234"/>
    <mergeCell ref="H1234:I1234"/>
    <mergeCell ref="K1234:L1234"/>
    <mergeCell ref="A1231:B1231"/>
    <mergeCell ref="C1231:G1231"/>
    <mergeCell ref="H1231:I1231"/>
    <mergeCell ref="K1231:L1231"/>
    <mergeCell ref="A1232:B1232"/>
    <mergeCell ref="C1232:G1232"/>
    <mergeCell ref="H1232:I1232"/>
    <mergeCell ref="K1232:L1232"/>
    <mergeCell ref="A1241:B1241"/>
    <mergeCell ref="C1241:G1241"/>
    <mergeCell ref="H1241:I1241"/>
    <mergeCell ref="K1241:L1241"/>
    <mergeCell ref="A1242:B1242"/>
    <mergeCell ref="C1242:G1242"/>
    <mergeCell ref="H1242:I1242"/>
    <mergeCell ref="K1242:L1242"/>
    <mergeCell ref="A1239:B1239"/>
    <mergeCell ref="C1239:G1239"/>
    <mergeCell ref="H1239:I1239"/>
    <mergeCell ref="K1239:L1239"/>
    <mergeCell ref="A1240:B1240"/>
    <mergeCell ref="C1240:G1240"/>
    <mergeCell ref="H1240:I1240"/>
    <mergeCell ref="K1240:L1240"/>
    <mergeCell ref="A1237:B1237"/>
    <mergeCell ref="C1237:G1237"/>
    <mergeCell ref="H1237:I1237"/>
    <mergeCell ref="K1237:L1237"/>
    <mergeCell ref="A1238:B1238"/>
    <mergeCell ref="C1238:G1238"/>
    <mergeCell ref="H1238:I1238"/>
    <mergeCell ref="K1238:L1238"/>
    <mergeCell ref="A1247:B1247"/>
    <mergeCell ref="C1247:G1247"/>
    <mergeCell ref="H1247:I1247"/>
    <mergeCell ref="K1247:L1247"/>
    <mergeCell ref="A1248:B1248"/>
    <mergeCell ref="C1248:G1248"/>
    <mergeCell ref="H1248:I1248"/>
    <mergeCell ref="K1248:L1248"/>
    <mergeCell ref="A1245:B1245"/>
    <mergeCell ref="C1245:G1245"/>
    <mergeCell ref="H1245:I1245"/>
    <mergeCell ref="K1245:L1245"/>
    <mergeCell ref="A1246:B1246"/>
    <mergeCell ref="C1246:G1246"/>
    <mergeCell ref="H1246:I1246"/>
    <mergeCell ref="K1246:L1246"/>
    <mergeCell ref="A1243:B1243"/>
    <mergeCell ref="C1243:G1243"/>
    <mergeCell ref="H1243:I1243"/>
    <mergeCell ref="K1243:L1243"/>
    <mergeCell ref="A1244:B1244"/>
    <mergeCell ref="C1244:G1244"/>
    <mergeCell ref="H1244:I1244"/>
    <mergeCell ref="K1244:L1244"/>
    <mergeCell ref="A1253:B1253"/>
    <mergeCell ref="C1253:G1253"/>
    <mergeCell ref="H1253:I1253"/>
    <mergeCell ref="K1253:L1253"/>
    <mergeCell ref="A1254:B1254"/>
    <mergeCell ref="C1254:G1254"/>
    <mergeCell ref="H1254:I1254"/>
    <mergeCell ref="K1254:L1254"/>
    <mergeCell ref="A1251:B1251"/>
    <mergeCell ref="C1251:G1251"/>
    <mergeCell ref="H1251:I1251"/>
    <mergeCell ref="K1251:L1251"/>
    <mergeCell ref="A1252:B1252"/>
    <mergeCell ref="C1252:G1252"/>
    <mergeCell ref="H1252:I1252"/>
    <mergeCell ref="K1252:L1252"/>
    <mergeCell ref="A1249:B1249"/>
    <mergeCell ref="C1249:G1249"/>
    <mergeCell ref="H1249:I1249"/>
    <mergeCell ref="K1249:L1249"/>
    <mergeCell ref="A1250:B1250"/>
    <mergeCell ref="C1250:G1250"/>
    <mergeCell ref="H1250:I1250"/>
    <mergeCell ref="K1250:L1250"/>
    <mergeCell ref="A1259:B1259"/>
    <mergeCell ref="C1259:G1259"/>
    <mergeCell ref="H1259:I1259"/>
    <mergeCell ref="K1259:L1259"/>
    <mergeCell ref="A1260:B1260"/>
    <mergeCell ref="C1260:G1260"/>
    <mergeCell ref="H1260:I1260"/>
    <mergeCell ref="K1260:L1260"/>
    <mergeCell ref="A1257:B1257"/>
    <mergeCell ref="C1257:G1257"/>
    <mergeCell ref="H1257:I1257"/>
    <mergeCell ref="K1257:L1257"/>
    <mergeCell ref="A1258:B1258"/>
    <mergeCell ref="C1258:G1258"/>
    <mergeCell ref="H1258:I1258"/>
    <mergeCell ref="K1258:L1258"/>
    <mergeCell ref="A1255:B1255"/>
    <mergeCell ref="C1255:G1255"/>
    <mergeCell ref="H1255:I1255"/>
    <mergeCell ref="K1255:L1255"/>
    <mergeCell ref="A1256:B1256"/>
    <mergeCell ref="C1256:G1256"/>
    <mergeCell ref="H1256:I1256"/>
    <mergeCell ref="K1256:L1256"/>
    <mergeCell ref="A1265:B1265"/>
    <mergeCell ref="C1265:G1265"/>
    <mergeCell ref="H1265:I1265"/>
    <mergeCell ref="K1265:L1265"/>
    <mergeCell ref="A1266:B1266"/>
    <mergeCell ref="C1266:G1266"/>
    <mergeCell ref="H1266:I1266"/>
    <mergeCell ref="K1266:L1266"/>
    <mergeCell ref="A1263:B1263"/>
    <mergeCell ref="C1263:G1263"/>
    <mergeCell ref="H1263:I1263"/>
    <mergeCell ref="K1263:L1263"/>
    <mergeCell ref="A1264:B1264"/>
    <mergeCell ref="C1264:G1264"/>
    <mergeCell ref="H1264:I1264"/>
    <mergeCell ref="K1264:L1264"/>
    <mergeCell ref="A1261:B1261"/>
    <mergeCell ref="C1261:G1261"/>
    <mergeCell ref="H1261:I1261"/>
    <mergeCell ref="K1261:L1261"/>
    <mergeCell ref="A1262:B1262"/>
    <mergeCell ref="C1262:G1262"/>
    <mergeCell ref="H1262:I1262"/>
    <mergeCell ref="K1262:L1262"/>
    <mergeCell ref="A1271:B1271"/>
    <mergeCell ref="C1271:G1271"/>
    <mergeCell ref="H1271:I1271"/>
    <mergeCell ref="K1271:L1271"/>
    <mergeCell ref="A1272:B1272"/>
    <mergeCell ref="C1272:G1272"/>
    <mergeCell ref="H1272:I1272"/>
    <mergeCell ref="K1272:L1272"/>
    <mergeCell ref="A1269:B1269"/>
    <mergeCell ref="C1269:G1269"/>
    <mergeCell ref="H1269:I1269"/>
    <mergeCell ref="K1269:L1269"/>
    <mergeCell ref="A1270:B1270"/>
    <mergeCell ref="C1270:G1270"/>
    <mergeCell ref="H1270:I1270"/>
    <mergeCell ref="K1270:L1270"/>
    <mergeCell ref="A1267:B1267"/>
    <mergeCell ref="C1267:G1267"/>
    <mergeCell ref="H1267:I1267"/>
    <mergeCell ref="K1267:L1267"/>
    <mergeCell ref="A1268:B1268"/>
    <mergeCell ref="C1268:G1268"/>
    <mergeCell ref="H1268:I1268"/>
    <mergeCell ref="K1268:L1268"/>
    <mergeCell ref="A1277:B1277"/>
    <mergeCell ref="C1277:G1277"/>
    <mergeCell ref="H1277:I1277"/>
    <mergeCell ref="K1277:L1277"/>
    <mergeCell ref="A1278:B1278"/>
    <mergeCell ref="C1278:G1278"/>
    <mergeCell ref="H1278:I1278"/>
    <mergeCell ref="K1278:L1278"/>
    <mergeCell ref="A1275:B1275"/>
    <mergeCell ref="C1275:G1275"/>
    <mergeCell ref="H1275:I1275"/>
    <mergeCell ref="K1275:L1275"/>
    <mergeCell ref="A1276:B1276"/>
    <mergeCell ref="C1276:G1276"/>
    <mergeCell ref="H1276:I1276"/>
    <mergeCell ref="K1276:L1276"/>
    <mergeCell ref="A1273:B1273"/>
    <mergeCell ref="C1273:G1273"/>
    <mergeCell ref="H1273:I1273"/>
    <mergeCell ref="K1273:L1273"/>
    <mergeCell ref="A1274:B1274"/>
    <mergeCell ref="C1274:G1274"/>
    <mergeCell ref="H1274:I1274"/>
    <mergeCell ref="K1274:L1274"/>
    <mergeCell ref="A1283:B1283"/>
    <mergeCell ref="C1283:G1283"/>
    <mergeCell ref="H1283:I1283"/>
    <mergeCell ref="K1283:L1283"/>
    <mergeCell ref="A1284:B1284"/>
    <mergeCell ref="C1284:G1284"/>
    <mergeCell ref="H1284:I1284"/>
    <mergeCell ref="K1284:L1284"/>
    <mergeCell ref="A1281:B1281"/>
    <mergeCell ref="C1281:G1281"/>
    <mergeCell ref="H1281:I1281"/>
    <mergeCell ref="K1281:L1281"/>
    <mergeCell ref="A1282:B1282"/>
    <mergeCell ref="C1282:G1282"/>
    <mergeCell ref="H1282:I1282"/>
    <mergeCell ref="K1282:L1282"/>
    <mergeCell ref="A1279:B1279"/>
    <mergeCell ref="C1279:G1279"/>
    <mergeCell ref="H1279:I1279"/>
    <mergeCell ref="K1279:L1279"/>
    <mergeCell ref="A1280:B1280"/>
    <mergeCell ref="C1280:G1280"/>
    <mergeCell ref="H1280:I1280"/>
    <mergeCell ref="K1280:L1280"/>
    <mergeCell ref="A1289:B1289"/>
    <mergeCell ref="C1289:G1289"/>
    <mergeCell ref="H1289:I1289"/>
    <mergeCell ref="K1289:L1289"/>
    <mergeCell ref="A1290:B1290"/>
    <mergeCell ref="C1290:G1290"/>
    <mergeCell ref="H1290:I1290"/>
    <mergeCell ref="K1290:L1290"/>
    <mergeCell ref="A1287:B1287"/>
    <mergeCell ref="C1287:G1287"/>
    <mergeCell ref="H1287:I1287"/>
    <mergeCell ref="K1287:L1287"/>
    <mergeCell ref="A1288:B1288"/>
    <mergeCell ref="C1288:G1288"/>
    <mergeCell ref="H1288:I1288"/>
    <mergeCell ref="K1288:L1288"/>
    <mergeCell ref="A1285:B1285"/>
    <mergeCell ref="C1285:G1285"/>
    <mergeCell ref="H1285:I1285"/>
    <mergeCell ref="K1285:L1285"/>
    <mergeCell ref="A1286:B1286"/>
    <mergeCell ref="C1286:G1286"/>
    <mergeCell ref="H1286:I1286"/>
    <mergeCell ref="K1286:L1286"/>
    <mergeCell ref="A1295:B1295"/>
    <mergeCell ref="C1295:G1295"/>
    <mergeCell ref="H1295:I1295"/>
    <mergeCell ref="K1295:L1295"/>
    <mergeCell ref="A1296:B1296"/>
    <mergeCell ref="C1296:G1296"/>
    <mergeCell ref="H1296:I1296"/>
    <mergeCell ref="K1296:L1296"/>
    <mergeCell ref="A1293:B1293"/>
    <mergeCell ref="C1293:G1293"/>
    <mergeCell ref="H1293:I1293"/>
    <mergeCell ref="K1293:L1293"/>
    <mergeCell ref="A1294:B1294"/>
    <mergeCell ref="C1294:G1294"/>
    <mergeCell ref="H1294:I1294"/>
    <mergeCell ref="K1294:L1294"/>
    <mergeCell ref="A1291:B1291"/>
    <mergeCell ref="C1291:G1291"/>
    <mergeCell ref="H1291:I1291"/>
    <mergeCell ref="K1291:L1291"/>
    <mergeCell ref="A1292:B1292"/>
    <mergeCell ref="C1292:G1292"/>
    <mergeCell ref="H1292:I1292"/>
    <mergeCell ref="K1292:L1292"/>
    <mergeCell ref="A1301:B1301"/>
    <mergeCell ref="C1301:G1301"/>
    <mergeCell ref="H1301:I1301"/>
    <mergeCell ref="K1301:L1301"/>
    <mergeCell ref="A1302:B1302"/>
    <mergeCell ref="C1302:G1302"/>
    <mergeCell ref="H1302:I1302"/>
    <mergeCell ref="K1302:L1302"/>
    <mergeCell ref="A1299:B1299"/>
    <mergeCell ref="C1299:G1299"/>
    <mergeCell ref="H1299:I1299"/>
    <mergeCell ref="K1299:L1299"/>
    <mergeCell ref="A1300:B1300"/>
    <mergeCell ref="C1300:G1300"/>
    <mergeCell ref="H1300:I1300"/>
    <mergeCell ref="K1300:L1300"/>
    <mergeCell ref="A1297:B1297"/>
    <mergeCell ref="C1297:G1297"/>
    <mergeCell ref="H1297:I1297"/>
    <mergeCell ref="K1297:L1297"/>
    <mergeCell ref="A1298:B1298"/>
    <mergeCell ref="C1298:G1298"/>
    <mergeCell ref="H1298:I1298"/>
    <mergeCell ref="K1298:L1298"/>
    <mergeCell ref="A1307:B1307"/>
    <mergeCell ref="C1307:G1307"/>
    <mergeCell ref="H1307:I1307"/>
    <mergeCell ref="K1307:L1307"/>
    <mergeCell ref="A1308:B1308"/>
    <mergeCell ref="C1308:G1308"/>
    <mergeCell ref="H1308:I1308"/>
    <mergeCell ref="K1308:L1308"/>
    <mergeCell ref="A1305:B1305"/>
    <mergeCell ref="C1305:G1305"/>
    <mergeCell ref="H1305:I1305"/>
    <mergeCell ref="K1305:L1305"/>
    <mergeCell ref="A1306:B1306"/>
    <mergeCell ref="C1306:G1306"/>
    <mergeCell ref="H1306:I1306"/>
    <mergeCell ref="K1306:L1306"/>
    <mergeCell ref="A1303:B1303"/>
    <mergeCell ref="C1303:G1303"/>
    <mergeCell ref="H1303:I1303"/>
    <mergeCell ref="K1303:L1303"/>
    <mergeCell ref="A1304:B1304"/>
    <mergeCell ref="C1304:G1304"/>
    <mergeCell ref="H1304:I1304"/>
    <mergeCell ref="K1304:L1304"/>
    <mergeCell ref="A1313:B1313"/>
    <mergeCell ref="C1313:G1313"/>
    <mergeCell ref="H1313:I1313"/>
    <mergeCell ref="K1313:L1313"/>
    <mergeCell ref="A1314:B1314"/>
    <mergeCell ref="C1314:G1314"/>
    <mergeCell ref="H1314:I1314"/>
    <mergeCell ref="K1314:L1314"/>
    <mergeCell ref="A1311:B1311"/>
    <mergeCell ref="C1311:G1311"/>
    <mergeCell ref="H1311:I1311"/>
    <mergeCell ref="K1311:L1311"/>
    <mergeCell ref="A1312:B1312"/>
    <mergeCell ref="C1312:G1312"/>
    <mergeCell ref="H1312:I1312"/>
    <mergeCell ref="K1312:L1312"/>
    <mergeCell ref="A1309:B1309"/>
    <mergeCell ref="C1309:G1309"/>
    <mergeCell ref="H1309:I1309"/>
    <mergeCell ref="K1309:L1309"/>
    <mergeCell ref="A1310:B1310"/>
    <mergeCell ref="C1310:G1310"/>
    <mergeCell ref="H1310:I1310"/>
    <mergeCell ref="K1310:L1310"/>
    <mergeCell ref="A1319:B1319"/>
    <mergeCell ref="C1319:G1319"/>
    <mergeCell ref="H1319:I1319"/>
    <mergeCell ref="K1319:L1319"/>
    <mergeCell ref="A1320:B1320"/>
    <mergeCell ref="C1320:G1320"/>
    <mergeCell ref="H1320:I1320"/>
    <mergeCell ref="K1320:L1320"/>
    <mergeCell ref="A1317:B1317"/>
    <mergeCell ref="C1317:G1317"/>
    <mergeCell ref="H1317:I1317"/>
    <mergeCell ref="K1317:L1317"/>
    <mergeCell ref="A1318:B1318"/>
    <mergeCell ref="C1318:G1318"/>
    <mergeCell ref="H1318:I1318"/>
    <mergeCell ref="K1318:L1318"/>
    <mergeCell ref="A1315:B1315"/>
    <mergeCell ref="C1315:G1315"/>
    <mergeCell ref="H1315:I1315"/>
    <mergeCell ref="K1315:L1315"/>
    <mergeCell ref="A1316:B1316"/>
    <mergeCell ref="C1316:G1316"/>
    <mergeCell ref="H1316:I1316"/>
    <mergeCell ref="K1316:L1316"/>
    <mergeCell ref="A1325:B1325"/>
    <mergeCell ref="C1325:G1325"/>
    <mergeCell ref="H1325:I1325"/>
    <mergeCell ref="K1325:L1325"/>
    <mergeCell ref="A1326:B1326"/>
    <mergeCell ref="C1326:G1326"/>
    <mergeCell ref="H1326:I1326"/>
    <mergeCell ref="K1326:L1326"/>
    <mergeCell ref="A1323:B1323"/>
    <mergeCell ref="C1323:G1323"/>
    <mergeCell ref="H1323:I1323"/>
    <mergeCell ref="K1323:L1323"/>
    <mergeCell ref="A1324:B1324"/>
    <mergeCell ref="C1324:G1324"/>
    <mergeCell ref="H1324:I1324"/>
    <mergeCell ref="K1324:L1324"/>
    <mergeCell ref="A1321:B1321"/>
    <mergeCell ref="C1321:G1321"/>
    <mergeCell ref="H1321:I1321"/>
    <mergeCell ref="K1321:L1321"/>
    <mergeCell ref="A1322:B1322"/>
    <mergeCell ref="C1322:G1322"/>
    <mergeCell ref="H1322:I1322"/>
    <mergeCell ref="K1322:L1322"/>
    <mergeCell ref="A1331:B1331"/>
    <mergeCell ref="C1331:G1331"/>
    <mergeCell ref="H1331:I1331"/>
    <mergeCell ref="K1331:L1331"/>
    <mergeCell ref="A1332:B1332"/>
    <mergeCell ref="C1332:G1332"/>
    <mergeCell ref="H1332:I1332"/>
    <mergeCell ref="K1332:L1332"/>
    <mergeCell ref="A1329:B1329"/>
    <mergeCell ref="C1329:G1329"/>
    <mergeCell ref="H1329:I1329"/>
    <mergeCell ref="K1329:L1329"/>
    <mergeCell ref="A1330:B1330"/>
    <mergeCell ref="C1330:G1330"/>
    <mergeCell ref="H1330:I1330"/>
    <mergeCell ref="K1330:L1330"/>
    <mergeCell ref="A1327:B1327"/>
    <mergeCell ref="C1327:G1327"/>
    <mergeCell ref="H1327:I1327"/>
    <mergeCell ref="K1327:L1327"/>
    <mergeCell ref="A1328:B1328"/>
    <mergeCell ref="C1328:G1328"/>
    <mergeCell ref="H1328:I1328"/>
    <mergeCell ref="K1328:L1328"/>
    <mergeCell ref="A1337:B1337"/>
    <mergeCell ref="C1337:G1337"/>
    <mergeCell ref="H1337:I1337"/>
    <mergeCell ref="K1337:L1337"/>
    <mergeCell ref="A1338:B1338"/>
    <mergeCell ref="C1338:G1338"/>
    <mergeCell ref="H1338:I1338"/>
    <mergeCell ref="K1338:L1338"/>
    <mergeCell ref="A1335:B1335"/>
    <mergeCell ref="C1335:G1335"/>
    <mergeCell ref="H1335:I1335"/>
    <mergeCell ref="K1335:L1335"/>
    <mergeCell ref="A1336:B1336"/>
    <mergeCell ref="C1336:G1336"/>
    <mergeCell ref="H1336:I1336"/>
    <mergeCell ref="K1336:L1336"/>
    <mergeCell ref="A1333:B1333"/>
    <mergeCell ref="C1333:G1333"/>
    <mergeCell ref="H1333:I1333"/>
    <mergeCell ref="K1333:L1333"/>
    <mergeCell ref="A1334:B1334"/>
    <mergeCell ref="C1334:G1334"/>
    <mergeCell ref="H1334:I1334"/>
    <mergeCell ref="K1334:L1334"/>
    <mergeCell ref="A1343:B1343"/>
    <mergeCell ref="C1343:G1343"/>
    <mergeCell ref="H1343:I1343"/>
    <mergeCell ref="K1343:L1343"/>
    <mergeCell ref="A1344:B1344"/>
    <mergeCell ref="C1344:G1344"/>
    <mergeCell ref="H1344:I1344"/>
    <mergeCell ref="K1344:L1344"/>
    <mergeCell ref="A1341:B1341"/>
    <mergeCell ref="C1341:G1341"/>
    <mergeCell ref="H1341:I1341"/>
    <mergeCell ref="K1341:L1341"/>
    <mergeCell ref="A1342:B1342"/>
    <mergeCell ref="C1342:G1342"/>
    <mergeCell ref="H1342:I1342"/>
    <mergeCell ref="K1342:L1342"/>
    <mergeCell ref="A1339:B1339"/>
    <mergeCell ref="C1339:G1339"/>
    <mergeCell ref="H1339:I1339"/>
    <mergeCell ref="K1339:L1339"/>
    <mergeCell ref="A1340:B1340"/>
    <mergeCell ref="C1340:G1340"/>
    <mergeCell ref="H1340:I1340"/>
    <mergeCell ref="K1340:L1340"/>
    <mergeCell ref="A1349:B1349"/>
    <mergeCell ref="C1349:G1349"/>
    <mergeCell ref="H1349:I1349"/>
    <mergeCell ref="K1349:L1349"/>
    <mergeCell ref="A1350:B1350"/>
    <mergeCell ref="C1350:G1350"/>
    <mergeCell ref="H1350:I1350"/>
    <mergeCell ref="K1350:L1350"/>
    <mergeCell ref="A1347:B1347"/>
    <mergeCell ref="C1347:G1347"/>
    <mergeCell ref="H1347:I1347"/>
    <mergeCell ref="K1347:L1347"/>
    <mergeCell ref="A1348:B1348"/>
    <mergeCell ref="C1348:G1348"/>
    <mergeCell ref="H1348:I1348"/>
    <mergeCell ref="K1348:L1348"/>
    <mergeCell ref="A1345:B1345"/>
    <mergeCell ref="C1345:G1345"/>
    <mergeCell ref="H1345:I1345"/>
    <mergeCell ref="K1345:L1345"/>
    <mergeCell ref="A1346:B1346"/>
    <mergeCell ref="C1346:G1346"/>
    <mergeCell ref="H1346:I1346"/>
    <mergeCell ref="K1346:L1346"/>
    <mergeCell ref="A1355:B1355"/>
    <mergeCell ref="C1355:G1355"/>
    <mergeCell ref="H1355:I1355"/>
    <mergeCell ref="K1355:L1355"/>
    <mergeCell ref="A1356:B1356"/>
    <mergeCell ref="C1356:G1356"/>
    <mergeCell ref="H1356:I1356"/>
    <mergeCell ref="K1356:L1356"/>
    <mergeCell ref="A1353:B1353"/>
    <mergeCell ref="C1353:G1353"/>
    <mergeCell ref="H1353:I1353"/>
    <mergeCell ref="K1353:L1353"/>
    <mergeCell ref="A1354:B1354"/>
    <mergeCell ref="C1354:G1354"/>
    <mergeCell ref="H1354:I1354"/>
    <mergeCell ref="K1354:L1354"/>
    <mergeCell ref="A1351:B1351"/>
    <mergeCell ref="C1351:G1351"/>
    <mergeCell ref="H1351:I1351"/>
    <mergeCell ref="K1351:L1351"/>
    <mergeCell ref="A1352:B1352"/>
    <mergeCell ref="C1352:G1352"/>
    <mergeCell ref="H1352:I1352"/>
    <mergeCell ref="K1352:L1352"/>
    <mergeCell ref="A1361:B1361"/>
    <mergeCell ref="C1361:G1361"/>
    <mergeCell ref="H1361:I1361"/>
    <mergeCell ref="K1361:L1361"/>
    <mergeCell ref="A1362:B1362"/>
    <mergeCell ref="C1362:G1362"/>
    <mergeCell ref="H1362:I1362"/>
    <mergeCell ref="K1362:L1362"/>
    <mergeCell ref="A1359:B1359"/>
    <mergeCell ref="C1359:G1359"/>
    <mergeCell ref="H1359:I1359"/>
    <mergeCell ref="K1359:L1359"/>
    <mergeCell ref="A1360:B1360"/>
    <mergeCell ref="C1360:G1360"/>
    <mergeCell ref="H1360:I1360"/>
    <mergeCell ref="K1360:L1360"/>
    <mergeCell ref="A1357:B1357"/>
    <mergeCell ref="C1357:G1357"/>
    <mergeCell ref="H1357:I1357"/>
    <mergeCell ref="K1357:L1357"/>
    <mergeCell ref="A1358:B1358"/>
    <mergeCell ref="C1358:G1358"/>
    <mergeCell ref="H1358:I1358"/>
    <mergeCell ref="K1358:L1358"/>
    <mergeCell ref="A1367:B1367"/>
    <mergeCell ref="C1367:G1367"/>
    <mergeCell ref="H1367:I1367"/>
    <mergeCell ref="K1367:L1367"/>
    <mergeCell ref="A1368:B1368"/>
    <mergeCell ref="C1368:G1368"/>
    <mergeCell ref="H1368:I1368"/>
    <mergeCell ref="K1368:L1368"/>
    <mergeCell ref="A1365:B1365"/>
    <mergeCell ref="C1365:G1365"/>
    <mergeCell ref="H1365:I1365"/>
    <mergeCell ref="K1365:L1365"/>
    <mergeCell ref="A1366:B1366"/>
    <mergeCell ref="C1366:G1366"/>
    <mergeCell ref="H1366:I1366"/>
    <mergeCell ref="K1366:L1366"/>
    <mergeCell ref="A1363:B1363"/>
    <mergeCell ref="C1363:G1363"/>
    <mergeCell ref="H1363:I1363"/>
    <mergeCell ref="K1363:L1363"/>
    <mergeCell ref="A1364:B1364"/>
    <mergeCell ref="C1364:G1364"/>
    <mergeCell ref="H1364:I1364"/>
    <mergeCell ref="K1364:L1364"/>
    <mergeCell ref="A1373:B1373"/>
    <mergeCell ref="C1373:G1373"/>
    <mergeCell ref="H1373:I1373"/>
    <mergeCell ref="K1373:L1373"/>
    <mergeCell ref="A1374:B1374"/>
    <mergeCell ref="C1374:G1374"/>
    <mergeCell ref="H1374:I1374"/>
    <mergeCell ref="K1374:L1374"/>
    <mergeCell ref="A1371:B1371"/>
    <mergeCell ref="C1371:G1371"/>
    <mergeCell ref="H1371:I1371"/>
    <mergeCell ref="K1371:L1371"/>
    <mergeCell ref="A1372:B1372"/>
    <mergeCell ref="C1372:G1372"/>
    <mergeCell ref="H1372:I1372"/>
    <mergeCell ref="K1372:L1372"/>
    <mergeCell ref="A1369:B1369"/>
    <mergeCell ref="C1369:G1369"/>
    <mergeCell ref="H1369:I1369"/>
    <mergeCell ref="K1369:L1369"/>
    <mergeCell ref="A1370:B1370"/>
    <mergeCell ref="C1370:G1370"/>
    <mergeCell ref="H1370:I1370"/>
    <mergeCell ref="K1370:L1370"/>
    <mergeCell ref="A1379:B1379"/>
    <mergeCell ref="C1379:G1379"/>
    <mergeCell ref="H1379:I1379"/>
    <mergeCell ref="K1379:L1379"/>
    <mergeCell ref="A1380:B1380"/>
    <mergeCell ref="C1380:G1380"/>
    <mergeCell ref="H1380:I1380"/>
    <mergeCell ref="K1380:L1380"/>
    <mergeCell ref="A1377:B1377"/>
    <mergeCell ref="C1377:G1377"/>
    <mergeCell ref="H1377:I1377"/>
    <mergeCell ref="K1377:L1377"/>
    <mergeCell ref="A1378:B1378"/>
    <mergeCell ref="C1378:G1378"/>
    <mergeCell ref="H1378:I1378"/>
    <mergeCell ref="K1378:L1378"/>
    <mergeCell ref="A1375:B1375"/>
    <mergeCell ref="C1375:G1375"/>
    <mergeCell ref="H1375:I1375"/>
    <mergeCell ref="K1375:L1375"/>
    <mergeCell ref="A1376:B1376"/>
    <mergeCell ref="C1376:G1376"/>
    <mergeCell ref="H1376:I1376"/>
    <mergeCell ref="K1376:L1376"/>
    <mergeCell ref="A1385:B1385"/>
    <mergeCell ref="C1385:G1385"/>
    <mergeCell ref="H1385:I1385"/>
    <mergeCell ref="K1385:L1385"/>
    <mergeCell ref="A1386:B1386"/>
    <mergeCell ref="C1386:G1386"/>
    <mergeCell ref="H1386:I1386"/>
    <mergeCell ref="K1386:L1386"/>
    <mergeCell ref="A1383:B1383"/>
    <mergeCell ref="C1383:G1383"/>
    <mergeCell ref="H1383:I1383"/>
    <mergeCell ref="K1383:L1383"/>
    <mergeCell ref="A1384:B1384"/>
    <mergeCell ref="C1384:G1384"/>
    <mergeCell ref="H1384:I1384"/>
    <mergeCell ref="K1384:L1384"/>
    <mergeCell ref="A1381:B1381"/>
    <mergeCell ref="C1381:G1381"/>
    <mergeCell ref="H1381:I1381"/>
    <mergeCell ref="K1381:L1381"/>
    <mergeCell ref="A1382:B1382"/>
    <mergeCell ref="C1382:G1382"/>
    <mergeCell ref="H1382:I1382"/>
    <mergeCell ref="K1382:L1382"/>
    <mergeCell ref="A1391:B1391"/>
    <mergeCell ref="C1391:G1391"/>
    <mergeCell ref="H1391:I1391"/>
    <mergeCell ref="K1391:L1391"/>
    <mergeCell ref="A1392:B1392"/>
    <mergeCell ref="C1392:G1392"/>
    <mergeCell ref="H1392:I1392"/>
    <mergeCell ref="K1392:L1392"/>
    <mergeCell ref="A1389:B1389"/>
    <mergeCell ref="C1389:G1389"/>
    <mergeCell ref="H1389:I1389"/>
    <mergeCell ref="K1389:L1389"/>
    <mergeCell ref="A1390:B1390"/>
    <mergeCell ref="C1390:G1390"/>
    <mergeCell ref="H1390:I1390"/>
    <mergeCell ref="K1390:L1390"/>
    <mergeCell ref="A1387:B1387"/>
    <mergeCell ref="C1387:G1387"/>
    <mergeCell ref="H1387:I1387"/>
    <mergeCell ref="K1387:L1387"/>
    <mergeCell ref="A1388:B1388"/>
    <mergeCell ref="C1388:G1388"/>
    <mergeCell ref="H1388:I1388"/>
    <mergeCell ref="K1388:L1388"/>
    <mergeCell ref="A1397:B1397"/>
    <mergeCell ref="C1397:G1397"/>
    <mergeCell ref="H1397:I1397"/>
    <mergeCell ref="K1397:L1397"/>
    <mergeCell ref="A1398:B1398"/>
    <mergeCell ref="C1398:G1398"/>
    <mergeCell ref="H1398:I1398"/>
    <mergeCell ref="K1398:L1398"/>
    <mergeCell ref="A1395:B1395"/>
    <mergeCell ref="C1395:G1395"/>
    <mergeCell ref="H1395:I1395"/>
    <mergeCell ref="K1395:L1395"/>
    <mergeCell ref="A1396:B1396"/>
    <mergeCell ref="C1396:G1396"/>
    <mergeCell ref="H1396:I1396"/>
    <mergeCell ref="K1396:L1396"/>
    <mergeCell ref="A1393:B1393"/>
    <mergeCell ref="C1393:G1393"/>
    <mergeCell ref="H1393:I1393"/>
    <mergeCell ref="K1393:L1393"/>
    <mergeCell ref="A1394:B1394"/>
    <mergeCell ref="C1394:G1394"/>
    <mergeCell ref="H1394:I1394"/>
    <mergeCell ref="K1394:L1394"/>
    <mergeCell ref="A1403:B1403"/>
    <mergeCell ref="C1403:G1403"/>
    <mergeCell ref="H1403:I1403"/>
    <mergeCell ref="K1403:L1403"/>
    <mergeCell ref="A1404:B1404"/>
    <mergeCell ref="C1404:G1404"/>
    <mergeCell ref="H1404:I1404"/>
    <mergeCell ref="K1404:L1404"/>
    <mergeCell ref="A1401:B1401"/>
    <mergeCell ref="C1401:G1401"/>
    <mergeCell ref="H1401:I1401"/>
    <mergeCell ref="K1401:L1401"/>
    <mergeCell ref="A1402:B1402"/>
    <mergeCell ref="C1402:G1402"/>
    <mergeCell ref="H1402:I1402"/>
    <mergeCell ref="K1402:L1402"/>
    <mergeCell ref="A1399:B1399"/>
    <mergeCell ref="C1399:G1399"/>
    <mergeCell ref="H1399:I1399"/>
    <mergeCell ref="K1399:L1399"/>
    <mergeCell ref="A1400:B1400"/>
    <mergeCell ref="C1400:G1400"/>
    <mergeCell ref="H1400:I1400"/>
    <mergeCell ref="K1400:L1400"/>
    <mergeCell ref="A1409:B1409"/>
    <mergeCell ref="C1409:G1409"/>
    <mergeCell ref="H1409:I1409"/>
    <mergeCell ref="K1409:L1409"/>
    <mergeCell ref="A1410:B1410"/>
    <mergeCell ref="C1410:G1410"/>
    <mergeCell ref="H1410:I1410"/>
    <mergeCell ref="K1410:L1410"/>
    <mergeCell ref="A1407:B1407"/>
    <mergeCell ref="C1407:G1407"/>
    <mergeCell ref="H1407:I1407"/>
    <mergeCell ref="K1407:L1407"/>
    <mergeCell ref="A1408:B1408"/>
    <mergeCell ref="C1408:G1408"/>
    <mergeCell ref="H1408:I1408"/>
    <mergeCell ref="K1408:L1408"/>
    <mergeCell ref="A1405:B1405"/>
    <mergeCell ref="C1405:G1405"/>
    <mergeCell ref="H1405:I1405"/>
    <mergeCell ref="K1405:L1405"/>
    <mergeCell ref="A1406:B1406"/>
    <mergeCell ref="C1406:G1406"/>
    <mergeCell ref="H1406:I1406"/>
    <mergeCell ref="K1406:L1406"/>
    <mergeCell ref="A1415:B1415"/>
    <mergeCell ref="C1415:G1415"/>
    <mergeCell ref="H1415:I1415"/>
    <mergeCell ref="K1415:L1415"/>
    <mergeCell ref="A1416:B1416"/>
    <mergeCell ref="C1416:G1416"/>
    <mergeCell ref="H1416:I1416"/>
    <mergeCell ref="K1416:L1416"/>
    <mergeCell ref="A1413:B1413"/>
    <mergeCell ref="C1413:G1413"/>
    <mergeCell ref="H1413:I1413"/>
    <mergeCell ref="K1413:L1413"/>
    <mergeCell ref="A1414:B1414"/>
    <mergeCell ref="C1414:G1414"/>
    <mergeCell ref="H1414:I1414"/>
    <mergeCell ref="K1414:L1414"/>
    <mergeCell ref="A1411:B1411"/>
    <mergeCell ref="C1411:G1411"/>
    <mergeCell ref="H1411:I1411"/>
    <mergeCell ref="K1411:L1411"/>
    <mergeCell ref="A1412:B1412"/>
    <mergeCell ref="C1412:G1412"/>
    <mergeCell ref="H1412:I1412"/>
    <mergeCell ref="K1412:L1412"/>
    <mergeCell ref="A1421:B1421"/>
    <mergeCell ref="C1421:G1421"/>
    <mergeCell ref="H1421:I1421"/>
    <mergeCell ref="K1421:L1421"/>
    <mergeCell ref="A1422:B1422"/>
    <mergeCell ref="C1422:G1422"/>
    <mergeCell ref="H1422:I1422"/>
    <mergeCell ref="K1422:L1422"/>
    <mergeCell ref="A1419:B1419"/>
    <mergeCell ref="C1419:G1419"/>
    <mergeCell ref="H1419:I1419"/>
    <mergeCell ref="K1419:L1419"/>
    <mergeCell ref="A1420:B1420"/>
    <mergeCell ref="C1420:G1420"/>
    <mergeCell ref="H1420:I1420"/>
    <mergeCell ref="K1420:L1420"/>
    <mergeCell ref="A1417:B1417"/>
    <mergeCell ref="C1417:G1417"/>
    <mergeCell ref="H1417:I1417"/>
    <mergeCell ref="K1417:L1417"/>
    <mergeCell ref="A1418:B1418"/>
    <mergeCell ref="C1418:G1418"/>
    <mergeCell ref="H1418:I1418"/>
    <mergeCell ref="K1418:L1418"/>
    <mergeCell ref="A1427:B1427"/>
    <mergeCell ref="C1427:G1427"/>
    <mergeCell ref="H1427:I1427"/>
    <mergeCell ref="K1427:L1427"/>
    <mergeCell ref="A1428:B1428"/>
    <mergeCell ref="C1428:G1428"/>
    <mergeCell ref="H1428:I1428"/>
    <mergeCell ref="K1428:L1428"/>
    <mergeCell ref="A1425:B1425"/>
    <mergeCell ref="C1425:G1425"/>
    <mergeCell ref="H1425:I1425"/>
    <mergeCell ref="K1425:L1425"/>
    <mergeCell ref="A1426:B1426"/>
    <mergeCell ref="C1426:G1426"/>
    <mergeCell ref="H1426:I1426"/>
    <mergeCell ref="K1426:L1426"/>
    <mergeCell ref="A1423:B1423"/>
    <mergeCell ref="C1423:G1423"/>
    <mergeCell ref="H1423:I1423"/>
    <mergeCell ref="K1423:L1423"/>
    <mergeCell ref="A1424:B1424"/>
    <mergeCell ref="C1424:G1424"/>
    <mergeCell ref="H1424:I1424"/>
    <mergeCell ref="K1424:L1424"/>
    <mergeCell ref="A1433:B1433"/>
    <mergeCell ref="C1433:G1433"/>
    <mergeCell ref="H1433:I1433"/>
    <mergeCell ref="K1433:L1433"/>
    <mergeCell ref="A1434:B1434"/>
    <mergeCell ref="C1434:G1434"/>
    <mergeCell ref="H1434:I1434"/>
    <mergeCell ref="K1434:L1434"/>
    <mergeCell ref="A1431:B1431"/>
    <mergeCell ref="C1431:G1431"/>
    <mergeCell ref="H1431:I1431"/>
    <mergeCell ref="K1431:L1431"/>
    <mergeCell ref="A1432:B1432"/>
    <mergeCell ref="C1432:G1432"/>
    <mergeCell ref="H1432:I1432"/>
    <mergeCell ref="K1432:L1432"/>
    <mergeCell ref="A1429:B1429"/>
    <mergeCell ref="C1429:G1429"/>
    <mergeCell ref="H1429:I1429"/>
    <mergeCell ref="K1429:L1429"/>
    <mergeCell ref="A1430:B1430"/>
    <mergeCell ref="C1430:G1430"/>
    <mergeCell ref="H1430:I1430"/>
    <mergeCell ref="K1430:L1430"/>
    <mergeCell ref="A1439:B1439"/>
    <mergeCell ref="C1439:G1439"/>
    <mergeCell ref="H1439:I1439"/>
    <mergeCell ref="K1439:L1439"/>
    <mergeCell ref="A1440:B1440"/>
    <mergeCell ref="C1440:G1440"/>
    <mergeCell ref="H1440:I1440"/>
    <mergeCell ref="K1440:L1440"/>
    <mergeCell ref="A1437:B1437"/>
    <mergeCell ref="C1437:G1437"/>
    <mergeCell ref="H1437:I1437"/>
    <mergeCell ref="K1437:L1437"/>
    <mergeCell ref="A1438:B1438"/>
    <mergeCell ref="C1438:G1438"/>
    <mergeCell ref="H1438:I1438"/>
    <mergeCell ref="K1438:L1438"/>
    <mergeCell ref="A1435:B1435"/>
    <mergeCell ref="C1435:G1435"/>
    <mergeCell ref="H1435:I1435"/>
    <mergeCell ref="K1435:L1435"/>
    <mergeCell ref="A1436:B1436"/>
    <mergeCell ref="C1436:G1436"/>
    <mergeCell ref="H1436:I1436"/>
    <mergeCell ref="K1436:L1436"/>
    <mergeCell ref="A1445:B1445"/>
    <mergeCell ref="C1445:G1445"/>
    <mergeCell ref="H1445:I1445"/>
    <mergeCell ref="K1445:L1445"/>
    <mergeCell ref="A1446:B1446"/>
    <mergeCell ref="C1446:G1446"/>
    <mergeCell ref="H1446:I1446"/>
    <mergeCell ref="K1446:L1446"/>
    <mergeCell ref="A1443:B1443"/>
    <mergeCell ref="C1443:G1443"/>
    <mergeCell ref="H1443:I1443"/>
    <mergeCell ref="K1443:L1443"/>
    <mergeCell ref="A1444:B1444"/>
    <mergeCell ref="C1444:G1444"/>
    <mergeCell ref="H1444:I1444"/>
    <mergeCell ref="K1444:L1444"/>
    <mergeCell ref="A1441:B1441"/>
    <mergeCell ref="C1441:G1441"/>
    <mergeCell ref="H1441:I1441"/>
    <mergeCell ref="K1441:L1441"/>
    <mergeCell ref="A1442:B1442"/>
    <mergeCell ref="C1442:G1442"/>
    <mergeCell ref="H1442:I1442"/>
    <mergeCell ref="K1442:L1442"/>
    <mergeCell ref="A1451:B1451"/>
    <mergeCell ref="C1451:G1451"/>
    <mergeCell ref="H1451:I1451"/>
    <mergeCell ref="K1451:L1451"/>
    <mergeCell ref="A1452:B1452"/>
    <mergeCell ref="C1452:G1452"/>
    <mergeCell ref="H1452:I1452"/>
    <mergeCell ref="K1452:L1452"/>
    <mergeCell ref="A1449:B1449"/>
    <mergeCell ref="C1449:G1449"/>
    <mergeCell ref="H1449:I1449"/>
    <mergeCell ref="K1449:L1449"/>
    <mergeCell ref="A1450:B1450"/>
    <mergeCell ref="C1450:G1450"/>
    <mergeCell ref="H1450:I1450"/>
    <mergeCell ref="K1450:L1450"/>
    <mergeCell ref="A1447:B1447"/>
    <mergeCell ref="C1447:G1447"/>
    <mergeCell ref="H1447:I1447"/>
    <mergeCell ref="K1447:L1447"/>
    <mergeCell ref="A1448:B1448"/>
    <mergeCell ref="C1448:G1448"/>
    <mergeCell ref="H1448:I1448"/>
    <mergeCell ref="K1448:L1448"/>
    <mergeCell ref="A1457:B1457"/>
    <mergeCell ref="C1457:G1457"/>
    <mergeCell ref="H1457:I1457"/>
    <mergeCell ref="K1457:L1457"/>
    <mergeCell ref="A1458:B1458"/>
    <mergeCell ref="C1458:G1458"/>
    <mergeCell ref="H1458:I1458"/>
    <mergeCell ref="K1458:L1458"/>
    <mergeCell ref="A1455:B1455"/>
    <mergeCell ref="C1455:G1455"/>
    <mergeCell ref="H1455:I1455"/>
    <mergeCell ref="K1455:L1455"/>
    <mergeCell ref="A1456:B1456"/>
    <mergeCell ref="C1456:G1456"/>
    <mergeCell ref="H1456:I1456"/>
    <mergeCell ref="K1456:L1456"/>
    <mergeCell ref="A1453:B1453"/>
    <mergeCell ref="C1453:G1453"/>
    <mergeCell ref="H1453:I1453"/>
    <mergeCell ref="K1453:L1453"/>
    <mergeCell ref="A1454:B1454"/>
    <mergeCell ref="C1454:G1454"/>
    <mergeCell ref="H1454:I1454"/>
    <mergeCell ref="K1454:L1454"/>
    <mergeCell ref="A1463:B1463"/>
    <mergeCell ref="C1463:G1463"/>
    <mergeCell ref="H1463:I1463"/>
    <mergeCell ref="K1463:L1463"/>
    <mergeCell ref="A1464:B1464"/>
    <mergeCell ref="C1464:G1464"/>
    <mergeCell ref="H1464:I1464"/>
    <mergeCell ref="K1464:L1464"/>
    <mergeCell ref="A1461:B1461"/>
    <mergeCell ref="C1461:G1461"/>
    <mergeCell ref="H1461:I1461"/>
    <mergeCell ref="K1461:L1461"/>
    <mergeCell ref="A1462:B1462"/>
    <mergeCell ref="C1462:G1462"/>
    <mergeCell ref="H1462:I1462"/>
    <mergeCell ref="K1462:L1462"/>
    <mergeCell ref="A1459:B1459"/>
    <mergeCell ref="C1459:G1459"/>
    <mergeCell ref="H1459:I1459"/>
    <mergeCell ref="K1459:L1459"/>
    <mergeCell ref="A1460:B1460"/>
    <mergeCell ref="C1460:G1460"/>
    <mergeCell ref="H1460:I1460"/>
    <mergeCell ref="K1460:L1460"/>
    <mergeCell ref="A1469:B1469"/>
    <mergeCell ref="C1469:G1469"/>
    <mergeCell ref="H1469:I1469"/>
    <mergeCell ref="K1469:L1469"/>
    <mergeCell ref="A1470:B1470"/>
    <mergeCell ref="C1470:G1470"/>
    <mergeCell ref="H1470:I1470"/>
    <mergeCell ref="K1470:L1470"/>
    <mergeCell ref="A1467:B1467"/>
    <mergeCell ref="C1467:G1467"/>
    <mergeCell ref="H1467:I1467"/>
    <mergeCell ref="K1467:L1467"/>
    <mergeCell ref="A1468:B1468"/>
    <mergeCell ref="C1468:G1468"/>
    <mergeCell ref="H1468:I1468"/>
    <mergeCell ref="K1468:L1468"/>
    <mergeCell ref="A1465:B1465"/>
    <mergeCell ref="C1465:G1465"/>
    <mergeCell ref="H1465:I1465"/>
    <mergeCell ref="K1465:L1465"/>
    <mergeCell ref="A1466:B1466"/>
    <mergeCell ref="C1466:G1466"/>
    <mergeCell ref="H1466:I1466"/>
    <mergeCell ref="K1466:L1466"/>
    <mergeCell ref="A1475:B1475"/>
    <mergeCell ref="C1475:G1475"/>
    <mergeCell ref="H1475:I1475"/>
    <mergeCell ref="K1475:L1475"/>
    <mergeCell ref="A1476:B1476"/>
    <mergeCell ref="C1476:G1476"/>
    <mergeCell ref="H1476:I1476"/>
    <mergeCell ref="K1476:L1476"/>
    <mergeCell ref="A1473:B1473"/>
    <mergeCell ref="C1473:G1473"/>
    <mergeCell ref="H1473:I1473"/>
    <mergeCell ref="K1473:L1473"/>
    <mergeCell ref="A1474:B1474"/>
    <mergeCell ref="C1474:G1474"/>
    <mergeCell ref="H1474:I1474"/>
    <mergeCell ref="K1474:L1474"/>
    <mergeCell ref="A1471:B1471"/>
    <mergeCell ref="C1471:G1471"/>
    <mergeCell ref="H1471:I1471"/>
    <mergeCell ref="K1471:L1471"/>
    <mergeCell ref="A1472:B1472"/>
    <mergeCell ref="C1472:G1472"/>
    <mergeCell ref="H1472:I1472"/>
    <mergeCell ref="K1472:L1472"/>
    <mergeCell ref="A1481:B1481"/>
    <mergeCell ref="C1481:G1481"/>
    <mergeCell ref="H1481:I1481"/>
    <mergeCell ref="K1481:L1481"/>
    <mergeCell ref="A1482:B1482"/>
    <mergeCell ref="C1482:G1482"/>
    <mergeCell ref="H1482:I1482"/>
    <mergeCell ref="K1482:L1482"/>
    <mergeCell ref="A1479:B1479"/>
    <mergeCell ref="C1479:G1479"/>
    <mergeCell ref="H1479:I1479"/>
    <mergeCell ref="K1479:L1479"/>
    <mergeCell ref="A1480:B1480"/>
    <mergeCell ref="C1480:G1480"/>
    <mergeCell ref="H1480:I1480"/>
    <mergeCell ref="K1480:L1480"/>
    <mergeCell ref="A1477:B1477"/>
    <mergeCell ref="C1477:G1477"/>
    <mergeCell ref="H1477:I1477"/>
    <mergeCell ref="K1477:L1477"/>
    <mergeCell ref="A1478:B1478"/>
    <mergeCell ref="C1478:G1478"/>
    <mergeCell ref="H1478:I1478"/>
    <mergeCell ref="K1478:L1478"/>
    <mergeCell ref="A1487:B1487"/>
    <mergeCell ref="C1487:G1487"/>
    <mergeCell ref="H1487:I1487"/>
    <mergeCell ref="K1487:L1487"/>
    <mergeCell ref="A1488:B1488"/>
    <mergeCell ref="C1488:G1488"/>
    <mergeCell ref="H1488:I1488"/>
    <mergeCell ref="K1488:L1488"/>
    <mergeCell ref="A1485:B1485"/>
    <mergeCell ref="C1485:G1485"/>
    <mergeCell ref="H1485:I1485"/>
    <mergeCell ref="K1485:L1485"/>
    <mergeCell ref="A1486:B1486"/>
    <mergeCell ref="C1486:M1486"/>
    <mergeCell ref="A1483:B1483"/>
    <mergeCell ref="C1483:G1483"/>
    <mergeCell ref="H1483:I1483"/>
    <mergeCell ref="K1483:L1483"/>
    <mergeCell ref="A1484:B1484"/>
    <mergeCell ref="C1484:G1484"/>
    <mergeCell ref="H1484:I1484"/>
    <mergeCell ref="K1484:L1484"/>
    <mergeCell ref="A1493:B1493"/>
    <mergeCell ref="C1493:G1493"/>
    <mergeCell ref="H1493:I1493"/>
    <mergeCell ref="K1493:L1493"/>
    <mergeCell ref="A1494:B1494"/>
    <mergeCell ref="C1494:G1494"/>
    <mergeCell ref="H1494:I1494"/>
    <mergeCell ref="K1494:L1494"/>
    <mergeCell ref="A1491:B1491"/>
    <mergeCell ref="C1491:G1491"/>
    <mergeCell ref="H1491:I1491"/>
    <mergeCell ref="K1491:L1491"/>
    <mergeCell ref="A1492:B1492"/>
    <mergeCell ref="C1492:G1492"/>
    <mergeCell ref="H1492:I1492"/>
    <mergeCell ref="K1492:L1492"/>
    <mergeCell ref="A1489:B1489"/>
    <mergeCell ref="C1489:G1489"/>
    <mergeCell ref="H1489:I1489"/>
    <mergeCell ref="K1489:L1489"/>
    <mergeCell ref="A1490:B1490"/>
    <mergeCell ref="C1490:G1490"/>
    <mergeCell ref="H1490:I1490"/>
    <mergeCell ref="K1490:L1490"/>
    <mergeCell ref="A1499:B1499"/>
    <mergeCell ref="C1499:G1499"/>
    <mergeCell ref="H1499:I1499"/>
    <mergeCell ref="K1499:L1499"/>
    <mergeCell ref="A1500:B1500"/>
    <mergeCell ref="C1500:G1500"/>
    <mergeCell ref="H1500:I1500"/>
    <mergeCell ref="K1500:L1500"/>
    <mergeCell ref="A1497:B1497"/>
    <mergeCell ref="C1497:G1497"/>
    <mergeCell ref="H1497:I1497"/>
    <mergeCell ref="K1497:L1497"/>
    <mergeCell ref="A1498:B1498"/>
    <mergeCell ref="C1498:G1498"/>
    <mergeCell ref="H1498:I1498"/>
    <mergeCell ref="K1498:L1498"/>
    <mergeCell ref="A1495:B1495"/>
    <mergeCell ref="C1495:G1495"/>
    <mergeCell ref="H1495:I1495"/>
    <mergeCell ref="K1495:L1495"/>
    <mergeCell ref="A1496:B1496"/>
    <mergeCell ref="C1496:G1496"/>
    <mergeCell ref="H1496:I1496"/>
    <mergeCell ref="K1496:L1496"/>
    <mergeCell ref="A1505:B1505"/>
    <mergeCell ref="C1505:G1505"/>
    <mergeCell ref="H1505:I1505"/>
    <mergeCell ref="K1505:L1505"/>
    <mergeCell ref="A1506:B1506"/>
    <mergeCell ref="C1506:G1506"/>
    <mergeCell ref="H1506:I1506"/>
    <mergeCell ref="K1506:L1506"/>
    <mergeCell ref="A1503:B1503"/>
    <mergeCell ref="C1503:G1503"/>
    <mergeCell ref="H1503:I1503"/>
    <mergeCell ref="K1503:L1503"/>
    <mergeCell ref="A1504:B1504"/>
    <mergeCell ref="C1504:G1504"/>
    <mergeCell ref="H1504:I1504"/>
    <mergeCell ref="K1504:L1504"/>
    <mergeCell ref="A1501:B1501"/>
    <mergeCell ref="C1501:G1501"/>
    <mergeCell ref="H1501:I1501"/>
    <mergeCell ref="K1501:L1501"/>
    <mergeCell ref="A1502:B1502"/>
    <mergeCell ref="C1502:G1502"/>
    <mergeCell ref="H1502:I1502"/>
    <mergeCell ref="K1502:L1502"/>
    <mergeCell ref="A1511:B1511"/>
    <mergeCell ref="C1511:G1511"/>
    <mergeCell ref="H1511:I1511"/>
    <mergeCell ref="K1511:L1511"/>
    <mergeCell ref="A1512:B1512"/>
    <mergeCell ref="C1512:G1512"/>
    <mergeCell ref="H1512:I1512"/>
    <mergeCell ref="K1512:L1512"/>
    <mergeCell ref="A1509:B1509"/>
    <mergeCell ref="C1509:G1509"/>
    <mergeCell ref="H1509:I1509"/>
    <mergeCell ref="K1509:L1509"/>
    <mergeCell ref="A1510:B1510"/>
    <mergeCell ref="C1510:G1510"/>
    <mergeCell ref="H1510:I1510"/>
    <mergeCell ref="K1510:L1510"/>
    <mergeCell ref="A1507:B1507"/>
    <mergeCell ref="C1507:G1507"/>
    <mergeCell ref="H1507:I1507"/>
    <mergeCell ref="K1507:L1507"/>
    <mergeCell ref="A1508:B1508"/>
    <mergeCell ref="C1508:M1508"/>
    <mergeCell ref="A1517:B1517"/>
    <mergeCell ref="C1517:G1517"/>
    <mergeCell ref="H1517:I1517"/>
    <mergeCell ref="K1517:L1517"/>
    <mergeCell ref="A1518:B1518"/>
    <mergeCell ref="C1518:G1518"/>
    <mergeCell ref="H1518:I1518"/>
    <mergeCell ref="K1518:L1518"/>
    <mergeCell ref="A1515:B1515"/>
    <mergeCell ref="C1515:G1515"/>
    <mergeCell ref="H1515:I1515"/>
    <mergeCell ref="K1515:L1515"/>
    <mergeCell ref="A1516:B1516"/>
    <mergeCell ref="C1516:G1516"/>
    <mergeCell ref="H1516:I1516"/>
    <mergeCell ref="K1516:L1516"/>
    <mergeCell ref="A1513:B1513"/>
    <mergeCell ref="C1513:G1513"/>
    <mergeCell ref="H1513:I1513"/>
    <mergeCell ref="K1513:L1513"/>
    <mergeCell ref="A1514:B1514"/>
    <mergeCell ref="C1514:G1514"/>
    <mergeCell ref="H1514:I1514"/>
    <mergeCell ref="K1514:L1514"/>
    <mergeCell ref="A1523:B1523"/>
    <mergeCell ref="C1523:G1523"/>
    <mergeCell ref="H1523:I1523"/>
    <mergeCell ref="K1523:L1523"/>
    <mergeCell ref="A1524:B1524"/>
    <mergeCell ref="C1524:G1524"/>
    <mergeCell ref="H1524:I1524"/>
    <mergeCell ref="K1524:L1524"/>
    <mergeCell ref="A1521:B1521"/>
    <mergeCell ref="C1521:G1521"/>
    <mergeCell ref="H1521:I1521"/>
    <mergeCell ref="K1521:L1521"/>
    <mergeCell ref="A1522:B1522"/>
    <mergeCell ref="C1522:G1522"/>
    <mergeCell ref="H1522:I1522"/>
    <mergeCell ref="K1522:L1522"/>
    <mergeCell ref="A1519:B1519"/>
    <mergeCell ref="C1519:G1519"/>
    <mergeCell ref="H1519:I1519"/>
    <mergeCell ref="K1519:L1519"/>
    <mergeCell ref="A1520:B1520"/>
    <mergeCell ref="C1520:G1520"/>
    <mergeCell ref="H1520:I1520"/>
    <mergeCell ref="K1520:L1520"/>
    <mergeCell ref="A1529:B1529"/>
    <mergeCell ref="C1529:G1529"/>
    <mergeCell ref="H1529:I1529"/>
    <mergeCell ref="K1529:L1529"/>
    <mergeCell ref="A1530:B1530"/>
    <mergeCell ref="C1530:G1530"/>
    <mergeCell ref="H1530:I1530"/>
    <mergeCell ref="K1530:L1530"/>
    <mergeCell ref="A1527:B1527"/>
    <mergeCell ref="C1527:G1527"/>
    <mergeCell ref="H1527:I1527"/>
    <mergeCell ref="K1527:L1527"/>
    <mergeCell ref="A1528:B1528"/>
    <mergeCell ref="C1528:G1528"/>
    <mergeCell ref="H1528:I1528"/>
    <mergeCell ref="K1528:L1528"/>
    <mergeCell ref="A1525:B1525"/>
    <mergeCell ref="C1525:G1525"/>
    <mergeCell ref="H1525:I1525"/>
    <mergeCell ref="K1525:L1525"/>
    <mergeCell ref="A1526:B1526"/>
    <mergeCell ref="C1526:G1526"/>
    <mergeCell ref="H1526:I1526"/>
    <mergeCell ref="K1526:L1526"/>
    <mergeCell ref="A1535:B1535"/>
    <mergeCell ref="C1535:G1535"/>
    <mergeCell ref="H1535:I1535"/>
    <mergeCell ref="K1535:L1535"/>
    <mergeCell ref="A1536:B1536"/>
    <mergeCell ref="C1536:G1536"/>
    <mergeCell ref="H1536:I1536"/>
    <mergeCell ref="K1536:L1536"/>
    <mergeCell ref="A1533:B1533"/>
    <mergeCell ref="C1533:G1533"/>
    <mergeCell ref="H1533:I1533"/>
    <mergeCell ref="K1533:L1533"/>
    <mergeCell ref="A1534:B1534"/>
    <mergeCell ref="C1534:G1534"/>
    <mergeCell ref="H1534:I1534"/>
    <mergeCell ref="K1534:L1534"/>
    <mergeCell ref="A1531:B1531"/>
    <mergeCell ref="C1531:G1531"/>
    <mergeCell ref="H1531:I1531"/>
    <mergeCell ref="K1531:L1531"/>
    <mergeCell ref="A1532:B1532"/>
    <mergeCell ref="C1532:G1532"/>
    <mergeCell ref="H1532:I1532"/>
    <mergeCell ref="K1532:L1532"/>
    <mergeCell ref="A1541:B1541"/>
    <mergeCell ref="C1541:G1541"/>
    <mergeCell ref="H1541:I1541"/>
    <mergeCell ref="K1541:L1541"/>
    <mergeCell ref="A1542:B1542"/>
    <mergeCell ref="C1542:G1542"/>
    <mergeCell ref="H1542:I1542"/>
    <mergeCell ref="K1542:L1542"/>
    <mergeCell ref="A1539:B1539"/>
    <mergeCell ref="C1539:G1539"/>
    <mergeCell ref="H1539:I1539"/>
    <mergeCell ref="K1539:L1539"/>
    <mergeCell ref="A1540:B1540"/>
    <mergeCell ref="C1540:M1540"/>
    <mergeCell ref="A1537:B1537"/>
    <mergeCell ref="C1537:G1537"/>
    <mergeCell ref="H1537:I1537"/>
    <mergeCell ref="K1537:L1537"/>
    <mergeCell ref="A1538:B1538"/>
    <mergeCell ref="C1538:G1538"/>
    <mergeCell ref="H1538:I1538"/>
    <mergeCell ref="K1538:L1538"/>
    <mergeCell ref="A1547:B1547"/>
    <mergeCell ref="C1547:G1547"/>
    <mergeCell ref="H1547:I1547"/>
    <mergeCell ref="K1547:L1547"/>
    <mergeCell ref="A1548:B1548"/>
    <mergeCell ref="C1548:G1548"/>
    <mergeCell ref="H1548:I1548"/>
    <mergeCell ref="K1548:L1548"/>
    <mergeCell ref="A1545:B1545"/>
    <mergeCell ref="C1545:M1545"/>
    <mergeCell ref="A1546:B1546"/>
    <mergeCell ref="C1546:G1546"/>
    <mergeCell ref="H1546:I1546"/>
    <mergeCell ref="K1546:L1546"/>
    <mergeCell ref="A1543:B1543"/>
    <mergeCell ref="C1543:G1543"/>
    <mergeCell ref="H1543:I1543"/>
    <mergeCell ref="K1543:L1543"/>
    <mergeCell ref="A1544:B1544"/>
    <mergeCell ref="C1544:G1544"/>
    <mergeCell ref="H1544:I1544"/>
    <mergeCell ref="K1544:L1544"/>
    <mergeCell ref="A1553:B1553"/>
    <mergeCell ref="C1553:G1553"/>
    <mergeCell ref="H1553:I1553"/>
    <mergeCell ref="K1553:L1553"/>
    <mergeCell ref="A1554:B1554"/>
    <mergeCell ref="C1554:G1554"/>
    <mergeCell ref="H1554:I1554"/>
    <mergeCell ref="K1554:L1554"/>
    <mergeCell ref="A1551:B1551"/>
    <mergeCell ref="C1551:G1551"/>
    <mergeCell ref="H1551:I1551"/>
    <mergeCell ref="K1551:L1551"/>
    <mergeCell ref="A1552:B1552"/>
    <mergeCell ref="C1552:G1552"/>
    <mergeCell ref="H1552:I1552"/>
    <mergeCell ref="K1552:L1552"/>
    <mergeCell ref="A1549:B1549"/>
    <mergeCell ref="C1549:G1549"/>
    <mergeCell ref="H1549:I1549"/>
    <mergeCell ref="K1549:L1549"/>
    <mergeCell ref="A1550:B1550"/>
    <mergeCell ref="C1550:G1550"/>
    <mergeCell ref="H1550:I1550"/>
    <mergeCell ref="K1550:L1550"/>
    <mergeCell ref="A1559:B1559"/>
    <mergeCell ref="C1559:G1559"/>
    <mergeCell ref="H1559:I1559"/>
    <mergeCell ref="K1559:L1559"/>
    <mergeCell ref="A1560:B1560"/>
    <mergeCell ref="C1560:G1560"/>
    <mergeCell ref="H1560:I1560"/>
    <mergeCell ref="K1560:L1560"/>
    <mergeCell ref="A1557:B1557"/>
    <mergeCell ref="C1557:G1557"/>
    <mergeCell ref="H1557:I1557"/>
    <mergeCell ref="K1557:L1557"/>
    <mergeCell ref="A1558:B1558"/>
    <mergeCell ref="C1558:G1558"/>
    <mergeCell ref="H1558:I1558"/>
    <mergeCell ref="K1558:L1558"/>
    <mergeCell ref="A1555:B1555"/>
    <mergeCell ref="C1555:G1555"/>
    <mergeCell ref="H1555:I1555"/>
    <mergeCell ref="K1555:L1555"/>
    <mergeCell ref="A1556:B1556"/>
    <mergeCell ref="C1556:G1556"/>
    <mergeCell ref="H1556:I1556"/>
    <mergeCell ref="K1556:L1556"/>
    <mergeCell ref="A1565:B1565"/>
    <mergeCell ref="C1565:G1565"/>
    <mergeCell ref="H1565:I1565"/>
    <mergeCell ref="K1565:L1565"/>
    <mergeCell ref="A1566:B1566"/>
    <mergeCell ref="C1566:G1566"/>
    <mergeCell ref="H1566:I1566"/>
    <mergeCell ref="K1566:L1566"/>
    <mergeCell ref="A1563:B1563"/>
    <mergeCell ref="C1563:M1563"/>
    <mergeCell ref="A1564:B1564"/>
    <mergeCell ref="C1564:G1564"/>
    <mergeCell ref="H1564:I1564"/>
    <mergeCell ref="K1564:L1564"/>
    <mergeCell ref="A1561:B1561"/>
    <mergeCell ref="C1561:G1561"/>
    <mergeCell ref="H1561:I1561"/>
    <mergeCell ref="K1561:L1561"/>
    <mergeCell ref="A1562:B1562"/>
    <mergeCell ref="C1562:G1562"/>
    <mergeCell ref="H1562:I1562"/>
    <mergeCell ref="K1562:L1562"/>
    <mergeCell ref="A1571:B1571"/>
    <mergeCell ref="C1571:G1571"/>
    <mergeCell ref="H1571:I1571"/>
    <mergeCell ref="K1571:L1571"/>
    <mergeCell ref="A1572:B1572"/>
    <mergeCell ref="C1572:G1572"/>
    <mergeCell ref="H1572:I1572"/>
    <mergeCell ref="K1572:L1572"/>
    <mergeCell ref="A1569:B1569"/>
    <mergeCell ref="C1569:G1569"/>
    <mergeCell ref="H1569:I1569"/>
    <mergeCell ref="K1569:L1569"/>
    <mergeCell ref="A1570:B1570"/>
    <mergeCell ref="C1570:M1570"/>
    <mergeCell ref="A1567:B1567"/>
    <mergeCell ref="C1567:G1567"/>
    <mergeCell ref="H1567:I1567"/>
    <mergeCell ref="K1567:L1567"/>
    <mergeCell ref="A1568:B1568"/>
    <mergeCell ref="C1568:G1568"/>
    <mergeCell ref="H1568:I1568"/>
    <mergeCell ref="K1568:L1568"/>
    <mergeCell ref="A1577:B1577"/>
    <mergeCell ref="C1577:G1577"/>
    <mergeCell ref="H1577:I1577"/>
    <mergeCell ref="K1577:L1577"/>
    <mergeCell ref="A1578:B1578"/>
    <mergeCell ref="C1578:G1578"/>
    <mergeCell ref="H1578:I1578"/>
    <mergeCell ref="K1578:L1578"/>
    <mergeCell ref="A1575:B1575"/>
    <mergeCell ref="C1575:G1575"/>
    <mergeCell ref="H1575:I1575"/>
    <mergeCell ref="K1575:L1575"/>
    <mergeCell ref="A1576:B1576"/>
    <mergeCell ref="C1576:G1576"/>
    <mergeCell ref="H1576:I1576"/>
    <mergeCell ref="K1576:L1576"/>
    <mergeCell ref="A1573:B1573"/>
    <mergeCell ref="C1573:G1573"/>
    <mergeCell ref="H1573:I1573"/>
    <mergeCell ref="K1573:L1573"/>
    <mergeCell ref="A1574:B1574"/>
    <mergeCell ref="C1574:G1574"/>
    <mergeCell ref="H1574:I1574"/>
    <mergeCell ref="K1574:L1574"/>
    <mergeCell ref="A1583:B1583"/>
    <mergeCell ref="C1583:G1583"/>
    <mergeCell ref="H1583:I1583"/>
    <mergeCell ref="K1583:L1583"/>
    <mergeCell ref="A1584:B1584"/>
    <mergeCell ref="C1584:G1584"/>
    <mergeCell ref="H1584:I1584"/>
    <mergeCell ref="K1584:L1584"/>
    <mergeCell ref="A1581:B1581"/>
    <mergeCell ref="C1581:G1581"/>
    <mergeCell ref="H1581:I1581"/>
    <mergeCell ref="K1581:L1581"/>
    <mergeCell ref="A1582:B1582"/>
    <mergeCell ref="C1582:G1582"/>
    <mergeCell ref="H1582:I1582"/>
    <mergeCell ref="K1582:L1582"/>
    <mergeCell ref="A1579:B1579"/>
    <mergeCell ref="C1579:G1579"/>
    <mergeCell ref="H1579:I1579"/>
    <mergeCell ref="K1579:L1579"/>
    <mergeCell ref="A1580:B1580"/>
    <mergeCell ref="C1580:G1580"/>
    <mergeCell ref="H1580:I1580"/>
    <mergeCell ref="K1580:L1580"/>
    <mergeCell ref="A1589:B1589"/>
    <mergeCell ref="C1589:G1589"/>
    <mergeCell ref="H1589:I1589"/>
    <mergeCell ref="K1589:L1589"/>
    <mergeCell ref="A1590:B1590"/>
    <mergeCell ref="C1590:G1590"/>
    <mergeCell ref="H1590:I1590"/>
    <mergeCell ref="K1590:L1590"/>
    <mergeCell ref="A1587:B1587"/>
    <mergeCell ref="C1587:M1587"/>
    <mergeCell ref="A1588:B1588"/>
    <mergeCell ref="C1588:G1588"/>
    <mergeCell ref="H1588:I1588"/>
    <mergeCell ref="K1588:L1588"/>
    <mergeCell ref="A1585:B1585"/>
    <mergeCell ref="C1585:G1585"/>
    <mergeCell ref="H1585:I1585"/>
    <mergeCell ref="K1585:L1585"/>
    <mergeCell ref="A1586:B1586"/>
    <mergeCell ref="C1586:G1586"/>
    <mergeCell ref="H1586:I1586"/>
    <mergeCell ref="K1586:L1586"/>
    <mergeCell ref="A1595:B1595"/>
    <mergeCell ref="C1595:G1595"/>
    <mergeCell ref="H1595:I1595"/>
    <mergeCell ref="K1595:L1595"/>
    <mergeCell ref="A1596:B1596"/>
    <mergeCell ref="C1596:G1596"/>
    <mergeCell ref="H1596:I1596"/>
    <mergeCell ref="K1596:L1596"/>
    <mergeCell ref="A1593:B1593"/>
    <mergeCell ref="C1593:G1593"/>
    <mergeCell ref="H1593:I1593"/>
    <mergeCell ref="K1593:L1593"/>
    <mergeCell ref="A1594:B1594"/>
    <mergeCell ref="C1594:G1594"/>
    <mergeCell ref="H1594:I1594"/>
    <mergeCell ref="K1594:L1594"/>
    <mergeCell ref="A1591:B1591"/>
    <mergeCell ref="C1591:M1591"/>
    <mergeCell ref="A1592:B1592"/>
    <mergeCell ref="C1592:G1592"/>
    <mergeCell ref="H1592:I1592"/>
    <mergeCell ref="K1592:L1592"/>
    <mergeCell ref="A1601:B1601"/>
    <mergeCell ref="C1601:G1601"/>
    <mergeCell ref="H1601:I1601"/>
    <mergeCell ref="K1601:L1601"/>
    <mergeCell ref="A1602:B1602"/>
    <mergeCell ref="C1602:G1602"/>
    <mergeCell ref="H1602:I1602"/>
    <mergeCell ref="K1602:L1602"/>
    <mergeCell ref="A1599:B1599"/>
    <mergeCell ref="C1599:G1599"/>
    <mergeCell ref="H1599:I1599"/>
    <mergeCell ref="K1599:L1599"/>
    <mergeCell ref="A1600:B1600"/>
    <mergeCell ref="C1600:G1600"/>
    <mergeCell ref="H1600:I1600"/>
    <mergeCell ref="K1600:L1600"/>
    <mergeCell ref="A1597:B1597"/>
    <mergeCell ref="C1597:G1597"/>
    <mergeCell ref="H1597:I1597"/>
    <mergeCell ref="K1597:L1597"/>
    <mergeCell ref="A1598:B1598"/>
    <mergeCell ref="C1598:G1598"/>
    <mergeCell ref="H1598:I1598"/>
    <mergeCell ref="K1598:L1598"/>
    <mergeCell ref="A1607:B1607"/>
    <mergeCell ref="C1607:G1607"/>
    <mergeCell ref="H1607:I1607"/>
    <mergeCell ref="K1607:L1607"/>
    <mergeCell ref="A1608:B1608"/>
    <mergeCell ref="C1608:G1608"/>
    <mergeCell ref="H1608:I1608"/>
    <mergeCell ref="K1608:L1608"/>
    <mergeCell ref="A1605:B1605"/>
    <mergeCell ref="C1605:G1605"/>
    <mergeCell ref="H1605:I1605"/>
    <mergeCell ref="K1605:L1605"/>
    <mergeCell ref="A1606:B1606"/>
    <mergeCell ref="C1606:G1606"/>
    <mergeCell ref="H1606:I1606"/>
    <mergeCell ref="K1606:L1606"/>
    <mergeCell ref="A1603:B1603"/>
    <mergeCell ref="C1603:G1603"/>
    <mergeCell ref="H1603:I1603"/>
    <mergeCell ref="K1603:L1603"/>
    <mergeCell ref="A1604:B1604"/>
    <mergeCell ref="C1604:G1604"/>
    <mergeCell ref="H1604:I1604"/>
    <mergeCell ref="K1604:L1604"/>
    <mergeCell ref="A1613:B1613"/>
    <mergeCell ref="C1613:G1613"/>
    <mergeCell ref="H1613:I1613"/>
    <mergeCell ref="K1613:L1613"/>
    <mergeCell ref="A1614:B1614"/>
    <mergeCell ref="C1614:G1614"/>
    <mergeCell ref="H1614:I1614"/>
    <mergeCell ref="K1614:L1614"/>
    <mergeCell ref="A1611:B1611"/>
    <mergeCell ref="C1611:G1611"/>
    <mergeCell ref="H1611:I1611"/>
    <mergeCell ref="K1611:L1611"/>
    <mergeCell ref="A1612:B1612"/>
    <mergeCell ref="C1612:G1612"/>
    <mergeCell ref="H1612:I1612"/>
    <mergeCell ref="K1612:L1612"/>
    <mergeCell ref="A1609:B1609"/>
    <mergeCell ref="C1609:G1609"/>
    <mergeCell ref="H1609:I1609"/>
    <mergeCell ref="K1609:L1609"/>
    <mergeCell ref="A1610:B1610"/>
    <mergeCell ref="C1610:G1610"/>
    <mergeCell ref="H1610:I1610"/>
    <mergeCell ref="K1610:L1610"/>
    <mergeCell ref="A1619:B1619"/>
    <mergeCell ref="C1619:G1619"/>
    <mergeCell ref="H1619:I1619"/>
    <mergeCell ref="K1619:L1619"/>
    <mergeCell ref="A1620:B1620"/>
    <mergeCell ref="C1620:G1620"/>
    <mergeCell ref="H1620:I1620"/>
    <mergeCell ref="K1620:L1620"/>
    <mergeCell ref="A1617:B1617"/>
    <mergeCell ref="C1617:G1617"/>
    <mergeCell ref="H1617:I1617"/>
    <mergeCell ref="K1617:L1617"/>
    <mergeCell ref="A1618:B1618"/>
    <mergeCell ref="C1618:G1618"/>
    <mergeCell ref="H1618:I1618"/>
    <mergeCell ref="K1618:L1618"/>
    <mergeCell ref="A1615:B1615"/>
    <mergeCell ref="C1615:G1615"/>
    <mergeCell ref="H1615:I1615"/>
    <mergeCell ref="K1615:L1615"/>
    <mergeCell ref="A1616:B1616"/>
    <mergeCell ref="C1616:G1616"/>
    <mergeCell ref="H1616:I1616"/>
    <mergeCell ref="K1616:L1616"/>
    <mergeCell ref="A1625:B1625"/>
    <mergeCell ref="C1625:G1625"/>
    <mergeCell ref="H1625:I1625"/>
    <mergeCell ref="K1625:L1625"/>
    <mergeCell ref="A1626:B1626"/>
    <mergeCell ref="C1626:G1626"/>
    <mergeCell ref="H1626:I1626"/>
    <mergeCell ref="K1626:L1626"/>
    <mergeCell ref="A1623:B1623"/>
    <mergeCell ref="C1623:M1623"/>
    <mergeCell ref="A1624:B1624"/>
    <mergeCell ref="C1624:G1624"/>
    <mergeCell ref="H1624:I1624"/>
    <mergeCell ref="K1624:L1624"/>
    <mergeCell ref="A1621:B1621"/>
    <mergeCell ref="C1621:G1621"/>
    <mergeCell ref="H1621:I1621"/>
    <mergeCell ref="K1621:L1621"/>
    <mergeCell ref="A1622:B1622"/>
    <mergeCell ref="C1622:G1622"/>
    <mergeCell ref="H1622:I1622"/>
    <mergeCell ref="K1622:L1622"/>
    <mergeCell ref="A1631:B1631"/>
    <mergeCell ref="C1631:G1631"/>
    <mergeCell ref="H1631:I1631"/>
    <mergeCell ref="K1631:L1631"/>
    <mergeCell ref="A1632:B1632"/>
    <mergeCell ref="C1632:G1632"/>
    <mergeCell ref="H1632:I1632"/>
    <mergeCell ref="K1632:L1632"/>
    <mergeCell ref="A1629:B1629"/>
    <mergeCell ref="C1629:G1629"/>
    <mergeCell ref="H1629:I1629"/>
    <mergeCell ref="K1629:L1629"/>
    <mergeCell ref="A1630:B1630"/>
    <mergeCell ref="C1630:G1630"/>
    <mergeCell ref="H1630:I1630"/>
    <mergeCell ref="K1630:L1630"/>
    <mergeCell ref="A1627:B1627"/>
    <mergeCell ref="C1627:G1627"/>
    <mergeCell ref="H1627:I1627"/>
    <mergeCell ref="K1627:L1627"/>
    <mergeCell ref="A1628:B1628"/>
    <mergeCell ref="C1628:G1628"/>
    <mergeCell ref="H1628:I1628"/>
    <mergeCell ref="K1628:L1628"/>
    <mergeCell ref="A1637:B1637"/>
    <mergeCell ref="C1637:G1637"/>
    <mergeCell ref="H1637:I1637"/>
    <mergeCell ref="K1637:L1637"/>
    <mergeCell ref="A1638:B1638"/>
    <mergeCell ref="C1638:G1638"/>
    <mergeCell ref="H1638:I1638"/>
    <mergeCell ref="K1638:L1638"/>
    <mergeCell ref="A1635:B1635"/>
    <mergeCell ref="C1635:G1635"/>
    <mergeCell ref="H1635:I1635"/>
    <mergeCell ref="K1635:L1635"/>
    <mergeCell ref="A1636:B1636"/>
    <mergeCell ref="C1636:G1636"/>
    <mergeCell ref="H1636:I1636"/>
    <mergeCell ref="K1636:L1636"/>
    <mergeCell ref="A1633:B1633"/>
    <mergeCell ref="C1633:G1633"/>
    <mergeCell ref="H1633:I1633"/>
    <mergeCell ref="K1633:L1633"/>
    <mergeCell ref="A1634:B1634"/>
    <mergeCell ref="C1634:G1634"/>
    <mergeCell ref="H1634:I1634"/>
    <mergeCell ref="K1634:L1634"/>
    <mergeCell ref="A1643:B1643"/>
    <mergeCell ref="C1643:M1643"/>
    <mergeCell ref="A1644:B1644"/>
    <mergeCell ref="C1644:G1644"/>
    <mergeCell ref="H1644:I1644"/>
    <mergeCell ref="K1644:L1644"/>
    <mergeCell ref="A1641:B1641"/>
    <mergeCell ref="C1641:G1641"/>
    <mergeCell ref="H1641:I1641"/>
    <mergeCell ref="K1641:L1641"/>
    <mergeCell ref="A1642:B1642"/>
    <mergeCell ref="C1642:G1642"/>
    <mergeCell ref="H1642:I1642"/>
    <mergeCell ref="K1642:L1642"/>
    <mergeCell ref="A1639:B1639"/>
    <mergeCell ref="C1639:G1639"/>
    <mergeCell ref="H1639:I1639"/>
    <mergeCell ref="K1639:L1639"/>
    <mergeCell ref="A1640:B1640"/>
    <mergeCell ref="C1640:G1640"/>
    <mergeCell ref="H1640:I1640"/>
    <mergeCell ref="K1640:L1640"/>
    <mergeCell ref="A1649:B1649"/>
    <mergeCell ref="C1649:G1649"/>
    <mergeCell ref="H1649:I1649"/>
    <mergeCell ref="K1649:L1649"/>
    <mergeCell ref="A1650:B1650"/>
    <mergeCell ref="C1650:G1650"/>
    <mergeCell ref="H1650:I1650"/>
    <mergeCell ref="K1650:L1650"/>
    <mergeCell ref="A1647:B1647"/>
    <mergeCell ref="C1647:G1647"/>
    <mergeCell ref="H1647:I1647"/>
    <mergeCell ref="K1647:L1647"/>
    <mergeCell ref="A1648:B1648"/>
    <mergeCell ref="C1648:G1648"/>
    <mergeCell ref="H1648:I1648"/>
    <mergeCell ref="K1648:L1648"/>
    <mergeCell ref="A1645:B1645"/>
    <mergeCell ref="C1645:G1645"/>
    <mergeCell ref="H1645:I1645"/>
    <mergeCell ref="K1645:L1645"/>
    <mergeCell ref="A1646:B1646"/>
    <mergeCell ref="C1646:G1646"/>
    <mergeCell ref="H1646:I1646"/>
    <mergeCell ref="K1646:L1646"/>
    <mergeCell ref="A1655:B1655"/>
    <mergeCell ref="C1655:G1655"/>
    <mergeCell ref="H1655:I1655"/>
    <mergeCell ref="K1655:L1655"/>
    <mergeCell ref="A1656:B1656"/>
    <mergeCell ref="C1656:G1656"/>
    <mergeCell ref="H1656:I1656"/>
    <mergeCell ref="K1656:L1656"/>
    <mergeCell ref="A1653:B1653"/>
    <mergeCell ref="C1653:G1653"/>
    <mergeCell ref="H1653:I1653"/>
    <mergeCell ref="K1653:L1653"/>
    <mergeCell ref="A1654:B1654"/>
    <mergeCell ref="C1654:G1654"/>
    <mergeCell ref="H1654:I1654"/>
    <mergeCell ref="K1654:L1654"/>
    <mergeCell ref="A1651:B1651"/>
    <mergeCell ref="C1651:G1651"/>
    <mergeCell ref="H1651:I1651"/>
    <mergeCell ref="K1651:L1651"/>
    <mergeCell ref="A1652:B1652"/>
    <mergeCell ref="C1652:G1652"/>
    <mergeCell ref="H1652:I1652"/>
    <mergeCell ref="K1652:L1652"/>
    <mergeCell ref="A1661:B1661"/>
    <mergeCell ref="C1661:G1661"/>
    <mergeCell ref="H1661:I1661"/>
    <mergeCell ref="K1661:L1661"/>
    <mergeCell ref="A1662:B1662"/>
    <mergeCell ref="C1662:G1662"/>
    <mergeCell ref="H1662:I1662"/>
    <mergeCell ref="K1662:L1662"/>
    <mergeCell ref="A1659:B1659"/>
    <mergeCell ref="C1659:G1659"/>
    <mergeCell ref="H1659:I1659"/>
    <mergeCell ref="K1659:L1659"/>
    <mergeCell ref="A1660:B1660"/>
    <mergeCell ref="C1660:G1660"/>
    <mergeCell ref="H1660:I1660"/>
    <mergeCell ref="K1660:L1660"/>
    <mergeCell ref="A1657:B1657"/>
    <mergeCell ref="C1657:G1657"/>
    <mergeCell ref="H1657:I1657"/>
    <mergeCell ref="K1657:L1657"/>
    <mergeCell ref="A1658:B1658"/>
    <mergeCell ref="C1658:G1658"/>
    <mergeCell ref="H1658:I1658"/>
    <mergeCell ref="K1658:L1658"/>
    <mergeCell ref="A1667:B1667"/>
    <mergeCell ref="C1667:G1667"/>
    <mergeCell ref="H1667:I1667"/>
    <mergeCell ref="K1667:L1667"/>
    <mergeCell ref="A1668:B1668"/>
    <mergeCell ref="C1668:G1668"/>
    <mergeCell ref="H1668:I1668"/>
    <mergeCell ref="K1668:L1668"/>
    <mergeCell ref="A1665:B1665"/>
    <mergeCell ref="C1665:G1665"/>
    <mergeCell ref="H1665:I1665"/>
    <mergeCell ref="K1665:L1665"/>
    <mergeCell ref="A1666:B1666"/>
    <mergeCell ref="C1666:G1666"/>
    <mergeCell ref="H1666:I1666"/>
    <mergeCell ref="K1666:L1666"/>
    <mergeCell ref="A1663:B1663"/>
    <mergeCell ref="C1663:G1663"/>
    <mergeCell ref="H1663:I1663"/>
    <mergeCell ref="K1663:L1663"/>
    <mergeCell ref="A1664:B1664"/>
    <mergeCell ref="C1664:G1664"/>
    <mergeCell ref="H1664:I1664"/>
    <mergeCell ref="K1664:L1664"/>
    <mergeCell ref="A1673:B1673"/>
    <mergeCell ref="C1673:G1673"/>
    <mergeCell ref="H1673:I1673"/>
    <mergeCell ref="K1673:L1673"/>
    <mergeCell ref="A1674:B1674"/>
    <mergeCell ref="C1674:G1674"/>
    <mergeCell ref="H1674:I1674"/>
    <mergeCell ref="K1674:L1674"/>
    <mergeCell ref="A1671:B1671"/>
    <mergeCell ref="C1671:G1671"/>
    <mergeCell ref="H1671:I1671"/>
    <mergeCell ref="K1671:L1671"/>
    <mergeCell ref="A1672:B1672"/>
    <mergeCell ref="C1672:G1672"/>
    <mergeCell ref="H1672:I1672"/>
    <mergeCell ref="K1672:L1672"/>
    <mergeCell ref="A1669:B1669"/>
    <mergeCell ref="C1669:G1669"/>
    <mergeCell ref="H1669:I1669"/>
    <mergeCell ref="K1669:L1669"/>
    <mergeCell ref="A1670:B1670"/>
    <mergeCell ref="C1670:G1670"/>
    <mergeCell ref="H1670:I1670"/>
    <mergeCell ref="K1670:L1670"/>
    <mergeCell ref="A1679:B1679"/>
    <mergeCell ref="C1679:G1679"/>
    <mergeCell ref="H1679:I1679"/>
    <mergeCell ref="K1679:L1679"/>
    <mergeCell ref="A1680:B1680"/>
    <mergeCell ref="C1680:G1680"/>
    <mergeCell ref="H1680:I1680"/>
    <mergeCell ref="K1680:L1680"/>
    <mergeCell ref="A1677:B1677"/>
    <mergeCell ref="C1677:G1677"/>
    <mergeCell ref="H1677:I1677"/>
    <mergeCell ref="K1677:L1677"/>
    <mergeCell ref="A1678:B1678"/>
    <mergeCell ref="C1678:G1678"/>
    <mergeCell ref="H1678:I1678"/>
    <mergeCell ref="K1678:L1678"/>
    <mergeCell ref="A1675:B1675"/>
    <mergeCell ref="C1675:G1675"/>
    <mergeCell ref="H1675:I1675"/>
    <mergeCell ref="K1675:L1675"/>
    <mergeCell ref="A1676:B1676"/>
    <mergeCell ref="C1676:G1676"/>
    <mergeCell ref="H1676:I1676"/>
    <mergeCell ref="K1676:L1676"/>
    <mergeCell ref="A1685:B1685"/>
    <mergeCell ref="C1685:G1685"/>
    <mergeCell ref="H1685:I1685"/>
    <mergeCell ref="K1685:L1685"/>
    <mergeCell ref="A1686:B1686"/>
    <mergeCell ref="C1686:G1686"/>
    <mergeCell ref="H1686:I1686"/>
    <mergeCell ref="K1686:L1686"/>
    <mergeCell ref="A1683:B1683"/>
    <mergeCell ref="C1683:G1683"/>
    <mergeCell ref="H1683:I1683"/>
    <mergeCell ref="K1683:L1683"/>
    <mergeCell ref="A1684:B1684"/>
    <mergeCell ref="C1684:G1684"/>
    <mergeCell ref="H1684:I1684"/>
    <mergeCell ref="K1684:L1684"/>
    <mergeCell ref="A1681:B1681"/>
    <mergeCell ref="C1681:G1681"/>
    <mergeCell ref="H1681:I1681"/>
    <mergeCell ref="K1681:L1681"/>
    <mergeCell ref="A1682:B1682"/>
    <mergeCell ref="C1682:G1682"/>
    <mergeCell ref="H1682:I1682"/>
    <mergeCell ref="K1682:L1682"/>
    <mergeCell ref="A1691:B1691"/>
    <mergeCell ref="C1691:G1691"/>
    <mergeCell ref="H1691:I1691"/>
    <mergeCell ref="K1691:L1691"/>
    <mergeCell ref="A1692:B1692"/>
    <mergeCell ref="C1692:G1692"/>
    <mergeCell ref="H1692:I1692"/>
    <mergeCell ref="K1692:L1692"/>
    <mergeCell ref="A1689:B1689"/>
    <mergeCell ref="C1689:G1689"/>
    <mergeCell ref="H1689:I1689"/>
    <mergeCell ref="K1689:L1689"/>
    <mergeCell ref="A1690:B1690"/>
    <mergeCell ref="C1690:G1690"/>
    <mergeCell ref="H1690:I1690"/>
    <mergeCell ref="K1690:L1690"/>
    <mergeCell ref="A1687:B1687"/>
    <mergeCell ref="C1687:G1687"/>
    <mergeCell ref="H1687:I1687"/>
    <mergeCell ref="K1687:L1687"/>
    <mergeCell ref="A1688:B1688"/>
    <mergeCell ref="C1688:G1688"/>
    <mergeCell ref="H1688:I1688"/>
    <mergeCell ref="K1688:L1688"/>
    <mergeCell ref="A1697:B1697"/>
    <mergeCell ref="C1697:G1697"/>
    <mergeCell ref="H1697:I1697"/>
    <mergeCell ref="K1697:L1697"/>
    <mergeCell ref="A1698:B1698"/>
    <mergeCell ref="C1698:G1698"/>
    <mergeCell ref="H1698:I1698"/>
    <mergeCell ref="K1698:L1698"/>
    <mergeCell ref="A1695:B1695"/>
    <mergeCell ref="C1695:G1695"/>
    <mergeCell ref="H1695:I1695"/>
    <mergeCell ref="K1695:L1695"/>
    <mergeCell ref="A1696:B1696"/>
    <mergeCell ref="C1696:G1696"/>
    <mergeCell ref="H1696:I1696"/>
    <mergeCell ref="K1696:L1696"/>
    <mergeCell ref="A1693:B1693"/>
    <mergeCell ref="C1693:G1693"/>
    <mergeCell ref="H1693:I1693"/>
    <mergeCell ref="K1693:L1693"/>
    <mergeCell ref="A1694:B1694"/>
    <mergeCell ref="C1694:G1694"/>
    <mergeCell ref="H1694:I1694"/>
    <mergeCell ref="K1694:L1694"/>
    <mergeCell ref="A1703:B1703"/>
    <mergeCell ref="C1703:G1703"/>
    <mergeCell ref="H1703:I1703"/>
    <mergeCell ref="K1703:L1703"/>
    <mergeCell ref="A1704:B1704"/>
    <mergeCell ref="C1704:G1704"/>
    <mergeCell ref="H1704:I1704"/>
    <mergeCell ref="K1704:L1704"/>
    <mergeCell ref="A1701:B1701"/>
    <mergeCell ref="C1701:G1701"/>
    <mergeCell ref="H1701:I1701"/>
    <mergeCell ref="K1701:L1701"/>
    <mergeCell ref="A1702:B1702"/>
    <mergeCell ref="C1702:G1702"/>
    <mergeCell ref="H1702:I1702"/>
    <mergeCell ref="K1702:L1702"/>
    <mergeCell ref="A1699:B1699"/>
    <mergeCell ref="C1699:G1699"/>
    <mergeCell ref="H1699:I1699"/>
    <mergeCell ref="K1699:L1699"/>
    <mergeCell ref="A1700:B1700"/>
    <mergeCell ref="C1700:G1700"/>
    <mergeCell ref="H1700:I1700"/>
    <mergeCell ref="K1700:L1700"/>
    <mergeCell ref="A1709:B1709"/>
    <mergeCell ref="C1709:G1709"/>
    <mergeCell ref="H1709:I1709"/>
    <mergeCell ref="K1709:L1709"/>
    <mergeCell ref="A1710:B1710"/>
    <mergeCell ref="C1710:G1710"/>
    <mergeCell ref="H1710:I1710"/>
    <mergeCell ref="K1710:L1710"/>
    <mergeCell ref="A1707:B1707"/>
    <mergeCell ref="C1707:G1707"/>
    <mergeCell ref="H1707:I1707"/>
    <mergeCell ref="K1707:L1707"/>
    <mergeCell ref="A1708:B1708"/>
    <mergeCell ref="C1708:G1708"/>
    <mergeCell ref="H1708:I1708"/>
    <mergeCell ref="K1708:L1708"/>
    <mergeCell ref="A1705:B1705"/>
    <mergeCell ref="C1705:G1705"/>
    <mergeCell ref="H1705:I1705"/>
    <mergeCell ref="K1705:L1705"/>
    <mergeCell ref="A1706:B1706"/>
    <mergeCell ref="C1706:G1706"/>
    <mergeCell ref="H1706:I1706"/>
    <mergeCell ref="K1706:L1706"/>
    <mergeCell ref="A1715:B1715"/>
    <mergeCell ref="C1715:G1715"/>
    <mergeCell ref="H1715:I1715"/>
    <mergeCell ref="K1715:L1715"/>
    <mergeCell ref="A1716:B1716"/>
    <mergeCell ref="C1716:G1716"/>
    <mergeCell ref="H1716:I1716"/>
    <mergeCell ref="K1716:L1716"/>
    <mergeCell ref="A1713:B1713"/>
    <mergeCell ref="C1713:G1713"/>
    <mergeCell ref="H1713:I1713"/>
    <mergeCell ref="K1713:L1713"/>
    <mergeCell ref="A1714:B1714"/>
    <mergeCell ref="C1714:G1714"/>
    <mergeCell ref="H1714:I1714"/>
    <mergeCell ref="K1714:L1714"/>
    <mergeCell ref="A1711:B1711"/>
    <mergeCell ref="C1711:G1711"/>
    <mergeCell ref="H1711:I1711"/>
    <mergeCell ref="K1711:L1711"/>
    <mergeCell ref="A1712:B1712"/>
    <mergeCell ref="C1712:M1712"/>
    <mergeCell ref="A1721:B1721"/>
    <mergeCell ref="C1721:G1721"/>
    <mergeCell ref="H1721:I1721"/>
    <mergeCell ref="K1721:L1721"/>
    <mergeCell ref="A1722:B1722"/>
    <mergeCell ref="C1722:G1722"/>
    <mergeCell ref="H1722:I1722"/>
    <mergeCell ref="K1722:L1722"/>
    <mergeCell ref="A1719:B1719"/>
    <mergeCell ref="C1719:G1719"/>
    <mergeCell ref="H1719:I1719"/>
    <mergeCell ref="K1719:L1719"/>
    <mergeCell ref="A1720:B1720"/>
    <mergeCell ref="C1720:G1720"/>
    <mergeCell ref="H1720:I1720"/>
    <mergeCell ref="K1720:L1720"/>
    <mergeCell ref="A1717:B1717"/>
    <mergeCell ref="C1717:G1717"/>
    <mergeCell ref="H1717:I1717"/>
    <mergeCell ref="K1717:L1717"/>
    <mergeCell ref="A1718:B1718"/>
    <mergeCell ref="C1718:G1718"/>
    <mergeCell ref="H1718:I1718"/>
    <mergeCell ref="K1718:L1718"/>
    <mergeCell ref="A1727:B1727"/>
    <mergeCell ref="C1727:G1727"/>
    <mergeCell ref="H1727:I1727"/>
    <mergeCell ref="K1727:L1727"/>
    <mergeCell ref="A1728:B1728"/>
    <mergeCell ref="C1728:G1728"/>
    <mergeCell ref="H1728:I1728"/>
    <mergeCell ref="K1728:L1728"/>
    <mergeCell ref="A1725:B1725"/>
    <mergeCell ref="C1725:G1725"/>
    <mergeCell ref="H1725:I1725"/>
    <mergeCell ref="K1725:L1725"/>
    <mergeCell ref="A1726:B1726"/>
    <mergeCell ref="C1726:M1726"/>
    <mergeCell ref="A1723:B1723"/>
    <mergeCell ref="C1723:G1723"/>
    <mergeCell ref="H1723:I1723"/>
    <mergeCell ref="K1723:L1723"/>
    <mergeCell ref="A1724:B1724"/>
    <mergeCell ref="C1724:G1724"/>
    <mergeCell ref="H1724:I1724"/>
    <mergeCell ref="K1724:L1724"/>
    <mergeCell ref="A1733:B1733"/>
    <mergeCell ref="C1733:G1733"/>
    <mergeCell ref="H1733:I1733"/>
    <mergeCell ref="K1733:L1733"/>
    <mergeCell ref="A1734:B1734"/>
    <mergeCell ref="C1734:G1734"/>
    <mergeCell ref="H1734:I1734"/>
    <mergeCell ref="K1734:L1734"/>
    <mergeCell ref="A1731:B1731"/>
    <mergeCell ref="C1731:G1731"/>
    <mergeCell ref="H1731:I1731"/>
    <mergeCell ref="K1731:L1731"/>
    <mergeCell ref="A1732:B1732"/>
    <mergeCell ref="C1732:G1732"/>
    <mergeCell ref="H1732:I1732"/>
    <mergeCell ref="K1732:L1732"/>
    <mergeCell ref="A1729:B1729"/>
    <mergeCell ref="C1729:G1729"/>
    <mergeCell ref="H1729:I1729"/>
    <mergeCell ref="K1729:L1729"/>
    <mergeCell ref="A1730:B1730"/>
    <mergeCell ref="C1730:G1730"/>
    <mergeCell ref="H1730:I1730"/>
    <mergeCell ref="K1730:L1730"/>
    <mergeCell ref="A1739:B1739"/>
    <mergeCell ref="C1739:G1739"/>
    <mergeCell ref="H1739:I1739"/>
    <mergeCell ref="K1739:L1739"/>
    <mergeCell ref="A1740:B1740"/>
    <mergeCell ref="C1740:G1740"/>
    <mergeCell ref="H1740:I1740"/>
    <mergeCell ref="K1740:L1740"/>
    <mergeCell ref="A1737:B1737"/>
    <mergeCell ref="C1737:G1737"/>
    <mergeCell ref="H1737:I1737"/>
    <mergeCell ref="K1737:L1737"/>
    <mergeCell ref="A1738:B1738"/>
    <mergeCell ref="C1738:G1738"/>
    <mergeCell ref="H1738:I1738"/>
    <mergeCell ref="K1738:L1738"/>
    <mergeCell ref="A1735:B1735"/>
    <mergeCell ref="C1735:G1735"/>
    <mergeCell ref="H1735:I1735"/>
    <mergeCell ref="K1735:L1735"/>
    <mergeCell ref="A1736:B1736"/>
    <mergeCell ref="C1736:G1736"/>
    <mergeCell ref="H1736:I1736"/>
    <mergeCell ref="K1736:L1736"/>
    <mergeCell ref="A1745:B1745"/>
    <mergeCell ref="C1745:G1745"/>
    <mergeCell ref="H1745:I1745"/>
    <mergeCell ref="K1745:L1745"/>
    <mergeCell ref="A1746:B1746"/>
    <mergeCell ref="C1746:G1746"/>
    <mergeCell ref="H1746:I1746"/>
    <mergeCell ref="K1746:L1746"/>
    <mergeCell ref="A1743:B1743"/>
    <mergeCell ref="C1743:G1743"/>
    <mergeCell ref="H1743:I1743"/>
    <mergeCell ref="K1743:L1743"/>
    <mergeCell ref="A1744:B1744"/>
    <mergeCell ref="C1744:G1744"/>
    <mergeCell ref="H1744:I1744"/>
    <mergeCell ref="K1744:L1744"/>
    <mergeCell ref="A1741:B1741"/>
    <mergeCell ref="C1741:G1741"/>
    <mergeCell ref="H1741:I1741"/>
    <mergeCell ref="K1741:L1741"/>
    <mergeCell ref="A1742:B1742"/>
    <mergeCell ref="C1742:G1742"/>
    <mergeCell ref="H1742:I1742"/>
    <mergeCell ref="K1742:L1742"/>
    <mergeCell ref="A1751:B1751"/>
    <mergeCell ref="C1751:G1751"/>
    <mergeCell ref="H1751:I1751"/>
    <mergeCell ref="K1751:L1751"/>
    <mergeCell ref="A1752:B1752"/>
    <mergeCell ref="C1752:G1752"/>
    <mergeCell ref="H1752:I1752"/>
    <mergeCell ref="K1752:L1752"/>
    <mergeCell ref="A1749:B1749"/>
    <mergeCell ref="C1749:G1749"/>
    <mergeCell ref="H1749:I1749"/>
    <mergeCell ref="K1749:L1749"/>
    <mergeCell ref="A1750:B1750"/>
    <mergeCell ref="C1750:G1750"/>
    <mergeCell ref="H1750:I1750"/>
    <mergeCell ref="K1750:L1750"/>
    <mergeCell ref="A1747:B1747"/>
    <mergeCell ref="C1747:G1747"/>
    <mergeCell ref="H1747:I1747"/>
    <mergeCell ref="K1747:L1747"/>
    <mergeCell ref="A1748:B1748"/>
    <mergeCell ref="C1748:G1748"/>
    <mergeCell ref="H1748:I1748"/>
    <mergeCell ref="K1748:L1748"/>
    <mergeCell ref="A1757:B1757"/>
    <mergeCell ref="C1757:G1757"/>
    <mergeCell ref="H1757:I1757"/>
    <mergeCell ref="K1757:L1757"/>
    <mergeCell ref="A1758:B1758"/>
    <mergeCell ref="C1758:M1758"/>
    <mergeCell ref="A1755:B1755"/>
    <mergeCell ref="C1755:G1755"/>
    <mergeCell ref="H1755:I1755"/>
    <mergeCell ref="K1755:L1755"/>
    <mergeCell ref="A1756:B1756"/>
    <mergeCell ref="C1756:G1756"/>
    <mergeCell ref="H1756:I1756"/>
    <mergeCell ref="K1756:L1756"/>
    <mergeCell ref="A1753:B1753"/>
    <mergeCell ref="C1753:G1753"/>
    <mergeCell ref="H1753:I1753"/>
    <mergeCell ref="K1753:L1753"/>
    <mergeCell ref="A1754:B1754"/>
    <mergeCell ref="C1754:G1754"/>
    <mergeCell ref="H1754:I1754"/>
    <mergeCell ref="K1754:L1754"/>
    <mergeCell ref="A1763:B1763"/>
    <mergeCell ref="C1763:G1763"/>
    <mergeCell ref="H1763:I1763"/>
    <mergeCell ref="K1763:L1763"/>
    <mergeCell ref="A1764:B1764"/>
    <mergeCell ref="C1764:G1764"/>
    <mergeCell ref="H1764:I1764"/>
    <mergeCell ref="K1764:L1764"/>
    <mergeCell ref="A1761:B1761"/>
    <mergeCell ref="C1761:G1761"/>
    <mergeCell ref="H1761:I1761"/>
    <mergeCell ref="K1761:L1761"/>
    <mergeCell ref="A1762:B1762"/>
    <mergeCell ref="C1762:G1762"/>
    <mergeCell ref="H1762:I1762"/>
    <mergeCell ref="K1762:L1762"/>
    <mergeCell ref="A1759:B1759"/>
    <mergeCell ref="C1759:G1759"/>
    <mergeCell ref="H1759:I1759"/>
    <mergeCell ref="K1759:L1759"/>
    <mergeCell ref="A1760:B1760"/>
    <mergeCell ref="C1760:G1760"/>
    <mergeCell ref="H1760:I1760"/>
    <mergeCell ref="K1760:L1760"/>
    <mergeCell ref="A1769:B1769"/>
    <mergeCell ref="C1769:G1769"/>
    <mergeCell ref="H1769:I1769"/>
    <mergeCell ref="K1769:L1769"/>
    <mergeCell ref="A1770:B1770"/>
    <mergeCell ref="C1770:G1770"/>
    <mergeCell ref="H1770:I1770"/>
    <mergeCell ref="K1770:L1770"/>
    <mergeCell ref="A1767:B1767"/>
    <mergeCell ref="C1767:G1767"/>
    <mergeCell ref="H1767:I1767"/>
    <mergeCell ref="K1767:L1767"/>
    <mergeCell ref="A1768:B1768"/>
    <mergeCell ref="C1768:G1768"/>
    <mergeCell ref="H1768:I1768"/>
    <mergeCell ref="K1768:L1768"/>
    <mergeCell ref="A1765:B1765"/>
    <mergeCell ref="C1765:G1765"/>
    <mergeCell ref="H1765:I1765"/>
    <mergeCell ref="K1765:L1765"/>
    <mergeCell ref="A1766:B1766"/>
    <mergeCell ref="C1766:G1766"/>
    <mergeCell ref="H1766:I1766"/>
    <mergeCell ref="K1766:L1766"/>
    <mergeCell ref="A1775:B1775"/>
    <mergeCell ref="C1775:G1775"/>
    <mergeCell ref="H1775:I1775"/>
    <mergeCell ref="K1775:L1775"/>
    <mergeCell ref="A1776:B1776"/>
    <mergeCell ref="C1776:G1776"/>
    <mergeCell ref="H1776:I1776"/>
    <mergeCell ref="K1776:L1776"/>
    <mergeCell ref="A1773:B1773"/>
    <mergeCell ref="C1773:G1773"/>
    <mergeCell ref="H1773:I1773"/>
    <mergeCell ref="K1773:L1773"/>
    <mergeCell ref="A1774:B1774"/>
    <mergeCell ref="C1774:M1774"/>
    <mergeCell ref="A1771:B1771"/>
    <mergeCell ref="C1771:G1771"/>
    <mergeCell ref="H1771:I1771"/>
    <mergeCell ref="K1771:L1771"/>
    <mergeCell ref="A1772:B1772"/>
    <mergeCell ref="C1772:G1772"/>
    <mergeCell ref="H1772:I1772"/>
    <mergeCell ref="K1772:L1772"/>
    <mergeCell ref="A1781:B1781"/>
    <mergeCell ref="C1781:G1781"/>
    <mergeCell ref="H1781:I1781"/>
    <mergeCell ref="K1781:L1781"/>
    <mergeCell ref="A1782:B1782"/>
    <mergeCell ref="C1782:G1782"/>
    <mergeCell ref="H1782:I1782"/>
    <mergeCell ref="K1782:L1782"/>
    <mergeCell ref="A1779:B1779"/>
    <mergeCell ref="C1779:G1779"/>
    <mergeCell ref="H1779:I1779"/>
    <mergeCell ref="K1779:L1779"/>
    <mergeCell ref="A1780:B1780"/>
    <mergeCell ref="C1780:G1780"/>
    <mergeCell ref="H1780:I1780"/>
    <mergeCell ref="K1780:L1780"/>
    <mergeCell ref="A1777:B1777"/>
    <mergeCell ref="C1777:G1777"/>
    <mergeCell ref="H1777:I1777"/>
    <mergeCell ref="K1777:L1777"/>
    <mergeCell ref="A1778:B1778"/>
    <mergeCell ref="C1778:G1778"/>
    <mergeCell ref="H1778:I1778"/>
    <mergeCell ref="K1778:L1778"/>
    <mergeCell ref="A1787:B1787"/>
    <mergeCell ref="C1787:G1787"/>
    <mergeCell ref="H1787:I1787"/>
    <mergeCell ref="K1787:L1787"/>
    <mergeCell ref="A1788:B1788"/>
    <mergeCell ref="C1788:G1788"/>
    <mergeCell ref="H1788:I1788"/>
    <mergeCell ref="K1788:L1788"/>
    <mergeCell ref="A1785:B1785"/>
    <mergeCell ref="C1785:G1785"/>
    <mergeCell ref="H1785:I1785"/>
    <mergeCell ref="K1785:L1785"/>
    <mergeCell ref="A1786:B1786"/>
    <mergeCell ref="C1786:G1786"/>
    <mergeCell ref="H1786:I1786"/>
    <mergeCell ref="K1786:L1786"/>
    <mergeCell ref="A1783:B1783"/>
    <mergeCell ref="C1783:G1783"/>
    <mergeCell ref="H1783:I1783"/>
    <mergeCell ref="K1783:L1783"/>
    <mergeCell ref="A1784:B1784"/>
    <mergeCell ref="C1784:G1784"/>
    <mergeCell ref="H1784:I1784"/>
    <mergeCell ref="K1784:L1784"/>
    <mergeCell ref="A1793:B1793"/>
    <mergeCell ref="C1793:G1793"/>
    <mergeCell ref="H1793:I1793"/>
    <mergeCell ref="K1793:L1793"/>
    <mergeCell ref="A1794:B1794"/>
    <mergeCell ref="C1794:G1794"/>
    <mergeCell ref="H1794:I1794"/>
    <mergeCell ref="K1794:L1794"/>
    <mergeCell ref="A1791:B1791"/>
    <mergeCell ref="C1791:G1791"/>
    <mergeCell ref="H1791:I1791"/>
    <mergeCell ref="K1791:L1791"/>
    <mergeCell ref="A1792:B1792"/>
    <mergeCell ref="C1792:G1792"/>
    <mergeCell ref="H1792:I1792"/>
    <mergeCell ref="K1792:L1792"/>
    <mergeCell ref="A1789:B1789"/>
    <mergeCell ref="C1789:G1789"/>
    <mergeCell ref="H1789:I1789"/>
    <mergeCell ref="K1789:L1789"/>
    <mergeCell ref="A1790:B1790"/>
    <mergeCell ref="C1790:G1790"/>
    <mergeCell ref="H1790:I1790"/>
    <mergeCell ref="K1790:L1790"/>
    <mergeCell ref="A1799:B1799"/>
    <mergeCell ref="C1799:G1799"/>
    <mergeCell ref="H1799:I1799"/>
    <mergeCell ref="K1799:L1799"/>
    <mergeCell ref="A1800:B1800"/>
    <mergeCell ref="C1800:G1800"/>
    <mergeCell ref="H1800:I1800"/>
    <mergeCell ref="K1800:L1800"/>
    <mergeCell ref="A1797:B1797"/>
    <mergeCell ref="C1797:G1797"/>
    <mergeCell ref="H1797:I1797"/>
    <mergeCell ref="K1797:L1797"/>
    <mergeCell ref="A1798:B1798"/>
    <mergeCell ref="C1798:G1798"/>
    <mergeCell ref="H1798:I1798"/>
    <mergeCell ref="K1798:L1798"/>
    <mergeCell ref="A1795:B1795"/>
    <mergeCell ref="C1795:G1795"/>
    <mergeCell ref="H1795:I1795"/>
    <mergeCell ref="K1795:L1795"/>
    <mergeCell ref="A1796:B1796"/>
    <mergeCell ref="C1796:G1796"/>
    <mergeCell ref="H1796:I1796"/>
    <mergeCell ref="K1796:L1796"/>
    <mergeCell ref="A1805:B1805"/>
    <mergeCell ref="C1805:G1805"/>
    <mergeCell ref="H1805:I1805"/>
    <mergeCell ref="K1805:L1805"/>
    <mergeCell ref="A1806:B1806"/>
    <mergeCell ref="C1806:G1806"/>
    <mergeCell ref="H1806:I1806"/>
    <mergeCell ref="K1806:L1806"/>
    <mergeCell ref="A1803:B1803"/>
    <mergeCell ref="C1803:G1803"/>
    <mergeCell ref="H1803:I1803"/>
    <mergeCell ref="K1803:L1803"/>
    <mergeCell ref="A1804:B1804"/>
    <mergeCell ref="C1804:G1804"/>
    <mergeCell ref="H1804:I1804"/>
    <mergeCell ref="K1804:L1804"/>
    <mergeCell ref="A1801:B1801"/>
    <mergeCell ref="C1801:G1801"/>
    <mergeCell ref="H1801:I1801"/>
    <mergeCell ref="K1801:L1801"/>
    <mergeCell ref="A1802:B1802"/>
    <mergeCell ref="C1802:G1802"/>
    <mergeCell ref="H1802:I1802"/>
    <mergeCell ref="K1802:L1802"/>
    <mergeCell ref="A1811:B1811"/>
    <mergeCell ref="C1811:G1811"/>
    <mergeCell ref="H1811:I1811"/>
    <mergeCell ref="K1811:L1811"/>
    <mergeCell ref="A1812:B1812"/>
    <mergeCell ref="C1812:G1812"/>
    <mergeCell ref="H1812:I1812"/>
    <mergeCell ref="K1812:L1812"/>
    <mergeCell ref="A1809:B1809"/>
    <mergeCell ref="C1809:G1809"/>
    <mergeCell ref="H1809:I1809"/>
    <mergeCell ref="K1809:L1809"/>
    <mergeCell ref="A1810:B1810"/>
    <mergeCell ref="C1810:G1810"/>
    <mergeCell ref="H1810:I1810"/>
    <mergeCell ref="K1810:L1810"/>
    <mergeCell ref="A1807:B1807"/>
    <mergeCell ref="C1807:G1807"/>
    <mergeCell ref="H1807:I1807"/>
    <mergeCell ref="K1807:L1807"/>
    <mergeCell ref="A1808:B1808"/>
    <mergeCell ref="C1808:G1808"/>
    <mergeCell ref="H1808:I1808"/>
    <mergeCell ref="K1808:L1808"/>
    <mergeCell ref="A1817:B1817"/>
    <mergeCell ref="C1817:G1817"/>
    <mergeCell ref="H1817:I1817"/>
    <mergeCell ref="K1817:L1817"/>
    <mergeCell ref="A1818:B1818"/>
    <mergeCell ref="C1818:G1818"/>
    <mergeCell ref="H1818:I1818"/>
    <mergeCell ref="K1818:L1818"/>
    <mergeCell ref="A1815:B1815"/>
    <mergeCell ref="C1815:G1815"/>
    <mergeCell ref="H1815:I1815"/>
    <mergeCell ref="K1815:L1815"/>
    <mergeCell ref="A1816:B1816"/>
    <mergeCell ref="C1816:G1816"/>
    <mergeCell ref="H1816:I1816"/>
    <mergeCell ref="K1816:L1816"/>
    <mergeCell ref="A1813:B1813"/>
    <mergeCell ref="C1813:G1813"/>
    <mergeCell ref="H1813:I1813"/>
    <mergeCell ref="K1813:L1813"/>
    <mergeCell ref="A1814:B1814"/>
    <mergeCell ref="C1814:G1814"/>
    <mergeCell ref="H1814:I1814"/>
    <mergeCell ref="K1814:L1814"/>
    <mergeCell ref="A1823:B1823"/>
    <mergeCell ref="C1823:G1823"/>
    <mergeCell ref="H1823:I1823"/>
    <mergeCell ref="K1823:L1823"/>
    <mergeCell ref="A1824:B1824"/>
    <mergeCell ref="C1824:G1824"/>
    <mergeCell ref="H1824:I1824"/>
    <mergeCell ref="K1824:L1824"/>
    <mergeCell ref="A1821:B1821"/>
    <mergeCell ref="C1821:G1821"/>
    <mergeCell ref="H1821:I1821"/>
    <mergeCell ref="K1821:L1821"/>
    <mergeCell ref="A1822:B1822"/>
    <mergeCell ref="C1822:G1822"/>
    <mergeCell ref="H1822:I1822"/>
    <mergeCell ref="K1822:L1822"/>
    <mergeCell ref="A1819:B1819"/>
    <mergeCell ref="C1819:G1819"/>
    <mergeCell ref="H1819:I1819"/>
    <mergeCell ref="K1819:L1819"/>
    <mergeCell ref="A1820:B1820"/>
    <mergeCell ref="C1820:G1820"/>
    <mergeCell ref="H1820:I1820"/>
    <mergeCell ref="K1820:L1820"/>
    <mergeCell ref="A1829:B1829"/>
    <mergeCell ref="C1829:G1829"/>
    <mergeCell ref="H1829:I1829"/>
    <mergeCell ref="K1829:L1829"/>
    <mergeCell ref="A1830:B1830"/>
    <mergeCell ref="C1830:G1830"/>
    <mergeCell ref="H1830:I1830"/>
    <mergeCell ref="K1830:L1830"/>
    <mergeCell ref="A1827:B1827"/>
    <mergeCell ref="C1827:G1827"/>
    <mergeCell ref="H1827:I1827"/>
    <mergeCell ref="K1827:L1827"/>
    <mergeCell ref="A1828:B1828"/>
    <mergeCell ref="C1828:G1828"/>
    <mergeCell ref="H1828:I1828"/>
    <mergeCell ref="K1828:L1828"/>
    <mergeCell ref="A1825:B1825"/>
    <mergeCell ref="C1825:G1825"/>
    <mergeCell ref="H1825:I1825"/>
    <mergeCell ref="K1825:L1825"/>
    <mergeCell ref="A1826:B1826"/>
    <mergeCell ref="C1826:G1826"/>
    <mergeCell ref="H1826:I1826"/>
    <mergeCell ref="K1826:L1826"/>
    <mergeCell ref="A1835:B1835"/>
    <mergeCell ref="C1835:G1835"/>
    <mergeCell ref="H1835:I1835"/>
    <mergeCell ref="K1835:L1835"/>
    <mergeCell ref="A1836:B1836"/>
    <mergeCell ref="C1836:M1836"/>
    <mergeCell ref="A1833:B1833"/>
    <mergeCell ref="C1833:G1833"/>
    <mergeCell ref="H1833:I1833"/>
    <mergeCell ref="K1833:L1833"/>
    <mergeCell ref="A1834:B1834"/>
    <mergeCell ref="C1834:G1834"/>
    <mergeCell ref="H1834:I1834"/>
    <mergeCell ref="K1834:L1834"/>
    <mergeCell ref="A1831:B1831"/>
    <mergeCell ref="C1831:G1831"/>
    <mergeCell ref="H1831:I1831"/>
    <mergeCell ref="K1831:L1831"/>
    <mergeCell ref="A1832:B1832"/>
    <mergeCell ref="C1832:G1832"/>
    <mergeCell ref="H1832:I1832"/>
    <mergeCell ref="K1832:L1832"/>
    <mergeCell ref="A1841:B1841"/>
    <mergeCell ref="C1841:G1841"/>
    <mergeCell ref="H1841:I1841"/>
    <mergeCell ref="K1841:L1841"/>
    <mergeCell ref="A1842:B1842"/>
    <mergeCell ref="C1842:G1842"/>
    <mergeCell ref="H1842:I1842"/>
    <mergeCell ref="K1842:L1842"/>
    <mergeCell ref="A1839:B1839"/>
    <mergeCell ref="C1839:G1839"/>
    <mergeCell ref="H1839:I1839"/>
    <mergeCell ref="K1839:L1839"/>
    <mergeCell ref="A1840:B1840"/>
    <mergeCell ref="C1840:G1840"/>
    <mergeCell ref="H1840:I1840"/>
    <mergeCell ref="K1840:L1840"/>
    <mergeCell ref="A1837:B1837"/>
    <mergeCell ref="C1837:G1837"/>
    <mergeCell ref="H1837:I1837"/>
    <mergeCell ref="K1837:L1837"/>
    <mergeCell ref="A1838:B1838"/>
    <mergeCell ref="C1838:G1838"/>
    <mergeCell ref="H1838:I1838"/>
    <mergeCell ref="K1838:L1838"/>
    <mergeCell ref="A1847:B1847"/>
    <mergeCell ref="C1847:G1847"/>
    <mergeCell ref="H1847:I1847"/>
    <mergeCell ref="K1847:L1847"/>
    <mergeCell ref="A1848:B1848"/>
    <mergeCell ref="C1848:G1848"/>
    <mergeCell ref="H1848:I1848"/>
    <mergeCell ref="K1848:L1848"/>
    <mergeCell ref="A1845:B1845"/>
    <mergeCell ref="C1845:G1845"/>
    <mergeCell ref="H1845:I1845"/>
    <mergeCell ref="K1845:L1845"/>
    <mergeCell ref="A1846:B1846"/>
    <mergeCell ref="C1846:G1846"/>
    <mergeCell ref="H1846:I1846"/>
    <mergeCell ref="K1846:L1846"/>
    <mergeCell ref="A1843:B1843"/>
    <mergeCell ref="C1843:G1843"/>
    <mergeCell ref="H1843:I1843"/>
    <mergeCell ref="K1843:L1843"/>
    <mergeCell ref="A1844:B1844"/>
    <mergeCell ref="C1844:G1844"/>
    <mergeCell ref="H1844:I1844"/>
    <mergeCell ref="K1844:L1844"/>
    <mergeCell ref="A1853:B1853"/>
    <mergeCell ref="C1853:G1853"/>
    <mergeCell ref="H1853:I1853"/>
    <mergeCell ref="K1853:L1853"/>
    <mergeCell ref="A1854:B1854"/>
    <mergeCell ref="C1854:G1854"/>
    <mergeCell ref="H1854:I1854"/>
    <mergeCell ref="K1854:L1854"/>
    <mergeCell ref="A1851:B1851"/>
    <mergeCell ref="C1851:G1851"/>
    <mergeCell ref="H1851:I1851"/>
    <mergeCell ref="K1851:L1851"/>
    <mergeCell ref="A1852:B1852"/>
    <mergeCell ref="C1852:G1852"/>
    <mergeCell ref="H1852:I1852"/>
    <mergeCell ref="K1852:L1852"/>
    <mergeCell ref="A1849:B1849"/>
    <mergeCell ref="C1849:G1849"/>
    <mergeCell ref="H1849:I1849"/>
    <mergeCell ref="K1849:L1849"/>
    <mergeCell ref="A1850:B1850"/>
    <mergeCell ref="C1850:G1850"/>
    <mergeCell ref="H1850:I1850"/>
    <mergeCell ref="K1850:L1850"/>
    <mergeCell ref="A1859:B1859"/>
    <mergeCell ref="C1859:G1859"/>
    <mergeCell ref="H1859:I1859"/>
    <mergeCell ref="K1859:L1859"/>
    <mergeCell ref="A1860:B1860"/>
    <mergeCell ref="C1860:G1860"/>
    <mergeCell ref="H1860:I1860"/>
    <mergeCell ref="K1860:L1860"/>
    <mergeCell ref="A1857:B1857"/>
    <mergeCell ref="C1857:G1857"/>
    <mergeCell ref="H1857:I1857"/>
    <mergeCell ref="K1857:L1857"/>
    <mergeCell ref="A1858:B1858"/>
    <mergeCell ref="C1858:G1858"/>
    <mergeCell ref="H1858:I1858"/>
    <mergeCell ref="K1858:L1858"/>
    <mergeCell ref="A1855:B1855"/>
    <mergeCell ref="C1855:G1855"/>
    <mergeCell ref="H1855:I1855"/>
    <mergeCell ref="K1855:L1855"/>
    <mergeCell ref="A1856:B1856"/>
    <mergeCell ref="C1856:G1856"/>
    <mergeCell ref="H1856:I1856"/>
    <mergeCell ref="K1856:L1856"/>
    <mergeCell ref="A1865:B1865"/>
    <mergeCell ref="C1865:G1865"/>
    <mergeCell ref="H1865:I1865"/>
    <mergeCell ref="K1865:L1865"/>
    <mergeCell ref="A1866:B1866"/>
    <mergeCell ref="C1866:G1866"/>
    <mergeCell ref="H1866:I1866"/>
    <mergeCell ref="K1866:L1866"/>
    <mergeCell ref="A1863:B1863"/>
    <mergeCell ref="C1863:G1863"/>
    <mergeCell ref="H1863:I1863"/>
    <mergeCell ref="K1863:L1863"/>
    <mergeCell ref="A1864:B1864"/>
    <mergeCell ref="C1864:G1864"/>
    <mergeCell ref="H1864:I1864"/>
    <mergeCell ref="K1864:L1864"/>
    <mergeCell ref="A1861:B1861"/>
    <mergeCell ref="C1861:G1861"/>
    <mergeCell ref="H1861:I1861"/>
    <mergeCell ref="K1861:L1861"/>
    <mergeCell ref="A1862:B1862"/>
    <mergeCell ref="C1862:M1862"/>
    <mergeCell ref="A1871:B1871"/>
    <mergeCell ref="C1871:G1871"/>
    <mergeCell ref="H1871:I1871"/>
    <mergeCell ref="K1871:L1871"/>
    <mergeCell ref="A1872:B1872"/>
    <mergeCell ref="C1872:G1872"/>
    <mergeCell ref="H1872:I1872"/>
    <mergeCell ref="K1872:L1872"/>
    <mergeCell ref="A1869:B1869"/>
    <mergeCell ref="C1869:G1869"/>
    <mergeCell ref="H1869:I1869"/>
    <mergeCell ref="K1869:L1869"/>
    <mergeCell ref="A1870:B1870"/>
    <mergeCell ref="C1870:G1870"/>
    <mergeCell ref="H1870:I1870"/>
    <mergeCell ref="K1870:L1870"/>
    <mergeCell ref="A1867:B1867"/>
    <mergeCell ref="C1867:G1867"/>
    <mergeCell ref="H1867:I1867"/>
    <mergeCell ref="K1867:L1867"/>
    <mergeCell ref="A1868:B1868"/>
    <mergeCell ref="C1868:G1868"/>
    <mergeCell ref="H1868:I1868"/>
    <mergeCell ref="K1868:L1868"/>
    <mergeCell ref="A1877:B1877"/>
    <mergeCell ref="C1877:G1877"/>
    <mergeCell ref="H1877:I1877"/>
    <mergeCell ref="K1877:L1877"/>
    <mergeCell ref="A1878:B1878"/>
    <mergeCell ref="C1878:G1878"/>
    <mergeCell ref="H1878:I1878"/>
    <mergeCell ref="K1878:L1878"/>
    <mergeCell ref="A1875:B1875"/>
    <mergeCell ref="C1875:G1875"/>
    <mergeCell ref="H1875:I1875"/>
    <mergeCell ref="K1875:L1875"/>
    <mergeCell ref="A1876:B1876"/>
    <mergeCell ref="C1876:M1876"/>
    <mergeCell ref="A1873:B1873"/>
    <mergeCell ref="C1873:G1873"/>
    <mergeCell ref="H1873:I1873"/>
    <mergeCell ref="K1873:L1873"/>
    <mergeCell ref="A1874:B1874"/>
    <mergeCell ref="C1874:G1874"/>
    <mergeCell ref="H1874:I1874"/>
    <mergeCell ref="K1874:L1874"/>
    <mergeCell ref="A1883:B1883"/>
    <mergeCell ref="C1883:G1883"/>
    <mergeCell ref="H1883:I1883"/>
    <mergeCell ref="K1883:L1883"/>
    <mergeCell ref="A1884:B1884"/>
    <mergeCell ref="C1884:G1884"/>
    <mergeCell ref="H1884:I1884"/>
    <mergeCell ref="K1884:L1884"/>
    <mergeCell ref="A1881:B1881"/>
    <mergeCell ref="C1881:G1881"/>
    <mergeCell ref="H1881:I1881"/>
    <mergeCell ref="K1881:L1881"/>
    <mergeCell ref="A1882:B1882"/>
    <mergeCell ref="C1882:G1882"/>
    <mergeCell ref="H1882:I1882"/>
    <mergeCell ref="K1882:L1882"/>
    <mergeCell ref="A1879:B1879"/>
    <mergeCell ref="C1879:G1879"/>
    <mergeCell ref="H1879:I1879"/>
    <mergeCell ref="K1879:L1879"/>
    <mergeCell ref="A1880:B1880"/>
    <mergeCell ref="C1880:G1880"/>
    <mergeCell ref="H1880:I1880"/>
    <mergeCell ref="K1880:L1880"/>
    <mergeCell ref="A1889:B1889"/>
    <mergeCell ref="C1889:M1889"/>
    <mergeCell ref="A1890:B1890"/>
    <mergeCell ref="C1890:G1890"/>
    <mergeCell ref="H1890:I1890"/>
    <mergeCell ref="K1890:L1890"/>
    <mergeCell ref="A1887:B1887"/>
    <mergeCell ref="C1887:G1887"/>
    <mergeCell ref="H1887:I1887"/>
    <mergeCell ref="K1887:L1887"/>
    <mergeCell ref="A1888:B1888"/>
    <mergeCell ref="C1888:G1888"/>
    <mergeCell ref="H1888:I1888"/>
    <mergeCell ref="K1888:L1888"/>
    <mergeCell ref="A1885:B1885"/>
    <mergeCell ref="C1885:G1885"/>
    <mergeCell ref="H1885:I1885"/>
    <mergeCell ref="K1885:L1885"/>
    <mergeCell ref="A1886:B1886"/>
    <mergeCell ref="C1886:G1886"/>
    <mergeCell ref="H1886:I1886"/>
    <mergeCell ref="K1886:L1886"/>
    <mergeCell ref="A1895:B1895"/>
    <mergeCell ref="C1895:G1895"/>
    <mergeCell ref="H1895:I1895"/>
    <mergeCell ref="K1895:L1895"/>
    <mergeCell ref="A1896:B1896"/>
    <mergeCell ref="C1896:G1896"/>
    <mergeCell ref="H1896:I1896"/>
    <mergeCell ref="K1896:L1896"/>
    <mergeCell ref="A1893:B1893"/>
    <mergeCell ref="C1893:G1893"/>
    <mergeCell ref="H1893:I1893"/>
    <mergeCell ref="K1893:L1893"/>
    <mergeCell ref="A1894:B1894"/>
    <mergeCell ref="C1894:G1894"/>
    <mergeCell ref="H1894:I1894"/>
    <mergeCell ref="K1894:L1894"/>
    <mergeCell ref="A1891:B1891"/>
    <mergeCell ref="C1891:G1891"/>
    <mergeCell ref="H1891:I1891"/>
    <mergeCell ref="K1891:L1891"/>
    <mergeCell ref="A1892:B1892"/>
    <mergeCell ref="C1892:G1892"/>
    <mergeCell ref="H1892:I1892"/>
    <mergeCell ref="K1892:L1892"/>
    <mergeCell ref="A1901:B1901"/>
    <mergeCell ref="C1901:G1901"/>
    <mergeCell ref="H1901:I1901"/>
    <mergeCell ref="K1901:L1901"/>
    <mergeCell ref="A1902:B1902"/>
    <mergeCell ref="C1902:G1902"/>
    <mergeCell ref="H1902:I1902"/>
    <mergeCell ref="K1902:L1902"/>
    <mergeCell ref="A1899:B1899"/>
    <mergeCell ref="C1899:G1899"/>
    <mergeCell ref="H1899:I1899"/>
    <mergeCell ref="K1899:L1899"/>
    <mergeCell ref="A1900:B1900"/>
    <mergeCell ref="C1900:G1900"/>
    <mergeCell ref="H1900:I1900"/>
    <mergeCell ref="K1900:L1900"/>
    <mergeCell ref="A1897:B1897"/>
    <mergeCell ref="C1897:G1897"/>
    <mergeCell ref="H1897:I1897"/>
    <mergeCell ref="K1897:L1897"/>
    <mergeCell ref="A1898:B1898"/>
    <mergeCell ref="C1898:G1898"/>
    <mergeCell ref="H1898:I1898"/>
    <mergeCell ref="K1898:L1898"/>
    <mergeCell ref="A1907:B1907"/>
    <mergeCell ref="C1907:G1907"/>
    <mergeCell ref="H1907:I1907"/>
    <mergeCell ref="K1907:L1907"/>
    <mergeCell ref="A1908:B1908"/>
    <mergeCell ref="C1908:G1908"/>
    <mergeCell ref="H1908:I1908"/>
    <mergeCell ref="K1908:L1908"/>
    <mergeCell ref="A1905:B1905"/>
    <mergeCell ref="C1905:G1905"/>
    <mergeCell ref="H1905:I1905"/>
    <mergeCell ref="K1905:L1905"/>
    <mergeCell ref="A1906:B1906"/>
    <mergeCell ref="C1906:G1906"/>
    <mergeCell ref="H1906:I1906"/>
    <mergeCell ref="K1906:L1906"/>
    <mergeCell ref="A1903:B1903"/>
    <mergeCell ref="C1903:G1903"/>
    <mergeCell ref="H1903:I1903"/>
    <mergeCell ref="K1903:L1903"/>
    <mergeCell ref="A1904:B1904"/>
    <mergeCell ref="C1904:G1904"/>
    <mergeCell ref="H1904:I1904"/>
    <mergeCell ref="K1904:L1904"/>
    <mergeCell ref="A1913:B1913"/>
    <mergeCell ref="C1913:G1913"/>
    <mergeCell ref="H1913:I1913"/>
    <mergeCell ref="K1913:L1913"/>
    <mergeCell ref="A1914:B1914"/>
    <mergeCell ref="C1914:G1914"/>
    <mergeCell ref="H1914:I1914"/>
    <mergeCell ref="K1914:L1914"/>
    <mergeCell ref="A1911:B1911"/>
    <mergeCell ref="C1911:G1911"/>
    <mergeCell ref="H1911:I1911"/>
    <mergeCell ref="K1911:L1911"/>
    <mergeCell ref="A1912:B1912"/>
    <mergeCell ref="C1912:G1912"/>
    <mergeCell ref="H1912:I1912"/>
    <mergeCell ref="K1912:L1912"/>
    <mergeCell ref="A1909:B1909"/>
    <mergeCell ref="C1909:G1909"/>
    <mergeCell ref="H1909:I1909"/>
    <mergeCell ref="K1909:L1909"/>
    <mergeCell ref="A1910:B1910"/>
    <mergeCell ref="C1910:G1910"/>
    <mergeCell ref="H1910:I1910"/>
    <mergeCell ref="K1910:L1910"/>
    <mergeCell ref="A1919:B1919"/>
    <mergeCell ref="C1919:G1919"/>
    <mergeCell ref="H1919:I1919"/>
    <mergeCell ref="K1919:L1919"/>
    <mergeCell ref="A1920:B1920"/>
    <mergeCell ref="C1920:G1920"/>
    <mergeCell ref="H1920:I1920"/>
    <mergeCell ref="K1920:L1920"/>
    <mergeCell ref="A1917:B1917"/>
    <mergeCell ref="C1917:G1917"/>
    <mergeCell ref="H1917:I1917"/>
    <mergeCell ref="K1917:L1917"/>
    <mergeCell ref="A1918:B1918"/>
    <mergeCell ref="C1918:G1918"/>
    <mergeCell ref="H1918:I1918"/>
    <mergeCell ref="K1918:L1918"/>
    <mergeCell ref="A1915:B1915"/>
    <mergeCell ref="C1915:G1915"/>
    <mergeCell ref="H1915:I1915"/>
    <mergeCell ref="K1915:L1915"/>
    <mergeCell ref="A1916:B1916"/>
    <mergeCell ref="C1916:G1916"/>
    <mergeCell ref="H1916:I1916"/>
    <mergeCell ref="K1916:L1916"/>
    <mergeCell ref="A1925:B1925"/>
    <mergeCell ref="C1925:G1925"/>
    <mergeCell ref="H1925:I1925"/>
    <mergeCell ref="K1925:L1925"/>
    <mergeCell ref="A1926:B1926"/>
    <mergeCell ref="C1926:G1926"/>
    <mergeCell ref="H1926:I1926"/>
    <mergeCell ref="K1926:L1926"/>
    <mergeCell ref="A1923:B1923"/>
    <mergeCell ref="C1923:G1923"/>
    <mergeCell ref="H1923:I1923"/>
    <mergeCell ref="K1923:L1923"/>
    <mergeCell ref="A1924:B1924"/>
    <mergeCell ref="C1924:G1924"/>
    <mergeCell ref="H1924:I1924"/>
    <mergeCell ref="K1924:L1924"/>
    <mergeCell ref="A1921:B1921"/>
    <mergeCell ref="C1921:G1921"/>
    <mergeCell ref="H1921:I1921"/>
    <mergeCell ref="K1921:L1921"/>
    <mergeCell ref="A1922:B1922"/>
    <mergeCell ref="C1922:G1922"/>
    <mergeCell ref="H1922:I1922"/>
    <mergeCell ref="K1922:L1922"/>
    <mergeCell ref="A1931:B1931"/>
    <mergeCell ref="C1931:G1931"/>
    <mergeCell ref="H1931:I1931"/>
    <mergeCell ref="K1931:L1931"/>
    <mergeCell ref="A1932:B1932"/>
    <mergeCell ref="C1932:G1932"/>
    <mergeCell ref="H1932:I1932"/>
    <mergeCell ref="K1932:L1932"/>
    <mergeCell ref="A1929:B1929"/>
    <mergeCell ref="C1929:G1929"/>
    <mergeCell ref="H1929:I1929"/>
    <mergeCell ref="K1929:L1929"/>
    <mergeCell ref="A1930:B1930"/>
    <mergeCell ref="C1930:G1930"/>
    <mergeCell ref="H1930:I1930"/>
    <mergeCell ref="K1930:L1930"/>
    <mergeCell ref="A1927:B1927"/>
    <mergeCell ref="C1927:G1927"/>
    <mergeCell ref="H1927:I1927"/>
    <mergeCell ref="K1927:L1927"/>
    <mergeCell ref="A1928:B1928"/>
    <mergeCell ref="C1928:G1928"/>
    <mergeCell ref="H1928:I1928"/>
    <mergeCell ref="K1928:L1928"/>
    <mergeCell ref="A1937:B1937"/>
    <mergeCell ref="C1937:G1937"/>
    <mergeCell ref="H1937:I1937"/>
    <mergeCell ref="K1937:L1937"/>
    <mergeCell ref="A1938:B1938"/>
    <mergeCell ref="C1938:G1938"/>
    <mergeCell ref="H1938:I1938"/>
    <mergeCell ref="K1938:L1938"/>
    <mergeCell ref="A1935:B1935"/>
    <mergeCell ref="C1935:G1935"/>
    <mergeCell ref="H1935:I1935"/>
    <mergeCell ref="K1935:L1935"/>
    <mergeCell ref="A1936:B1936"/>
    <mergeCell ref="C1936:G1936"/>
    <mergeCell ref="H1936:I1936"/>
    <mergeCell ref="K1936:L1936"/>
    <mergeCell ref="A1933:B1933"/>
    <mergeCell ref="C1933:G1933"/>
    <mergeCell ref="H1933:I1933"/>
    <mergeCell ref="K1933:L1933"/>
    <mergeCell ref="A1934:B1934"/>
    <mergeCell ref="C1934:G1934"/>
    <mergeCell ref="H1934:I1934"/>
    <mergeCell ref="K1934:L1934"/>
    <mergeCell ref="A1943:B1943"/>
    <mergeCell ref="C1943:G1943"/>
    <mergeCell ref="H1943:I1943"/>
    <mergeCell ref="K1943:L1943"/>
    <mergeCell ref="A1944:B1944"/>
    <mergeCell ref="C1944:G1944"/>
    <mergeCell ref="H1944:I1944"/>
    <mergeCell ref="K1944:L1944"/>
    <mergeCell ref="A1941:B1941"/>
    <mergeCell ref="C1941:G1941"/>
    <mergeCell ref="H1941:I1941"/>
    <mergeCell ref="K1941:L1941"/>
    <mergeCell ref="A1942:B1942"/>
    <mergeCell ref="C1942:M1942"/>
    <mergeCell ref="A1939:B1939"/>
    <mergeCell ref="C1939:G1939"/>
    <mergeCell ref="H1939:I1939"/>
    <mergeCell ref="K1939:L1939"/>
    <mergeCell ref="A1940:B1940"/>
    <mergeCell ref="C1940:G1940"/>
    <mergeCell ref="H1940:I1940"/>
    <mergeCell ref="K1940:L1940"/>
    <mergeCell ref="A1949:B1949"/>
    <mergeCell ref="C1949:G1949"/>
    <mergeCell ref="H1949:I1949"/>
    <mergeCell ref="K1949:L1949"/>
    <mergeCell ref="A1950:B1950"/>
    <mergeCell ref="C1950:G1950"/>
    <mergeCell ref="H1950:I1950"/>
    <mergeCell ref="K1950:L1950"/>
    <mergeCell ref="A1947:B1947"/>
    <mergeCell ref="C1947:G1947"/>
    <mergeCell ref="H1947:I1947"/>
    <mergeCell ref="K1947:L1947"/>
    <mergeCell ref="A1948:B1948"/>
    <mergeCell ref="C1948:G1948"/>
    <mergeCell ref="H1948:I1948"/>
    <mergeCell ref="K1948:L1948"/>
    <mergeCell ref="A1945:B1945"/>
    <mergeCell ref="C1945:G1945"/>
    <mergeCell ref="H1945:I1945"/>
    <mergeCell ref="K1945:L1945"/>
    <mergeCell ref="A1946:B1946"/>
    <mergeCell ref="C1946:G1946"/>
    <mergeCell ref="H1946:I1946"/>
    <mergeCell ref="K1946:L1946"/>
    <mergeCell ref="A1955:B1955"/>
    <mergeCell ref="C1955:G1955"/>
    <mergeCell ref="H1955:I1955"/>
    <mergeCell ref="K1955:L1955"/>
    <mergeCell ref="A1956:B1956"/>
    <mergeCell ref="C1956:G1956"/>
    <mergeCell ref="H1956:I1956"/>
    <mergeCell ref="K1956:L1956"/>
    <mergeCell ref="A1953:B1953"/>
    <mergeCell ref="C1953:G1953"/>
    <mergeCell ref="H1953:I1953"/>
    <mergeCell ref="K1953:L1953"/>
    <mergeCell ref="A1954:B1954"/>
    <mergeCell ref="C1954:G1954"/>
    <mergeCell ref="H1954:I1954"/>
    <mergeCell ref="K1954:L1954"/>
    <mergeCell ref="A1951:B1951"/>
    <mergeCell ref="C1951:G1951"/>
    <mergeCell ref="H1951:I1951"/>
    <mergeCell ref="K1951:L1951"/>
    <mergeCell ref="A1952:B1952"/>
    <mergeCell ref="C1952:G1952"/>
    <mergeCell ref="H1952:I1952"/>
    <mergeCell ref="K1952:L1952"/>
    <mergeCell ref="A1961:B1961"/>
    <mergeCell ref="C1961:G1961"/>
    <mergeCell ref="H1961:I1961"/>
    <mergeCell ref="K1961:L1961"/>
    <mergeCell ref="A1962:B1962"/>
    <mergeCell ref="C1962:G1962"/>
    <mergeCell ref="H1962:I1962"/>
    <mergeCell ref="K1962:L1962"/>
    <mergeCell ref="A1959:B1959"/>
    <mergeCell ref="C1959:G1959"/>
    <mergeCell ref="H1959:I1959"/>
    <mergeCell ref="K1959:L1959"/>
    <mergeCell ref="A1960:B1960"/>
    <mergeCell ref="C1960:G1960"/>
    <mergeCell ref="H1960:I1960"/>
    <mergeCell ref="K1960:L1960"/>
    <mergeCell ref="A1957:B1957"/>
    <mergeCell ref="C1957:G1957"/>
    <mergeCell ref="H1957:I1957"/>
    <mergeCell ref="K1957:L1957"/>
    <mergeCell ref="A1958:B1958"/>
    <mergeCell ref="C1958:G1958"/>
    <mergeCell ref="H1958:I1958"/>
    <mergeCell ref="K1958:L1958"/>
    <mergeCell ref="A1967:B1967"/>
    <mergeCell ref="C1967:G1967"/>
    <mergeCell ref="H1967:I1967"/>
    <mergeCell ref="K1967:L1967"/>
    <mergeCell ref="A1968:B1968"/>
    <mergeCell ref="C1968:G1968"/>
    <mergeCell ref="H1968:I1968"/>
    <mergeCell ref="K1968:L1968"/>
    <mergeCell ref="A1965:B1965"/>
    <mergeCell ref="C1965:G1965"/>
    <mergeCell ref="H1965:I1965"/>
    <mergeCell ref="K1965:L1965"/>
    <mergeCell ref="A1966:B1966"/>
    <mergeCell ref="C1966:G1966"/>
    <mergeCell ref="H1966:I1966"/>
    <mergeCell ref="K1966:L1966"/>
    <mergeCell ref="A1963:B1963"/>
    <mergeCell ref="C1963:G1963"/>
    <mergeCell ref="H1963:I1963"/>
    <mergeCell ref="K1963:L1963"/>
    <mergeCell ref="A1964:B1964"/>
    <mergeCell ref="C1964:G1964"/>
    <mergeCell ref="H1964:I1964"/>
    <mergeCell ref="K1964:L1964"/>
    <mergeCell ref="A1973:B1973"/>
    <mergeCell ref="C1973:G1973"/>
    <mergeCell ref="H1973:I1973"/>
    <mergeCell ref="K1973:L1973"/>
    <mergeCell ref="A1974:B1974"/>
    <mergeCell ref="C1974:G1974"/>
    <mergeCell ref="H1974:I1974"/>
    <mergeCell ref="K1974:L1974"/>
    <mergeCell ref="A1971:B1971"/>
    <mergeCell ref="C1971:G1971"/>
    <mergeCell ref="H1971:I1971"/>
    <mergeCell ref="K1971:L1971"/>
    <mergeCell ref="A1972:B1972"/>
    <mergeCell ref="C1972:G1972"/>
    <mergeCell ref="H1972:I1972"/>
    <mergeCell ref="K1972:L1972"/>
    <mergeCell ref="A1969:B1969"/>
    <mergeCell ref="C1969:G1969"/>
    <mergeCell ref="H1969:I1969"/>
    <mergeCell ref="K1969:L1969"/>
    <mergeCell ref="A1970:B1970"/>
    <mergeCell ref="C1970:G1970"/>
    <mergeCell ref="H1970:I1970"/>
    <mergeCell ref="K1970:L1970"/>
    <mergeCell ref="A1979:B1979"/>
    <mergeCell ref="C1979:G1979"/>
    <mergeCell ref="H1979:I1979"/>
    <mergeCell ref="K1979:L1979"/>
    <mergeCell ref="A1980:B1980"/>
    <mergeCell ref="C1980:G1980"/>
    <mergeCell ref="H1980:I1980"/>
    <mergeCell ref="K1980:L1980"/>
    <mergeCell ref="A1977:B1977"/>
    <mergeCell ref="C1977:G1977"/>
    <mergeCell ref="H1977:I1977"/>
    <mergeCell ref="K1977:L1977"/>
    <mergeCell ref="A1978:B1978"/>
    <mergeCell ref="C1978:G1978"/>
    <mergeCell ref="H1978:I1978"/>
    <mergeCell ref="K1978:L1978"/>
    <mergeCell ref="A1975:B1975"/>
    <mergeCell ref="C1975:G1975"/>
    <mergeCell ref="H1975:I1975"/>
    <mergeCell ref="K1975:L1975"/>
    <mergeCell ref="A1976:B1976"/>
    <mergeCell ref="C1976:G1976"/>
    <mergeCell ref="H1976:I1976"/>
    <mergeCell ref="K1976:L1976"/>
    <mergeCell ref="A1985:B1985"/>
    <mergeCell ref="C1985:G1985"/>
    <mergeCell ref="H1985:I1985"/>
    <mergeCell ref="K1985:L1985"/>
    <mergeCell ref="A1986:B1986"/>
    <mergeCell ref="C1986:G1986"/>
    <mergeCell ref="H1986:I1986"/>
    <mergeCell ref="K1986:L1986"/>
    <mergeCell ref="A1983:B1983"/>
    <mergeCell ref="C1983:G1983"/>
    <mergeCell ref="H1983:I1983"/>
    <mergeCell ref="K1983:L1983"/>
    <mergeCell ref="A1984:B1984"/>
    <mergeCell ref="C1984:G1984"/>
    <mergeCell ref="H1984:I1984"/>
    <mergeCell ref="K1984:L1984"/>
    <mergeCell ref="A1981:B1981"/>
    <mergeCell ref="C1981:G1981"/>
    <mergeCell ref="H1981:I1981"/>
    <mergeCell ref="K1981:L1981"/>
    <mergeCell ref="A1982:B1982"/>
    <mergeCell ref="C1982:G1982"/>
    <mergeCell ref="H1982:I1982"/>
    <mergeCell ref="K1982:L1982"/>
    <mergeCell ref="A1991:B1991"/>
    <mergeCell ref="C1991:G1991"/>
    <mergeCell ref="H1991:I1991"/>
    <mergeCell ref="K1991:L1991"/>
    <mergeCell ref="A1992:B1992"/>
    <mergeCell ref="C1992:G1992"/>
    <mergeCell ref="H1992:I1992"/>
    <mergeCell ref="K1992:L1992"/>
    <mergeCell ref="A1989:B1989"/>
    <mergeCell ref="C1989:G1989"/>
    <mergeCell ref="H1989:I1989"/>
    <mergeCell ref="K1989:L1989"/>
    <mergeCell ref="A1990:B1990"/>
    <mergeCell ref="C1990:G1990"/>
    <mergeCell ref="H1990:I1990"/>
    <mergeCell ref="K1990:L1990"/>
    <mergeCell ref="A1987:B1987"/>
    <mergeCell ref="C1987:G1987"/>
    <mergeCell ref="H1987:I1987"/>
    <mergeCell ref="K1987:L1987"/>
    <mergeCell ref="A1988:B1988"/>
    <mergeCell ref="C1988:G1988"/>
    <mergeCell ref="H1988:I1988"/>
    <mergeCell ref="K1988:L1988"/>
    <mergeCell ref="A1997:B1997"/>
    <mergeCell ref="C1997:G1997"/>
    <mergeCell ref="H1997:I1997"/>
    <mergeCell ref="K1997:L1997"/>
    <mergeCell ref="A1998:B1998"/>
    <mergeCell ref="C1998:G1998"/>
    <mergeCell ref="H1998:I1998"/>
    <mergeCell ref="K1998:L1998"/>
    <mergeCell ref="A1995:B1995"/>
    <mergeCell ref="C1995:G1995"/>
    <mergeCell ref="H1995:I1995"/>
    <mergeCell ref="K1995:L1995"/>
    <mergeCell ref="A1996:B1996"/>
    <mergeCell ref="C1996:G1996"/>
    <mergeCell ref="H1996:I1996"/>
    <mergeCell ref="K1996:L1996"/>
    <mergeCell ref="A1993:B1993"/>
    <mergeCell ref="C1993:G1993"/>
    <mergeCell ref="H1993:I1993"/>
    <mergeCell ref="K1993:L1993"/>
    <mergeCell ref="A1994:B1994"/>
    <mergeCell ref="C1994:G1994"/>
    <mergeCell ref="H1994:I1994"/>
    <mergeCell ref="K1994:L1994"/>
    <mergeCell ref="A2003:B2003"/>
    <mergeCell ref="C2003:G2003"/>
    <mergeCell ref="H2003:I2003"/>
    <mergeCell ref="K2003:L2003"/>
    <mergeCell ref="A2004:B2004"/>
    <mergeCell ref="C2004:G2004"/>
    <mergeCell ref="H2004:I2004"/>
    <mergeCell ref="K2004:L2004"/>
    <mergeCell ref="A2001:B2001"/>
    <mergeCell ref="C2001:G2001"/>
    <mergeCell ref="H2001:I2001"/>
    <mergeCell ref="K2001:L2001"/>
    <mergeCell ref="A2002:B2002"/>
    <mergeCell ref="C2002:G2002"/>
    <mergeCell ref="H2002:I2002"/>
    <mergeCell ref="K2002:L2002"/>
    <mergeCell ref="A1999:B1999"/>
    <mergeCell ref="C1999:G1999"/>
    <mergeCell ref="H1999:I1999"/>
    <mergeCell ref="K1999:L1999"/>
    <mergeCell ref="A2000:B2000"/>
    <mergeCell ref="C2000:G2000"/>
    <mergeCell ref="H2000:I2000"/>
    <mergeCell ref="K2000:L2000"/>
    <mergeCell ref="A2009:B2009"/>
    <mergeCell ref="C2009:G2009"/>
    <mergeCell ref="H2009:I2009"/>
    <mergeCell ref="K2009:L2009"/>
    <mergeCell ref="A2010:B2010"/>
    <mergeCell ref="C2010:G2010"/>
    <mergeCell ref="H2010:I2010"/>
    <mergeCell ref="K2010:L2010"/>
    <mergeCell ref="A2007:B2007"/>
    <mergeCell ref="C2007:G2007"/>
    <mergeCell ref="H2007:I2007"/>
    <mergeCell ref="K2007:L2007"/>
    <mergeCell ref="A2008:B2008"/>
    <mergeCell ref="C2008:G2008"/>
    <mergeCell ref="H2008:I2008"/>
    <mergeCell ref="K2008:L2008"/>
    <mergeCell ref="A2005:B2005"/>
    <mergeCell ref="C2005:G2005"/>
    <mergeCell ref="H2005:I2005"/>
    <mergeCell ref="K2005:L2005"/>
    <mergeCell ref="A2006:B2006"/>
    <mergeCell ref="C2006:G2006"/>
    <mergeCell ref="H2006:I2006"/>
    <mergeCell ref="K2006:L2006"/>
    <mergeCell ref="A2015:B2015"/>
    <mergeCell ref="C2015:G2015"/>
    <mergeCell ref="H2015:I2015"/>
    <mergeCell ref="K2015:L2015"/>
    <mergeCell ref="A2016:B2016"/>
    <mergeCell ref="C2016:G2016"/>
    <mergeCell ref="H2016:I2016"/>
    <mergeCell ref="K2016:L2016"/>
    <mergeCell ref="A2013:B2013"/>
    <mergeCell ref="C2013:G2013"/>
    <mergeCell ref="H2013:I2013"/>
    <mergeCell ref="K2013:L2013"/>
    <mergeCell ref="A2014:B2014"/>
    <mergeCell ref="C2014:G2014"/>
    <mergeCell ref="H2014:I2014"/>
    <mergeCell ref="K2014:L2014"/>
    <mergeCell ref="A2011:B2011"/>
    <mergeCell ref="C2011:G2011"/>
    <mergeCell ref="H2011:I2011"/>
    <mergeCell ref="K2011:L2011"/>
    <mergeCell ref="A2012:B2012"/>
    <mergeCell ref="C2012:G2012"/>
    <mergeCell ref="H2012:I2012"/>
    <mergeCell ref="K2012:L2012"/>
    <mergeCell ref="A2021:B2021"/>
    <mergeCell ref="C2021:G2021"/>
    <mergeCell ref="H2021:I2021"/>
    <mergeCell ref="K2021:L2021"/>
    <mergeCell ref="A2022:B2022"/>
    <mergeCell ref="C2022:G2022"/>
    <mergeCell ref="H2022:I2022"/>
    <mergeCell ref="K2022:L2022"/>
    <mergeCell ref="A2019:B2019"/>
    <mergeCell ref="C2019:G2019"/>
    <mergeCell ref="H2019:I2019"/>
    <mergeCell ref="K2019:L2019"/>
    <mergeCell ref="A2020:B2020"/>
    <mergeCell ref="C2020:G2020"/>
    <mergeCell ref="H2020:I2020"/>
    <mergeCell ref="K2020:L2020"/>
    <mergeCell ref="A2017:B2017"/>
    <mergeCell ref="C2017:G2017"/>
    <mergeCell ref="H2017:I2017"/>
    <mergeCell ref="K2017:L2017"/>
    <mergeCell ref="A2018:B2018"/>
    <mergeCell ref="C2018:G2018"/>
    <mergeCell ref="H2018:I2018"/>
    <mergeCell ref="K2018:L2018"/>
    <mergeCell ref="A2027:B2027"/>
    <mergeCell ref="C2027:G2027"/>
    <mergeCell ref="H2027:I2027"/>
    <mergeCell ref="K2027:L2027"/>
    <mergeCell ref="A2028:B2028"/>
    <mergeCell ref="C2028:G2028"/>
    <mergeCell ref="H2028:I2028"/>
    <mergeCell ref="K2028:L2028"/>
    <mergeCell ref="A2025:B2025"/>
    <mergeCell ref="C2025:G2025"/>
    <mergeCell ref="H2025:I2025"/>
    <mergeCell ref="K2025:L2025"/>
    <mergeCell ref="A2026:B2026"/>
    <mergeCell ref="C2026:G2026"/>
    <mergeCell ref="H2026:I2026"/>
    <mergeCell ref="K2026:L2026"/>
    <mergeCell ref="A2023:B2023"/>
    <mergeCell ref="C2023:G2023"/>
    <mergeCell ref="H2023:I2023"/>
    <mergeCell ref="K2023:L2023"/>
    <mergeCell ref="A2024:B2024"/>
    <mergeCell ref="C2024:G2024"/>
    <mergeCell ref="H2024:I2024"/>
    <mergeCell ref="K2024:L2024"/>
    <mergeCell ref="A2033:M2033"/>
    <mergeCell ref="A2034:F2034"/>
    <mergeCell ref="G2034:M2034"/>
    <mergeCell ref="A2031:B2031"/>
    <mergeCell ref="C2031:G2031"/>
    <mergeCell ref="H2031:I2031"/>
    <mergeCell ref="K2031:L2031"/>
    <mergeCell ref="A2032:B2032"/>
    <mergeCell ref="C2032:G2032"/>
    <mergeCell ref="H2032:I2032"/>
    <mergeCell ref="K2032:L2032"/>
    <mergeCell ref="A2029:B2029"/>
    <mergeCell ref="C2029:G2029"/>
    <mergeCell ref="H2029:I2029"/>
    <mergeCell ref="K2029:L2029"/>
    <mergeCell ref="A2030:B2030"/>
    <mergeCell ref="C2030:G2030"/>
    <mergeCell ref="H2030:I2030"/>
    <mergeCell ref="K2030:L20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911B-1096-432F-A12D-B9932CE385CE}">
  <dimension ref="A1:J24"/>
  <sheetViews>
    <sheetView workbookViewId="0">
      <selection activeCell="J20" sqref="J20"/>
    </sheetView>
  </sheetViews>
  <sheetFormatPr defaultRowHeight="15"/>
  <cols>
    <col min="10" max="10" width="13.85546875" customWidth="1"/>
  </cols>
  <sheetData>
    <row r="1" spans="1:10">
      <c r="A1" s="1"/>
      <c r="B1" s="2"/>
      <c r="C1" s="3"/>
      <c r="D1" s="3"/>
      <c r="E1" s="3"/>
      <c r="F1" s="4" t="s">
        <v>0</v>
      </c>
      <c r="G1" s="246" t="s">
        <v>1</v>
      </c>
      <c r="H1" s="246"/>
      <c r="I1" s="246"/>
      <c r="J1" s="246"/>
    </row>
    <row r="2" spans="1:10" ht="25.5" customHeight="1">
      <c r="A2" s="2"/>
      <c r="B2" s="2"/>
      <c r="C2" s="3"/>
      <c r="D2" s="3"/>
      <c r="E2" s="3"/>
      <c r="F2" s="4" t="s">
        <v>2</v>
      </c>
      <c r="G2" s="247" t="str">
        <f>ORÇAMENTO!G2</f>
        <v>REFORMA/ADEQUAÇÃO SANITÁRIOS E DML - COMPLEXO REGULADOR - ALMOXARIFADO</v>
      </c>
      <c r="H2" s="247"/>
      <c r="I2" s="247"/>
      <c r="J2" s="247"/>
    </row>
    <row r="3" spans="1:10" ht="25.5" customHeight="1">
      <c r="A3" s="2"/>
      <c r="B3" s="2"/>
      <c r="C3" s="3"/>
      <c r="D3" s="3"/>
      <c r="E3" s="3"/>
      <c r="F3" s="4" t="s">
        <v>3</v>
      </c>
      <c r="G3" s="248" t="s">
        <v>4</v>
      </c>
      <c r="H3" s="248"/>
      <c r="I3" s="248"/>
      <c r="J3" s="248"/>
    </row>
    <row r="4" spans="1:10" ht="36.75" customHeight="1">
      <c r="A4" s="129"/>
      <c r="B4" s="129"/>
      <c r="C4" s="130"/>
      <c r="D4" s="130"/>
      <c r="E4" s="130"/>
      <c r="F4" s="131" t="s">
        <v>5</v>
      </c>
      <c r="G4" s="319" t="str">
        <f>ORÇAMENTO!G6</f>
        <v>GOINFRA – Março/2023 ONERADA; SINAPI – Fevereiro/2023 ONERADA; ORSE – Novembro/2022-1(atualizada com INCC: fevereiro/2023)</v>
      </c>
      <c r="H4" s="319"/>
      <c r="I4" s="319"/>
      <c r="J4" s="319"/>
    </row>
    <row r="5" spans="1:10">
      <c r="A5" s="320" t="s">
        <v>4369</v>
      </c>
      <c r="B5" s="320"/>
      <c r="C5" s="320"/>
      <c r="D5" s="320"/>
      <c r="E5" s="320"/>
      <c r="F5" s="320"/>
      <c r="G5" s="320"/>
      <c r="H5" s="320"/>
      <c r="I5" s="320"/>
      <c r="J5" s="320"/>
    </row>
    <row r="8" spans="1:10">
      <c r="A8" s="134" t="s">
        <v>4370</v>
      </c>
    </row>
    <row r="9" spans="1:10">
      <c r="A9" s="134" t="s">
        <v>4371</v>
      </c>
    </row>
    <row r="10" spans="1:10">
      <c r="A10" s="132" t="s">
        <v>4365</v>
      </c>
    </row>
    <row r="11" spans="1:10">
      <c r="A11" s="132" t="s">
        <v>4366</v>
      </c>
    </row>
    <row r="12" spans="1:10">
      <c r="A12" s="132" t="s">
        <v>4367</v>
      </c>
    </row>
    <row r="13" spans="1:10">
      <c r="A13" s="132" t="s">
        <v>4368</v>
      </c>
      <c r="C13" s="133"/>
    </row>
    <row r="22" spans="3:9">
      <c r="C22" s="317" t="s">
        <v>4372</v>
      </c>
      <c r="D22" s="318"/>
      <c r="E22" s="318"/>
      <c r="F22" s="318"/>
      <c r="G22" s="318"/>
      <c r="H22" s="318"/>
      <c r="I22" s="318"/>
    </row>
    <row r="23" spans="3:9">
      <c r="C23" s="317" t="s">
        <v>4373</v>
      </c>
      <c r="D23" s="318"/>
      <c r="E23" s="318"/>
      <c r="F23" s="318"/>
      <c r="G23" s="318"/>
      <c r="H23" s="318"/>
      <c r="I23" s="318"/>
    </row>
    <row r="24" spans="3:9">
      <c r="C24" s="317" t="s">
        <v>4374</v>
      </c>
      <c r="D24" s="318"/>
      <c r="E24" s="318"/>
      <c r="F24" s="318"/>
      <c r="G24" s="318"/>
      <c r="H24" s="318"/>
      <c r="I24" s="318"/>
    </row>
  </sheetData>
  <mergeCells count="8">
    <mergeCell ref="C22:I22"/>
    <mergeCell ref="C23:I23"/>
    <mergeCell ref="C24:I24"/>
    <mergeCell ref="G1:J1"/>
    <mergeCell ref="G2:J2"/>
    <mergeCell ref="G3:J3"/>
    <mergeCell ref="G4:J4"/>
    <mergeCell ref="A5:J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RESUMO</vt:lpstr>
      <vt:lpstr>ORÇAMENTO</vt:lpstr>
      <vt:lpstr>CRONOGRAMA</vt:lpstr>
      <vt:lpstr>ORSE atualizada</vt:lpstr>
      <vt:lpstr>COMPOSIÇÕES</vt:lpstr>
      <vt:lpstr>BDI</vt:lpstr>
      <vt:lpstr>Planilha GOINFRA</vt:lpstr>
      <vt:lpstr>Nota explicativa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>www.birungueta.blogspot.com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SES</dc:creator>
  <dc:description/>
  <cp:lastModifiedBy>Bruna Dayane Ferreira Batista</cp:lastModifiedBy>
  <cp:revision>12</cp:revision>
  <cp:lastPrinted>2023-03-23T18:18:39Z</cp:lastPrinted>
  <dcterms:created xsi:type="dcterms:W3CDTF">2013-09-06T15:12:00Z</dcterms:created>
  <dcterms:modified xsi:type="dcterms:W3CDTF">2023-03-23T18:18:56Z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1046-11.2.0.9665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