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Balanço" sheetId="1" r:id="rId1"/>
    <sheet name="DMPL" sheetId="3" state="hidden" r:id="rId2"/>
    <sheet name="Balancete Dezembro 2016" sheetId="8" state="hidden" r:id="rId3"/>
    <sheet name="Plan2" sheetId="12" state="hidden" r:id="rId4"/>
  </sheets>
  <definedNames>
    <definedName name="_xlnm.Print_Area" localSheetId="0">'Balanço'!$A$2:$Y$41</definedName>
    <definedName name="_xlnm.Print_Area" localSheetId="1">'DMPL'!$A$2:$P$30</definedName>
  </definedNames>
  <calcPr calcId="191029"/>
</workbook>
</file>

<file path=xl/sharedStrings.xml><?xml version="1.0" encoding="utf-8"?>
<sst xmlns="http://schemas.openxmlformats.org/spreadsheetml/2006/main" count="909" uniqueCount="892">
  <si>
    <t>Ativo</t>
  </si>
  <si>
    <t>Passivo e patrimônio líquido</t>
  </si>
  <si>
    <t>Circulante</t>
  </si>
  <si>
    <t>Não circulante</t>
  </si>
  <si>
    <t>Realizável a longo prazo</t>
  </si>
  <si>
    <t>Reservas de lucros</t>
  </si>
  <si>
    <t>Prejuízos acumulados</t>
  </si>
  <si>
    <t>Total do ativo</t>
  </si>
  <si>
    <t>Total do passivo e patrimônio líquido</t>
  </si>
  <si>
    <t>Total</t>
  </si>
  <si>
    <t>Reservas de reavaliação</t>
  </si>
  <si>
    <t>Reserva de lucros</t>
  </si>
  <si>
    <t>Realização da reserva de reavaliação</t>
  </si>
  <si>
    <t>Prejuízo líquido do exercício</t>
  </si>
  <si>
    <t xml:space="preserve">Investimentos </t>
  </si>
  <si>
    <t>Metrobus Transporte Coletivo S/A</t>
  </si>
  <si>
    <t xml:space="preserve">Em Reais Mil </t>
  </si>
  <si>
    <t>As notas explicativas da administração são parte integrante das demonstrações contábeis</t>
  </si>
  <si>
    <t>Em Reais Mil</t>
  </si>
  <si>
    <t xml:space="preserve">Demonstrações das mutações do patrimônio líquido </t>
  </si>
  <si>
    <t>(-) Capital social a integralizar</t>
  </si>
  <si>
    <t>Capital social</t>
  </si>
  <si>
    <t>Subscrito</t>
  </si>
  <si>
    <t>A integralizar</t>
  </si>
  <si>
    <t>Reserva de reavaliação</t>
  </si>
  <si>
    <t>Integralização de capital</t>
  </si>
  <si>
    <t>Em 31 de dezembro de 2014</t>
  </si>
  <si>
    <t>Em 31 de dezembro de 2016</t>
  </si>
  <si>
    <t>METROBUS TRANSPORTE COLETIVO S/A III</t>
  </si>
  <si>
    <t>METROBUS</t>
  </si>
  <si>
    <t>Contabilidade Geral</t>
  </si>
  <si>
    <t>BALANCETE ANALÍTICO</t>
  </si>
  <si>
    <t>01/01/2016 a 31/12/2016</t>
  </si>
  <si>
    <t>Conta - Descrição</t>
  </si>
  <si>
    <t>Saldo Anterior</t>
  </si>
  <si>
    <t>D É B I T O</t>
  </si>
  <si>
    <t>C R É D I T O</t>
  </si>
  <si>
    <t>Saldo Período</t>
  </si>
  <si>
    <t>Saldo Final</t>
  </si>
  <si>
    <t>1 - ATIVO</t>
  </si>
  <si>
    <t>1.1 - CIRCULANTE</t>
  </si>
  <si>
    <t>1.1.1 - DISPONIVEL</t>
  </si>
  <si>
    <t>1.1.1.01 - CAIXA</t>
  </si>
  <si>
    <t>1.1.1.01.0001 - MOEDA CORRENTE-TESOURARIA OPERACIONAL</t>
  </si>
  <si>
    <t>1.1.1.02 - BANCOS C/MOVIMENTO</t>
  </si>
  <si>
    <t>1.1.1.02.0001 - BANCO ITAU S/A</t>
  </si>
  <si>
    <t>1.1.1.02.0002 - BANCO ITAU S/A C/PAGADORA</t>
  </si>
  <si>
    <t>1.1.1.02.0003 - CAIXA ECONOMICA FEDERAL</t>
  </si>
  <si>
    <t>1.1.1.02.0009 - CAIXA ECONOMICA FEDERAL-CC/218-0 AG:3725</t>
  </si>
  <si>
    <t>1.1.1.03 - FUNDO FIXO</t>
  </si>
  <si>
    <t>1.1.1.03.0005 - NELSON GONÇALVES FEREIRA</t>
  </si>
  <si>
    <t>1.1.2 - REALIZAVEL CURTO PRAZO</t>
  </si>
  <si>
    <t>1.1.2.01 - APLICACOES</t>
  </si>
  <si>
    <t>1.1.2.01.0001 - BANCO ITAU S/A POUPANCA CAUCAO</t>
  </si>
  <si>
    <t>1.1.2.02 - VALORES EM TRANSITO</t>
  </si>
  <si>
    <t>1.1.2.02.0001 - ANTECIPACAO DE DEPOSITO</t>
  </si>
  <si>
    <t>1.1.2.02.0004 - CUSTEIO REDEMOB CONSÓRCIO</t>
  </si>
  <si>
    <t>1.1.2.03 - CONTAS A RECEBER</t>
  </si>
  <si>
    <t>1.1.2.03.0005 - COOPRESGO COOP. TRAB. PREST. SERVIÇOS</t>
  </si>
  <si>
    <t>1.1.2.03.0007 - INTERAÇÃO SERVIÇOS GERAIS LTDA</t>
  </si>
  <si>
    <t>1.1.2.03.0008 - AREA II SERVIÇOS GERAIS LTDA</t>
  </si>
  <si>
    <t>1.1.2.03.0009 - RAP TRANSPORTES LTDA</t>
  </si>
  <si>
    <t>1.1.2.03.0010 - ASSETUG</t>
  </si>
  <si>
    <t>1.1.2.03.0011 - MULTCOOPER COOPERATIVA SERVS ESPECIALIZADOS</t>
  </si>
  <si>
    <t>1.1.2.03.0012 - SECRETARIA DE ESTADO DA EDUCAÇÃO EM GOIAS</t>
  </si>
  <si>
    <t>1.1.2.03.0013 - PERMISSIONARIOS TERMINAL Pe PELAGIO</t>
  </si>
  <si>
    <t>1.1.2.03.0014 - PERMISSIONARIOS TERMINAL DERGO</t>
  </si>
  <si>
    <t>1.1.2.03.0015 - PERMISSIONARIOS TERMINAL DA PRAÇA A</t>
  </si>
  <si>
    <t>1.1.2.03.0016 - PERMISSIONARIOS TERMINAL PRAÇA DA BIBLIA</t>
  </si>
  <si>
    <t>1.1.2.03.0017 - PERMISSIONARIOS TERMINAL N. MUNDO</t>
  </si>
  <si>
    <t>1.1.2.03.0018 - PROVISÃO PARA CREDITOS DE LIQUIDAÇÃO DUVIDOSA</t>
  </si>
  <si>
    <t>1.1.2.03.0019 - MINISTÉRIO PÚBLICO DO ESTADO DE GOIAS</t>
  </si>
  <si>
    <t>1.1.2.03.0023 - PERMISSIONARIOS CANTINA ADMINISTRAÇÃO E CLUBE</t>
  </si>
  <si>
    <t>1.1.2.03.0024 - MDM ADMINISTRAÇÃO E SERVIÇOS GERAIS LTDA</t>
  </si>
  <si>
    <t>1.1.2.03.0025 - ESCUDO VIGILANCIA E SEGURANÇA LTDA</t>
  </si>
  <si>
    <t>1.1.2.04 - CRÉDITOS A RECEBER</t>
  </si>
  <si>
    <t>1.1.2.04.0001 - SITPASS-SUBSIDIO GOVERNO ESTADO DE GOIAS</t>
  </si>
  <si>
    <t>1.1.2.04.0002 - SITPASS-OPER.CET</t>
  </si>
  <si>
    <t>1.1.2.04.0003 - FILIAL-C.M.T.C.</t>
  </si>
  <si>
    <t>1.1.2.04.0004 - REPASSE ESTADO SEMI-URBANO ENTORNO GYN</t>
  </si>
  <si>
    <t>1.1.2.05 - ADIANTAMENTOS</t>
  </si>
  <si>
    <t>1.1.2.05.0001 - ADIANTAMENTO A FUNCIONARIOS</t>
  </si>
  <si>
    <t>1.1.2.05.0002 - ADIANTAMENTO A FORNECEDORES</t>
  </si>
  <si>
    <t>1.1.2.05.0003 - ADIANTAMENTO DE FERIAS</t>
  </si>
  <si>
    <t>1.1.2.05.0004 - ADIANTAMENTO P/OUTRAS DESPESAS</t>
  </si>
  <si>
    <t>1.1.2.05.0005 - ADIANTAMENTO P/VIAGENS</t>
  </si>
  <si>
    <t>1.1.2.05.0009 - ADIANTAMENTO PARCELAMENTO LEI Nº 11941/09</t>
  </si>
  <si>
    <t>1.1.2.05.0010 - DESPESA PAGA ANTECIPADA = SEGURO</t>
  </si>
  <si>
    <t>1.1.2.05.0011 - ADIANTAMENTO 13º SALARIO</t>
  </si>
  <si>
    <t>1.1.2.06 - ALMOXARIFADOS</t>
  </si>
  <si>
    <t>1.1.2.06.0001 - BENS DE CONSUMO-OPERADORA</t>
  </si>
  <si>
    <t>1.1.2.06.0002 - BENS DE CONSUMO-ADMINISTRACAO</t>
  </si>
  <si>
    <t>1.1.2.06.0003 - BENS DE CONSUMO-P/LEILAO OPERADORA</t>
  </si>
  <si>
    <t>1.1.2.06.0004 - PROVISÃO PARA PERDA DE ESTOQUES</t>
  </si>
  <si>
    <t>1.1.2.07 - IMPOSTOS A RECUPERAR</t>
  </si>
  <si>
    <t>1.1.2.07.0001 - IRRF-APLICAÇÕES FINANCEIRAS</t>
  </si>
  <si>
    <t>1.1.2.07.0004 - IRRF-S/TERCEIROS A RECUPERAR</t>
  </si>
  <si>
    <t>1.1.2.07.0005 - CSLL/PIS/COFINS-S/TERCEIROS A RECUPERAR</t>
  </si>
  <si>
    <t>1.1.2.07.0007 - I.N.S.S.</t>
  </si>
  <si>
    <t>1.1.2.08 - IMPOSTOS A RECUPERAR</t>
  </si>
  <si>
    <t>1.1.2.08.0001 - IRPJ - IMPOSTO DE RENDA PESSOA JURIDICA</t>
  </si>
  <si>
    <t>1.1.2.08.0003 - IMPOSTO PAGO INDEVIDAMENTE</t>
  </si>
  <si>
    <t>1.2 - NÃO CIRCULANTE</t>
  </si>
  <si>
    <t>1.2.1 - REALIZAVEL A LONGO PRAZO</t>
  </si>
  <si>
    <t>1.2.1.01 - OUTROS DEPOSITO RECURSAL</t>
  </si>
  <si>
    <t>1.2.1.01.0001 - DEPOSITO RECURSAL</t>
  </si>
  <si>
    <t>1.2.1.01.0002 - MANDADO DE PENHORA</t>
  </si>
  <si>
    <t>1.2.1.01.0003 - VALORES PENHORADOS-SETRANSP</t>
  </si>
  <si>
    <t>1.2.1.01.0004 - DEPOSITO JUDICIAL = CEF</t>
  </si>
  <si>
    <t>1.2.1.01.0005 - MANDADO DE SEQUESTRO EM CONTA</t>
  </si>
  <si>
    <t>1.2.1.01.0006 - DEPOSITO JUDICIAL = BANCO DO BRASIL</t>
  </si>
  <si>
    <t>1.2.1.01.0007 - DEPOSITO JUDICIAL - BANCO NOSSA CAIXA - AG. 151</t>
  </si>
  <si>
    <t>1.2.1.01.0008 - BLOQUEIO JUDICIAL - BANCOS</t>
  </si>
  <si>
    <t>1.2.1.01.0009 - DEPOSITO JUDICIAL BANCO BMG S/A</t>
  </si>
  <si>
    <t>1.2.1.04 - IMPOSTOS A RECUPERAR</t>
  </si>
  <si>
    <t>1.2.1.04.0001 - IRPJ-IMPOSTO DE RENDA PESSOA JURIDICA</t>
  </si>
  <si>
    <t>1.2.1.04.0002 - CSLL-CONTRIB.SOCIAL S/LUCRO</t>
  </si>
  <si>
    <t>1.3 - PERMANENTE</t>
  </si>
  <si>
    <t>1.3.1 - INVESTIMENTOS</t>
  </si>
  <si>
    <t>1.3.1.01 - A C O E S</t>
  </si>
  <si>
    <t>1.3.1.01.0001 - EMBRAER</t>
  </si>
  <si>
    <t>1.3.1.01.0002 - FINAN/FISET</t>
  </si>
  <si>
    <t>1.3.1.01.0003 - FOMENTAR-AG. FOMENTOS DE GOIAS S/A</t>
  </si>
  <si>
    <t>1.3.1.01.0004 - TELEGOIAS S/A</t>
  </si>
  <si>
    <t>1.3.2 - IMOBILIZADO</t>
  </si>
  <si>
    <t>1.3.2.01 - OPERADORA</t>
  </si>
  <si>
    <t>1.3.2.01.0001 - EQUIPAMENTOS/INSTALACOES</t>
  </si>
  <si>
    <t>1.3.2.01.0002 - MOVEIS E UTENSILIOS</t>
  </si>
  <si>
    <t>1.3.2.01.0003 - EDIFICACOES</t>
  </si>
  <si>
    <t>1.3.2.01.0004 - TERRENOS</t>
  </si>
  <si>
    <t>1.3.2.01.0005 - VEICULOS DE APOIO</t>
  </si>
  <si>
    <t>1.3.2.01.0006 - FROTA DE ONIBUS</t>
  </si>
  <si>
    <t>1.3.2.01.0007 - SOFTWARE-PROGRAMAS</t>
  </si>
  <si>
    <t>1.3.2.01.0012 - FROTA DE ONIBUS NOVOS</t>
  </si>
  <si>
    <t>1.3.2.01.0013 - BENFEITORIA EM BENS DE TERCEIROS</t>
  </si>
  <si>
    <t>1.3.3 - DEPRECIACAO</t>
  </si>
  <si>
    <t>1.3.3.01 - DEPRECIACAO ACUMULADA (C.CREDORA)</t>
  </si>
  <si>
    <t>1.3.3.01.0001 - EQUIPAMENTOS E INSTALACOES</t>
  </si>
  <si>
    <t>1.3.3.01.0002 - MOVEIS E UTENSILIOS</t>
  </si>
  <si>
    <t>1.3.3.01.0003 - EDIFICACOES</t>
  </si>
  <si>
    <t>1.3.3.01.0004 - VEICULOS DE APOIO</t>
  </si>
  <si>
    <t>1.3.3.01.0005 - FROTA DE ONIBUS</t>
  </si>
  <si>
    <t>1.3.3.01.0006 - SOFWARE-PROGRAMAS</t>
  </si>
  <si>
    <t>1.3.3.01.0007 - FROTA DE ONIBUS NOVOS</t>
  </si>
  <si>
    <t>1.3.3.01.0008 - BENFEITORIA EM BENS DE TERCEIROS</t>
  </si>
  <si>
    <t>1.3.8 - REAVALIACAO</t>
  </si>
  <si>
    <t>1.3.8.01 - IMOBILIZADO OPERADORA/GERENCIADORA</t>
  </si>
  <si>
    <t>1.3.8.01.0001 - EQUIPAMENTOS/INSTALACOES</t>
  </si>
  <si>
    <t>1.3.8.01.0002 - MOVEIS E UTENSILIOS</t>
  </si>
  <si>
    <t>1.3.8.01.0003 - EDIFICACOES</t>
  </si>
  <si>
    <t>1.3.8.01.0004 - TERRENOS</t>
  </si>
  <si>
    <t>1.3.8.01.0005 - VEICULOS DE APOIO</t>
  </si>
  <si>
    <t>1.3.8.01.0006 - FROTA DE ONIBUS</t>
  </si>
  <si>
    <t>1.3.8.01.0007 - SOFTWARE-PROGRAMAS</t>
  </si>
  <si>
    <t>1.3.9 - DEPRECIAÇAO</t>
  </si>
  <si>
    <t>1.3.9.01 - DEPRECIAÇAO REAVALIAÇAO ACUMULADA (C.CRE</t>
  </si>
  <si>
    <t>1.3.9.01.0001 - EQUIPAMENTOS/INSTALAÇOES</t>
  </si>
  <si>
    <t>1.3.9.01.0002 - MOVEIS E UTENSILIOS</t>
  </si>
  <si>
    <t>1.3.9.01.0003 - EDIFICAÇOES</t>
  </si>
  <si>
    <t>1.3.9.01.0005 - VEICULOS DE APOIO</t>
  </si>
  <si>
    <t>1.3.9.01.0006 - FROTA DE ONIBUS</t>
  </si>
  <si>
    <t>1.3.9.01.0007 - SOFTWARE-PROGRAMAS</t>
  </si>
  <si>
    <t>2 - P A S S I V O</t>
  </si>
  <si>
    <t>2.1 - C I R C U L A N T E</t>
  </si>
  <si>
    <t>2.1.1 - FORNECEDORES</t>
  </si>
  <si>
    <t>2.1.1.01 - FORNECEDORES-DIVERSOS</t>
  </si>
  <si>
    <t>2.1.1.01.0007 - ADL AUTO PECAS LTDA</t>
  </si>
  <si>
    <t>2.1.1.01.0008 - AGECOM - AGENCIA GOIANA DE COMUNICACAO/AGENCIA BRASIL CENTRAL</t>
  </si>
  <si>
    <t>2.1.1.01.0016 - AMHIGO ASSISTENCIA MECANICA HIDRAULICA DE GOIAS  LTDA</t>
  </si>
  <si>
    <t>2.1.1.01.0024 - AUTO TINTAS BRASIL LTDA</t>
  </si>
  <si>
    <t>2.1.1.01.0025 - AUTOPEL PECAS ELETRICAS PARA AUTOS LTDA</t>
  </si>
  <si>
    <t>2.1.1.01.0041 - BRASIL TELECOM S/A / OI S.A.</t>
  </si>
  <si>
    <t>2.1.1.01.0042 - BORRACHAS ARAGUAIA LTDA.</t>
  </si>
  <si>
    <t>2.1.1.01.0050 - CELG - COMPANHIA ENERGÉTICA DE GOIÁS S/A</t>
  </si>
  <si>
    <t>2.1.1.01.0051 - CENTRAL VIDROS AUTOMOTIVOS LTDA</t>
  </si>
  <si>
    <t>2.1.1.01.0056 - COMERCIAL PP DE COMBUSTÍVEIS LTDA</t>
  </si>
  <si>
    <t>2.1.1.01.0063 - CVE AUTO PEÇAS LTDA</t>
  </si>
  <si>
    <t>2.1.1.01.0079 - CIPERBRAS HYDROPNEUMAX COMÉRCIO DE COMPONENTES INDUSTRIAIS LTDA</t>
  </si>
  <si>
    <t>2.1.1.01.0083 - DISBRAL DISTRIBUIDORA BRASIL DE ASFALTOS S/A</t>
  </si>
  <si>
    <t>2.1.1.01.0089 - DISNAROL DISTRIBUIDORA NACIONAL DE ROLAMENTOS LTDA</t>
  </si>
  <si>
    <t>2.1.1.01.0097 - ELETROPEL AUTO PEÇAS LTDA</t>
  </si>
  <si>
    <t>2.1.1.01.0107 - ELETRO TRANSOL INDÚSTRIA E COMÉRCIO DE MATERIAIS ELÉTRICOS LTDA</t>
  </si>
  <si>
    <t>2.1.1.01.0108 - FLEXIBUS SANFONADOS LTDA - DANTAS E MOREIRA</t>
  </si>
  <si>
    <t>2.1.1.01.0112 - FIBROART INDÚSTRIA COMÉRCIO LTDA</t>
  </si>
  <si>
    <t>2.1.1.01.0120 - G. A. SILVA &amp; CIA. LTDA</t>
  </si>
  <si>
    <t>2.1.1.01.0129 - HBS BORRACHAS LTDA</t>
  </si>
  <si>
    <t>2.1.1.01.0131 - HIDROREPAROS COMÉRCIO DE FERRAMENTAS HIDRÁULICAS LTDA</t>
  </si>
  <si>
    <t>2.1.1.01.0135 - HIDRACIL COMPONENTES HIDRÁULICOS LTDA</t>
  </si>
  <si>
    <t>2.1.1.01.0137 - HIGHTECH COMPUTADORES LTDA</t>
  </si>
  <si>
    <t>2.1.1.01.0149 - ITATUR TRANSPORTES DE PASSAGEIROS E TURISMO LTDA</t>
  </si>
  <si>
    <t>2.1.1.01.0150 - INFRATECH INFORMÁTICA LTDA</t>
  </si>
  <si>
    <t>2.1.1.01.0157 - JL TUBOS E CONEXÕES LTDA</t>
  </si>
  <si>
    <t>2.1.1.01.0165 - J. CAMARA &amp; IRMÃOS S/A</t>
  </si>
  <si>
    <t>2.1.1.01.0175 - LAURINDO AIRES ARAÚJO</t>
  </si>
  <si>
    <t>2.1.1.01.0207 - NOVO BRASIL PEÇAS LTDA</t>
  </si>
  <si>
    <t>2.1.1.01.0214 - NACIONAL TENDAS LTDA</t>
  </si>
  <si>
    <t>2.1.1.01.0218 - O BORRACHEIRO COM. DE BORRACHA LTDA</t>
  </si>
  <si>
    <t>2.1.1.01.0226 - PAPELARIA DINAMICA LTDA</t>
  </si>
  <si>
    <t>2.1.1.01.0227 - PAPELARIA TRIBUTARIA LTDA</t>
  </si>
  <si>
    <t>2.1.1.01.0231 - PETROBRAS DISTRIBUIDORA S/A</t>
  </si>
  <si>
    <t>2.1.1.01.0237 - PPL DISTRIBUIDORA DE PEÇAS LTDA</t>
  </si>
  <si>
    <t>2.1.1.01.0239 - PNEULANDIA COMERCIAL LTDA</t>
  </si>
  <si>
    <t>2.1.1.01.0244 - PNEUS VIA NOBRE LTDA</t>
  </si>
  <si>
    <t>2.1.1.01.0275 - SANEAGO - SANEAMENTO DE GOIAS S/A</t>
  </si>
  <si>
    <t>2.1.1.01.0276 - SANTANA TURBODIESEL LTDA</t>
  </si>
  <si>
    <t>2.1.1.01.0282 - SUECIA VEICULOS S/A</t>
  </si>
  <si>
    <t>2.1.1.01.0295 - TACOTEC COMERCIO LTDA</t>
  </si>
  <si>
    <t>2.1.1.01.0296 - TECNOGRAF - GRAFICA E EDITORA LTDA</t>
  </si>
  <si>
    <t>2.1.1.01.0310 - UNITINTAS COMERCIO DE TINTAS LTDA</t>
  </si>
  <si>
    <t>2.1.1.01.0313 - UNIVERSAL COMERCIO DE TINTAS LTDA</t>
  </si>
  <si>
    <t>2.1.1.01.0316 - VEPEL VEICULOS E PEÇAS LTDA</t>
  </si>
  <si>
    <t>2.1.1.01.0317 - VIDRACARIA CASTELO BRANCO LTDA</t>
  </si>
  <si>
    <t>2.1.1.01.0326 - WHITE MARTINS GASES INDUSTRIAIS LTDA</t>
  </si>
  <si>
    <t>2.1.1.01.0336 - GOIAS CAMINHOES E ONIBUS LTDA</t>
  </si>
  <si>
    <t>2.1.1.01.0346 - JOVANIO RAMOS PADILHA</t>
  </si>
  <si>
    <t>2.1.1.01.0348 - CONSTRULOC LTDA</t>
  </si>
  <si>
    <t>2.1.1.01.0354 - SOUZA FILHO COM E ASSIST COMPR E BOMBAS</t>
  </si>
  <si>
    <t>2.1.1.01.0390 - HAILTON LUIZ DE QUEIROZ / IRMAOS QUEIROZ LTDA-ME</t>
  </si>
  <si>
    <t>2.1.1.01.0397 - ATLAS COMERCIO DE MOTOS E PEÇAS LTDA</t>
  </si>
  <si>
    <t>2.1.1.01.0407 - MOTO AIRES LTDA</t>
  </si>
  <si>
    <t>2.1.1.01.0419 - ZENITE INFORMAÇAO E CONSULTORIA S.A.</t>
  </si>
  <si>
    <t>2.1.1.01.0427 - MIRANDA COMERCIO E REPRESENTAÇOES LTDA</t>
  </si>
  <si>
    <t>2.1.1.01.0432 - A BRASIL SERVICE TERCEIRIZAÇÕES LTDA</t>
  </si>
  <si>
    <t>2.1.1.01.0439 - DAUTEHY DORNELES DE SOUZA/KLEIDSON RIBEIRO MOURA</t>
  </si>
  <si>
    <t>2.1.1.01.0442 - DISPLAY COMUNICAÇAO VISUAL / DISPLAY PAINEIS ELETRONICOS EIRELI</t>
  </si>
  <si>
    <t>2.1.1.01.0443 - LUFA COMERCIAL LTDA//FABRICIO SILVA DE CARVALHO</t>
  </si>
  <si>
    <t>2.1.1.01.0444 - AMM COM. PEÇAS E ACESSORIOS P/ VEICULOS</t>
  </si>
  <si>
    <t>2.1.1.01.0447 - CONSTRUTORA N MAMED LTDA</t>
  </si>
  <si>
    <t>2.1.1.01.0448 - CASA DA PROTEÇAO COMERCIO EPIS LTDA</t>
  </si>
  <si>
    <t>2.1.1.01.0457 - P. C. DE AZEVEDO &amp; CIA LTDA</t>
  </si>
  <si>
    <t>2.1.1.01.0460 - EXTINTORES BANDEIRANTE PROJETOS E SISTEMAS DE COMBATE A INCÊNDIO LTDA</t>
  </si>
  <si>
    <t>2.1.1.01.0462 - MMP VEPEL DISTRIBUIDORA DE AUTO PEÇAS LTDA</t>
  </si>
  <si>
    <t>2.1.1.01.0494 - LAVAUTO COM. E LOC. DE EQUIP. P/ LAV. LTDA</t>
  </si>
  <si>
    <t>2.1.1.01.0508 - ASSOCIACAO DE EMPRESAS E PROFISSIONAIS EM SERVICOS</t>
  </si>
  <si>
    <t>2.1.1.01.0509 - DESPRAG DEDETIZADORA LTDA</t>
  </si>
  <si>
    <t>2.1.1.01.0514 - TORNEADORA GUIMARAES LTDA</t>
  </si>
  <si>
    <t>2.1.1.01.0515 - IPE COMERCIO DISTRIBUIDORA DE PEÇAS LTDA</t>
  </si>
  <si>
    <t>2.1.1.01.0523 - ABDOM LAGARES DE LIMA/AMERICA TINTAS EIRELI</t>
  </si>
  <si>
    <t>2.1.1.01.0524 - MEGA PRODUTOS DE LIMPEZA LTDA - ME</t>
  </si>
  <si>
    <t>2.1.1.01.0534 - CRISTAL BORRACHAS LTDA</t>
  </si>
  <si>
    <t>2.1.1.01.0535 - LM DIST. DE PRODUTOS P/PINTURA AUTOMOTIVA LTDA</t>
  </si>
  <si>
    <t>2.1.1.01.0536 - SOLDAFORT ASSISTENCIA TECNICA DE MAQUINAS E EQUIPAMENTOS LTDA</t>
  </si>
  <si>
    <t>2.1.1.01.0539 - PANIFICADORA E MERCEARIA TOCANTINS LTDA</t>
  </si>
  <si>
    <t>2.1.1.01.0540 - PICK UP ACESSORIOS PARA AUTOS LTDA</t>
  </si>
  <si>
    <t>2.1.1.01.0545 - TRACTORGYN EQUIPAMENTOS E PEÇAS LTDA</t>
  </si>
  <si>
    <t>2.1.1.01.0547 - KARINE OLIVEIRA PRATES</t>
  </si>
  <si>
    <t>2.1.1.01.0548 - RR COMERCIO AGUA LTDA</t>
  </si>
  <si>
    <t>2.1.1.01.0549 - ROBERTINO ALBERTO COSTA</t>
  </si>
  <si>
    <t>2.1.1.01.0555 - DIGITAL WORLD REPRESENTACOES COMERCIO E SERVICOS LTDA</t>
  </si>
  <si>
    <t>2.1.1.01.0559 - RCJ INFORMATICA E ELETRONICA LTDA</t>
  </si>
  <si>
    <t>2.1.1.01.0566 - R. J. DISTRIBUIDORA DE AUTO PECAS LTDA</t>
  </si>
  <si>
    <t>2.1.1.01.0580 - INDUSTRIA NACIONAL DE ASFALTOS LTDA</t>
  </si>
  <si>
    <t>2.1.1.01.0583 - INDUSTRIA E COMERCIO AUTOMOTIVO REIS LTDA</t>
  </si>
  <si>
    <t>2.1.1.01.0593 - JB MADEIRAS/ORAVES FERRAGISTA LTDA - ME</t>
  </si>
  <si>
    <t>2.1.1.01.0602 - ECOFORT SOLUCOES AMBIENTAIS LTDA</t>
  </si>
  <si>
    <t>2.1.1.01.0606 - LOJAS AMERICANAS S/A</t>
  </si>
  <si>
    <t>2.1.1.01.0611 - ASSOCIACAO ESCOLA DE APERFEICOAMENTO DE DENTISTAS EAP-GO</t>
  </si>
  <si>
    <t>2.1.1.01.0629 - EMPRESA BRASILEIRA DE MARMORES LTDA</t>
  </si>
  <si>
    <t>2.1.1.01.0640 - NET-ONE TECNOLOGIA DA INFORMAÇÃO LTDA</t>
  </si>
  <si>
    <t>2.1.1.01.0660 - E. G. COMERCIO E PRESTADORA LTDA - ME</t>
  </si>
  <si>
    <t>2.1.1.01.0662 - PHOTHOGRAF CINE FOTO SOM LTDA</t>
  </si>
  <si>
    <t>2.1.1.01.0667 - METALURGICA SANTANA LTDA</t>
  </si>
  <si>
    <t>2.1.1.01.0669 - PRIME AUDITORIA INDEPENDENTE S/S</t>
  </si>
  <si>
    <t>2.1.1.01.0675 - WALTER SARTIN FILHO E CIA LTDA</t>
  </si>
  <si>
    <t>2.1.1.01.0697 - ACOS IMPERIAL COMERCIO DE FERROS LTDA</t>
  </si>
  <si>
    <t>2.1.1.01.0701 - MILLANO LANCHONETE MERCEARIA PANIFICADORA LTDA - ME</t>
  </si>
  <si>
    <t>2.1.1.01.0704 - TRANSPORTES AMARELINHO LTDA - ME</t>
  </si>
  <si>
    <t>2.1.1.01.0705 - NOVA ESPERANÇA FORROS LTDA</t>
  </si>
  <si>
    <t>2.1.1.01.0720 - JOSE CABRAL DA SILVA (O MARANHENSE)</t>
  </si>
  <si>
    <t>2.1.1.01.0721 - MEGA DROGARIA LTDA/DROGARIA ALVES E LEANDRO LTDA</t>
  </si>
  <si>
    <t>2.1.1.01.0722 - MCM COMERCIAL DE TINTAS LTDA</t>
  </si>
  <si>
    <t>2.1.1.01.0724 - IDELMO FERREIRA COSTA</t>
  </si>
  <si>
    <t>2.1.1.01.0732 - OLIVEIRA &amp; TIMM LTDA</t>
  </si>
  <si>
    <t>2.1.1.01.0739 - BUFFET SANTOS E GUIMARAES LTDA</t>
  </si>
  <si>
    <t>2.1.1.01.0741 - S. O. S. EQUIPAMENTOS HOSPITALARES LTDA</t>
  </si>
  <si>
    <t>2.1.1.01.0744 - TORRES MATERIAIS DE CONSTRUÇÃO LTDA</t>
  </si>
  <si>
    <t>2.1.1.01.0747 - SERGIO DE S. C. FILHO</t>
  </si>
  <si>
    <t>2.1.1.01.0758 - EMBALAGENS TOCANTINS LTDA</t>
  </si>
  <si>
    <t>2.1.1.01.0777 - GRAFSET GRAFICA E EDITORA LTDA</t>
  </si>
  <si>
    <t>2.1.1.01.0783 - RESENDE DISTRIBUIDORA DE AUTO PEÇAS LTDA</t>
  </si>
  <si>
    <t>2.1.1.01.0795 - A MAGIA DO TOQUE BUFFET E LOCAÇÃO LTDA</t>
  </si>
  <si>
    <t>2.1.1.01.0802 - HIPERTELAS INDUSTRIA E COMERCIO DE TELAS LTDA</t>
  </si>
  <si>
    <t>2.1.1.01.0820 - BATISTA &amp; NAVES LTDA (JAICAR AUTO PEÇAS)</t>
  </si>
  <si>
    <t>2.1.1.01.0827 - REI PLACAS CONFECÇOES DE PLACAS LTDA</t>
  </si>
  <si>
    <t>2.1.1.01.0846 - ELETROPEL DISTRIBUIDORA DE AUTO PEÇAS LTDA</t>
  </si>
  <si>
    <t>2.1.1.01.0858 - FUJIOKA ELETRO IMAGEM S/A</t>
  </si>
  <si>
    <t>2.1.1.01.0882 - A PRIMAVERA FLORES E JARDINS LTDA</t>
  </si>
  <si>
    <t>2.1.1.01.0885 - VITALABOR CLINICA DE SEGURANCA E MEDICINA DO TRABALHO LTDA</t>
  </si>
  <si>
    <t>2.1.1.01.0893 - ALCAS BRINDES COMUNICAÇÃO VISUAL E CONFECÇÃO LTDA</t>
  </si>
  <si>
    <t>2.1.1.01.0926 - SAD SERVIÇOS DE DEDETIZAÇÃO LTDA</t>
  </si>
  <si>
    <t>2.1.1.01.0930 - PORTAL PEÇAS E ACESSORIOS LTDA/PORTAL DISTRIBUIDORA DE PEÇAS LTDA</t>
  </si>
  <si>
    <t>2.1.1.01.0940 - BAIANINHOS COMERCIO DE PEÇAS E SERVIÇOS LTDA</t>
  </si>
  <si>
    <t>2.1.1.01.0943 - CARLOS SARAIVA IMPORTAÇÃO E COMERCIO LTDA</t>
  </si>
  <si>
    <t>2.1.1.01.0947 - CARDANS E MOLAS DO CENTRO OESTE PEÇAS E SERV. LTDA</t>
  </si>
  <si>
    <t>2.1.1.01.0950 - SUN PRODUTOS QUIMICOS LTDA</t>
  </si>
  <si>
    <t>2.1.1.01.0966 - 3D DISTRIBUIDORA DE PEÇAS LTDA - ME</t>
  </si>
  <si>
    <t>2.1.1.01.0979 - POLO AUTOMOTIVO LTDA</t>
  </si>
  <si>
    <t>2.1.1.01.0984 - RADIADORES RADIAL AUTOMOTIVOS LTDA</t>
  </si>
  <si>
    <t>2.1.1.01.0990 - MEGA OXIGENIO DO BRASIL LTDA</t>
  </si>
  <si>
    <t>2.1.1.01.0993 - BALTAZAR SOARES DA SILVA</t>
  </si>
  <si>
    <t>2.1.1.01.0994 - AUTO POSTO JACARE LTDA</t>
  </si>
  <si>
    <t>2.1.1.02 - FORNECEDORES-II</t>
  </si>
  <si>
    <t>2.1.1.02.0007 - ZAZ INDUSTRIA E COMERCIO LTDA</t>
  </si>
  <si>
    <t>2.1.1.02.0008 - VOITH TURBO LTDA</t>
  </si>
  <si>
    <t>2.1.1.02.0011 - REGIA COMERCIO DE INFORMATICA LTDA</t>
  </si>
  <si>
    <t>2.1.1.02.0012 - CS PNEUS COMERCIO DE AUTO PEÇAS LTDA</t>
  </si>
  <si>
    <t>2.1.1.02.0015 - SEMPRE LIMPA LTDA</t>
  </si>
  <si>
    <t>2.1.1.02.0032 - WILTON DIAS BARBOSA</t>
  </si>
  <si>
    <t>2.1.1.02.0037 - COMERCIAL NORTON DE UTILIDADES DOMESTICAS</t>
  </si>
  <si>
    <t>2.1.1.02.0038 - SAO JORGE SHOPPING DA CONSTRUÇÃO LTDA</t>
  </si>
  <si>
    <t>2.1.1.02.0045 - PERFINASA PERFILADOS E FERROS N.S.APARECIDA LTDA</t>
  </si>
  <si>
    <t>2.1.1.02.0059 - ESTRATEGIA COMUNICAÇAO INTEGRADA E PESQUISA LTDA</t>
  </si>
  <si>
    <t>2.1.1.02.0060 - MACHADO E SADDI PRODUTOS AGROPECUARIOS LTDA</t>
  </si>
  <si>
    <t>2.1.1.02.0062 - GARFILM INSULFILM IMPERMEABILIZAÇÃO E TAPETES LTDA</t>
  </si>
  <si>
    <t>2.1.1.02.0064 - TRANSPEL TRANSPORTE E BRITAGEM DE PEDRAS LTDA</t>
  </si>
  <si>
    <t>2.1.1.02.0072 - EMPORIO AURELIANO AMARAL LTDA - ME</t>
  </si>
  <si>
    <t>2.1.1.02.0079 - NUCLEO DE INFORMAÇÃO E CORDENAÇÃO DO PONTO BR-NIC.BR</t>
  </si>
  <si>
    <t>2.1.1.02.0082 - FERRANORTE FERRAGENS E FERRAMENTAS LTDA</t>
  </si>
  <si>
    <t>2.1.1.02.0088 - FERRAGISTA BARATA LTDA</t>
  </si>
  <si>
    <t>2.1.1.02.0093 - AUTO LUZES PEÇAS ELETRICAS PARA VEICULOS LTDA</t>
  </si>
  <si>
    <t>2.1.1.02.0095 - ELETROLUMINAR MATERIAIS ELETRICOS LTDA</t>
  </si>
  <si>
    <t>2.1.1.02.0101 - POLI SOLUÇÕES LTDA</t>
  </si>
  <si>
    <t>2.1.1.02.0111 - LF COMERCIO DE PNEUMATICOS LTDA</t>
  </si>
  <si>
    <t>2.1.1.02.0117 - TICKET SERVIÇOS S/A</t>
  </si>
  <si>
    <t>2.1.1.02.0118 - G.V.T - GLOBAL VILLAGE TELECOM LTDA</t>
  </si>
  <si>
    <t>2.1.1.02.0119 - MARIA LUCIA FERREIRA DE ALMEIDA</t>
  </si>
  <si>
    <t>2.1.1.02.0157 - COMFORTSTAR SISTEMAS DE AR CONDICIONADO LTDA</t>
  </si>
  <si>
    <t>2.1.1.02.0206 - ESCUDO VIGILANCIA E SEGURANÇA LTDA</t>
  </si>
  <si>
    <t>2.1.1.02.0216 - AUTO SOCORRO E TRANSPORTE SÃO PAULO LTDA</t>
  </si>
  <si>
    <t>2.1.1.02.0225 - JUST IN TIME COMERCIO LTDA</t>
  </si>
  <si>
    <t>2.1.1.02.0227 - WIRLEY OLIVEIRA COSTA - ME</t>
  </si>
  <si>
    <t>2.1.1.02.0232 - LINCE MOTORS S/A</t>
  </si>
  <si>
    <t>2.1.1.02.0244 - ELINNE CASTRO ALVES / CARVALHO DIST. DE FERRAGENS LTDA ME</t>
  </si>
  <si>
    <t>2.1.1.02.0248 - MS CONSTRUTORA E INCORPORADORA LTDA</t>
  </si>
  <si>
    <t>2.1.1.02.0258 - ARVORETA MAQUINAS LTDA</t>
  </si>
  <si>
    <t>2.1.1.02.0261 - ABC LETREIROS E PAINEIS LTDA</t>
  </si>
  <si>
    <t>2.1.1.02.0282 - PJ TAPETES PERSONALIZADOS LTDA ME</t>
  </si>
  <si>
    <t>2.1.1.02.0287 - LR COMERCIO E SERVIÇOS LTDA</t>
  </si>
  <si>
    <t>2.1.1.02.0329 - CELIA DE FATIMA COSTA PIRES</t>
  </si>
  <si>
    <t>2.1.1.02.0330 - AGMON CORDEIRO DA SILVA</t>
  </si>
  <si>
    <t>2.1.1.02.0333 - CENTRO DE INTEGRAÇÃO EMPRESA ESCOLA CIEE</t>
  </si>
  <si>
    <t>2.1.1.02.0342 - BOREAL BRASIL TECNOLOGIA LTDA</t>
  </si>
  <si>
    <t>2.1.1.02.0343 - AMARAL E VILELA LTDA</t>
  </si>
  <si>
    <t>2.1.1.02.0365 - PEDREIRA HVB LTDA</t>
  </si>
  <si>
    <t>2.1.1.02.0372 - DIGITAL MIDIA COMUNICAÇÃO VISUAL LTDA-ME</t>
  </si>
  <si>
    <t>2.1.1.02.0373 - COOPERATIVA DE TRANSPORTE DO ESTADO DE GOIAS</t>
  </si>
  <si>
    <t>2.1.1.02.0391 - DIMENSAO EDITORA E DISTRIBUIDORA LTDA</t>
  </si>
  <si>
    <t>2.1.1.02.0395 - AGUILERA OLIVEIRA FER.E PROT.LTDA</t>
  </si>
  <si>
    <t>2.1.1.02.0396 - POTENCIA DISTRIBUIDORA COMERCIAL DE AUTO PEÇAS LTDA</t>
  </si>
  <si>
    <t>2.1.1.02.0404 - FUJICLIK CINE FOTO LTDA</t>
  </si>
  <si>
    <t>2.1.1.02.0406 - AUTO POSTO ARANHA LTDA</t>
  </si>
  <si>
    <t>2.1.1.02.0408 - AUTO POSTO BRASILIA II LTDA</t>
  </si>
  <si>
    <t>2.1.1.02.0415 - FORTE IMPERADOR COM ATAC DE EPI LTDA</t>
  </si>
  <si>
    <t>2.1.1.02.0416 - NOVO HORIZONTE COMERCIO DE TINTAS LTDA</t>
  </si>
  <si>
    <t>2.1.1.02.0440 - GYN AUTOMOTIVA LTDA - ME</t>
  </si>
  <si>
    <t>2.1.1.02.0442 - RALK CONSTRUCOES COMERCIO E SERVICOS LTDA ME</t>
  </si>
  <si>
    <t>2.1.1.02.0449 - FERRAGENS J. TEODORO LTDA</t>
  </si>
  <si>
    <t>2.1.1.02.0454 - MEGA3 COMUNICAÇÃO VISUAL LTDA</t>
  </si>
  <si>
    <t>2.1.1.02.0461 - LIVRARIA E PAPELARIA R C LTDA</t>
  </si>
  <si>
    <t>2.1.1.02.0467 - FERMAQUINAS MAQUINAS E EQUIP. EIRELI EPP</t>
  </si>
  <si>
    <t>2.1.1.02.0468 - ALL MAX COMERCIO E SERVIÇOS DE INFORMÁTICA LTDA</t>
  </si>
  <si>
    <t>2.1.1.02.0479 - TELEFONICA BRASIL S.A.</t>
  </si>
  <si>
    <t>2.1.1.02.0482 - O REI DO BORRACHEIRO LTDA</t>
  </si>
  <si>
    <t>2.1.1.02.0485 - NFG COMERCIAL LTDA</t>
  </si>
  <si>
    <t>2.1.1.02.0494 - LIDER BORRACHAS LTDA</t>
  </si>
  <si>
    <t>2.1.1.02.0499 - R R - COMERCIO DE CARTUCHOS LTDA - ME</t>
  </si>
  <si>
    <t>2.1.1.02.0501 - FRUGATTE E TROIA CONFECÇOES LTDA</t>
  </si>
  <si>
    <t>2.1.1.02.0507 - LUCIANA DE BORBA SOUZA EIRELI ME</t>
  </si>
  <si>
    <t>2.1.1.02.0523 - CASTELÃO DAS BORRACHAS LTDA</t>
  </si>
  <si>
    <t>2.1.1.02.0531 - FG COMERCIO DE PECAS  E EQUIP P/POSTOS C</t>
  </si>
  <si>
    <t>2.1.1.02.0534 - E.B.O. EMPRESA BRASILEIRA DE OXIGÊNIO LTDA</t>
  </si>
  <si>
    <t>2.1.1.02.0536 - CONSULTE PROCESSAMENTO DE DADOS LTDA - 1</t>
  </si>
  <si>
    <t>2.1.1.02.0547 - VIVIANE RODRIGUES DA SILVA -LIDERSEC ME</t>
  </si>
  <si>
    <t>2.1.1.02.0548 - PNEUS PERIMETRAL LTDA</t>
  </si>
  <si>
    <t>2.1.1.02.0553 - MASTER BORRACHAS LTDA</t>
  </si>
  <si>
    <t>2.1.1.02.0554 - B &amp; F COMERCIO DE MAQUINAS E EQUIPAMENTOS LTDA</t>
  </si>
  <si>
    <t>2.1.1.02.0557 - SOUZA E SILVA INDUSTRIA E COMERCIO LTDA</t>
  </si>
  <si>
    <t>2.1.1.02.0561 - LIDER DISTR. DE ROLAMENTOS E PECAS LTDA</t>
  </si>
  <si>
    <t>2.1.1.02.0563 - SETE DISTRIBUIDORA LTDA</t>
  </si>
  <si>
    <t>2.1.1.02.0567 - S O S BORRACHAS - 1931</t>
  </si>
  <si>
    <t>2.1.1.02.0571 - ALFA PAPELARIA LTDA</t>
  </si>
  <si>
    <t>2.1.1.02.0592 - DROGARIA SOCIAL PLUS LTDA MTZ ME - 1960</t>
  </si>
  <si>
    <t>2.1.1.02.0599 - PRODATA INFORMATICA LTDA - 1968</t>
  </si>
  <si>
    <t>2.1.1.02.0604 - ECOPETRO SOLUÇÕES AMBIENTAIS LTDA</t>
  </si>
  <si>
    <t>2.1.1.02.0607 - ROBERTO QUIRINO DOS SANTOS - 1976</t>
  </si>
  <si>
    <t>2.1.1.02.0609 - DUARTE &amp; PRADO EIRELI - ME</t>
  </si>
  <si>
    <t>2.1.1.02.0611 - AEG COMERCIO DE PECAS E SERVICOS LTDA</t>
  </si>
  <si>
    <t>2.1.1.02.0621 - AUTO PECAS D. EMANUEL LTDA. EPP. - 1992</t>
  </si>
  <si>
    <t>2.1.1.02.0623 - HANDERSON MARÇAL NASCIMENTO 05217053127</t>
  </si>
  <si>
    <t>2.1.1.02.0627 - RAFAEL NICKSON FERNANDES - 2020</t>
  </si>
  <si>
    <t>2.1.1.02.0628 - REDE DISTRIBUIDORA LTDA - 2027</t>
  </si>
  <si>
    <t>2.1.1.02.0630 - MOTOBIZ PEÇAS E SERVIÇOS LTDA</t>
  </si>
  <si>
    <t>2.1.1.02.0635 - WL PARAFUSOS E ELEMENTOS DE FIXAÇÃO LTDA</t>
  </si>
  <si>
    <t>2.1.1.02.0637 - TRON INFORMATICA RIO VERDE LTDA - 2043</t>
  </si>
  <si>
    <t>2.1.1.02.0639 - JR FOX TENDAS LTDA - 2045</t>
  </si>
  <si>
    <t>2.1.1.02.0641 - VIDA GRAFICA E EDITORA COMERCIO E SERVIÇ</t>
  </si>
  <si>
    <t>2.1.1.02.0642 - JOSE DA SILVA PIRES - ME - 2048</t>
  </si>
  <si>
    <t>2.1.1.02.0650 - FLEX AUTO VIDROS LTDA - 2056</t>
  </si>
  <si>
    <t>2.1.1.02.0652 - JL PECAS E SERVICOS LTDA. - 2058</t>
  </si>
  <si>
    <t>2.1.1.02.0653 - REGINALDO ANTONIO DA CRUZ - 2059</t>
  </si>
  <si>
    <t>2.1.1.02.0656 - KAETANO INDUSTRIA &amp;amp; COMERCIO DE AUTO</t>
  </si>
  <si>
    <t>2.1.1.02.0657 - EDITORA RAIZES LTDA - 2063</t>
  </si>
  <si>
    <t>2.1.1.02.0658 - UNISERV / SOUZA CAMPOS COMERCIO E PRESTAÇÃO DE SER</t>
  </si>
  <si>
    <t>2.1.1.02.0659 - AKI-TINTAS COMERCIO DE TINTAS LTDA - 206</t>
  </si>
  <si>
    <t>2.1.1.02.0662 - MAQPEÇAS MAQUINAS E INFORMATICA LTDA - 3</t>
  </si>
  <si>
    <t>2.1.1.02.0663 - VHPM COMERCIAL LTDA - 2071</t>
  </si>
  <si>
    <t>2.1.1.02.0666 - SAN MARINO ONIBUS LTDA</t>
  </si>
  <si>
    <t>2.1.1.02.0668 - EXPRESSO DAERA TRANSPORTES LTDA</t>
  </si>
  <si>
    <t>2.1.1.02.0669 - MUNDIAL COPIAS - 2073</t>
  </si>
  <si>
    <t>2.1.1.02.0670 - MIRANDA DISTRIBUIDOARA DE PEÇAS LTDA</t>
  </si>
  <si>
    <t>2.1.1.02.0673 - CVE DISTRIBUIDORA DE PEÇAS EIRELI ME - 2</t>
  </si>
  <si>
    <t>2.1.1.02.0674 - RODRIGUES E SILVA DISTRIBUICAO LTDA - 20</t>
  </si>
  <si>
    <t>2.1.1.02.0682 - AGROCAR EIRELE ME - 2109</t>
  </si>
  <si>
    <t>2.1.1.02.0683 - ELETRICA CIDADE JARDIM LTDA - 2110</t>
  </si>
  <si>
    <t>2.1.1.02.0689 - DINAVIDROS DISTRIBUIDORA NACIONAL DE VID</t>
  </si>
  <si>
    <t>2.1.1.02.0693 - NSA SOLUÇÕES LTDA - ME</t>
  </si>
  <si>
    <t>2.1.1.02.0694 - BG TRANSMISSÕES IND. E COM. DE PEÇAS AGRICOLAS LTDA</t>
  </si>
  <si>
    <t>2.1.1.02.0696 - SD COMERCIO IMPORTACAO E EXPORTACAO DE C</t>
  </si>
  <si>
    <t>2.1.1.02.0697 - SALOMAO RODRIGUES SANTANA - 2129</t>
  </si>
  <si>
    <t>2.1.1.02.0698 - GLAUCIO CIRILO DA CUNHA - 2130</t>
  </si>
  <si>
    <t>2.1.1.02.0699 - MERCADAO DA MADEIRA LTDA - 2131</t>
  </si>
  <si>
    <t>2.1.1.02.0700 - CLEIDIMAR GOMES PEREIRA - 2132</t>
  </si>
  <si>
    <t>2.1.1.02.0701 - LUCHETI LUBRIFICANTES LTDA. - 2133</t>
  </si>
  <si>
    <t>2.1.1.02.0702 - IPIRANGA RECICLAGEM DE METAIS LTDA - 213</t>
  </si>
  <si>
    <t>2.1.1.02.0703 - ESPERANCA AUTO PECAS EIRELLI ME - 2135</t>
  </si>
  <si>
    <t>2.1.1.02.0704 - PRECISO TECNOLOGIA E QUALIDADE LTDA - 21</t>
  </si>
  <si>
    <t>2.1.1.02.0705 - DROGARIA PAGUE FACIL LTDA - 2137</t>
  </si>
  <si>
    <t>2.1.1.02.0706 - NUCLEO SERVICE COM. E SERV TEL. LTDA -ME</t>
  </si>
  <si>
    <t>2.1.1.02.0707 - LOJAS AVENIDA LTDA - 2139</t>
  </si>
  <si>
    <t>2.1.1.02.0708 - DAMESVA MEDICAMENTOS E PERFUMARIA LTDA -</t>
  </si>
  <si>
    <t>2.1.1.02.0709 - AUTOMOTIVA AUTO PECAS LTDA  EPP - 2142</t>
  </si>
  <si>
    <t>2.1.1.02.0710 - EDITORA JURIDICA DA BAHIA LTDA - 2143</t>
  </si>
  <si>
    <t>2.1.1.02.0711 - COMERCIAL DE DERIVADOS DE PETROLEO JOTAS</t>
  </si>
  <si>
    <t>2.1.1.02.0712 - H. BRANDAO LTDA - 2145</t>
  </si>
  <si>
    <t>2.1.1.02.0713 - BARCELOS-ABC AUTOMOTIVO EIRELI - ME - 21</t>
  </si>
  <si>
    <t>2.1.1.02.0714 - SILKA LINHARES CARNEIRO - 2147</t>
  </si>
  <si>
    <t>2.1.1.02.0715 - CRISTIANE LOUSADA - 2148</t>
  </si>
  <si>
    <t>2.1.1.02.0716 - TRANSFERRAZA TRANSPORTE E FERRAGENS LTDA</t>
  </si>
  <si>
    <t>2.1.1.02.0717 - ARMAZEM DAS MOTO PEÇAS LTDA - ME - 2150</t>
  </si>
  <si>
    <t>2.1.1.02.0718 - EDUARDO DE JESUS LOBO - 2151</t>
  </si>
  <si>
    <t>2.1.1.02.0719 - COPLASTICO COMERCIO DE PLASTICOS LTDA -</t>
  </si>
  <si>
    <t>2.1.1.02.0720 - EUROPARTS PARTICIPACOES E NEGOCIOS LTDA</t>
  </si>
  <si>
    <t>2.1.1.02.0721 - CMS RADIOLOGIA E ULTRASONOGRAFIA SS LTDA</t>
  </si>
  <si>
    <t>2.1.1.02.0722 - MB COMERCIAL ELETRO ELETRONICO EIRELI -</t>
  </si>
  <si>
    <t>2.1.1.02.0723 - TORNEADORA DIESEL LTDA - 2154</t>
  </si>
  <si>
    <t>2.1.1.02.0724 - ANGELA MARIA NUNES COSTA - 2159</t>
  </si>
  <si>
    <t>2.1.1.02.0725 - SOLIDA AUTO PECAS LTDA - 2161</t>
  </si>
  <si>
    <t>2.1.1.02.0726 - RICALLI AUTO PECAS LTDA - 2162</t>
  </si>
  <si>
    <t>2.1.1.02.0727 - J D PAPELARIA LTDA-ME - 2163</t>
  </si>
  <si>
    <t>2.1.1.02.0728 - GOIAS FILTROS E REFRIGERACAO LTDA ME - 2</t>
  </si>
  <si>
    <t>2.1.1.02.0729 - EDNA BORGES DE MARAES - 2166</t>
  </si>
  <si>
    <t>2.1.1.02.0730 - CRS COMERCIO E REPRESENTACAO LTDA - 2165</t>
  </si>
  <si>
    <t>2.1.1.02.0731 - SM GOURMET RESTAURANTE E MARMITARIA LTDA</t>
  </si>
  <si>
    <t>2.1.1.02.0732 - METALFERRO COMERCIO DE FERRAGENS LTDA -</t>
  </si>
  <si>
    <t>2.1.1.02.0733 - V DIAS DOS SANTOS - ME - 2168</t>
  </si>
  <si>
    <t>2.1.1.02.0734 - GREEN CARD S/A REFEIÇÕES COMÉRCIO E SERV</t>
  </si>
  <si>
    <t>2.1.1.02.0735 - REAL AMERICA DISTRIBUIDORA LTDA - ME - 2</t>
  </si>
  <si>
    <t>2.1.1.02.0736 - SC ENGENHARIA E CONSTRUÇÕES LTDA - 2171</t>
  </si>
  <si>
    <t>2.1.1.02.0737 - M FORTES ARTEFATOS DE CIMENTO E MAT. CON</t>
  </si>
  <si>
    <t>2.1.1.02.0738 - ZILLI COMERCIO DE PNEUS LTDA - 2175</t>
  </si>
  <si>
    <t>2.1.1.02.0739 - AGUIA COMERCIO DE EQUIPAMENTOS EIRELI -</t>
  </si>
  <si>
    <t>2.1.1.02.0740 - Editora WMF Martins Fontes Ltda. - Inter</t>
  </si>
  <si>
    <t>2.1.1.02.0741 - FERNANDO CARVALHO DA SILVA - 2178</t>
  </si>
  <si>
    <t>2.1.1.02.0742 - GPM COMÉRCIO E IND DE PROD AUTOM LTDA -</t>
  </si>
  <si>
    <t>2.1.1.02.0743 - Tiradentes Medico Hospitalar Ltda - 2180</t>
  </si>
  <si>
    <t>2.1.1.02.0744 - LOJAS ENE ESSE LTDA - 2181</t>
  </si>
  <si>
    <t>2.1.1.02.0745 - RUSSEMBERG JOSE DE OLIVEIRA - 531</t>
  </si>
  <si>
    <t>2.1.1.02.0746 - JS DISTRIBUIDORA DE PECAS S/A - GO (GOIA</t>
  </si>
  <si>
    <t>2.1.1.02.0747 - B M S COMERCIAL EIRELI - ME. - 2183</t>
  </si>
  <si>
    <t>2.1.1.02.0748 - EMBALAGENS PARANAIBA LTDA - ME - 2185</t>
  </si>
  <si>
    <t>2.1.1.02.0749 - EFATA 7 ELETRONICA &amp;amp; ANTENAS - 2186</t>
  </si>
  <si>
    <t>2.1.1.02.0750 - DISTRIBUIDORA SAO FRANCISCO LTDA - 2187</t>
  </si>
  <si>
    <t>2.1.1.02.0751 - COB FERRAGENS LTDA - 2188</t>
  </si>
  <si>
    <t>2.1.1.02.0752 - SAMUEL OLIVEIRA SILVA - 2189</t>
  </si>
  <si>
    <t>2.1.1.02.0753 - LIVRARIA BRASIL LTDA - 2190</t>
  </si>
  <si>
    <t>2.1.1.02.0754 - PAPELARIA BRASIL OFFICE DISTRIBUIDOR EIR</t>
  </si>
  <si>
    <t>2.1.1.02.0755 - LUIS FERNANDO DE OLIVEIRA 02860657118 -</t>
  </si>
  <si>
    <t>2.1.1.02.0756 - BRASIL BAU DERIVADOS DO FERRO LTDA - ME</t>
  </si>
  <si>
    <t>2.1.1.02.0757 - ALGAR MULTIMIDIA S/A - 2194</t>
  </si>
  <si>
    <t>2.1.1.02.0758 - SOLLUS DISTRIBUIDORA DE LIVROS LTDA - 21</t>
  </si>
  <si>
    <t>2.1.1.02.0759 - A C AGUIAR E FILHOS LTDA - 2196</t>
  </si>
  <si>
    <t>2.1.1.02.0760 - FORTE PRE MOLDADOS LTDA ME - 2197</t>
  </si>
  <si>
    <t>2.1.1.02.0761 - TOP DIESEL DISTRIBUIDORA DE PECAS LTDA -</t>
  </si>
  <si>
    <t>2.1.1.02.0762 - Constantino &amp;amp; Costa Ltda - Me - 2199</t>
  </si>
  <si>
    <t>2.1.1.02.0763 - AMBIENTAL SERVIÇOS LTDA - 2200</t>
  </si>
  <si>
    <t>2.1.1.02.0764 - RCL COM. DE MAT. PARA CONST. E SERV. EIR</t>
  </si>
  <si>
    <t>2.1.1.02.0765 - SCANVOL DISTRIBUIDORA LTDA - 2202</t>
  </si>
  <si>
    <t>2.1.1.02.0766 - TECNOVOL COMERCIO DE PECAS LTDA. - 2203</t>
  </si>
  <si>
    <t>2.1.1.02.0767 - A COMERCIAL DE PECAS P/CAMINHOES LTDA -</t>
  </si>
  <si>
    <t>2.1.1.02.0768 - WEBER SANDRO SILVA MELO ME - 2205</t>
  </si>
  <si>
    <t>2.1.1.02.0769 - F.L. MAIA LTDA - 2206</t>
  </si>
  <si>
    <t>2.1.1.02.0770 - GOIASPAPER DISTRIBUIDORA LTDA ME - 2207</t>
  </si>
  <si>
    <t>2.1.1.02.0773 - M. LEAO MOTO PECAS EIRELI - ME - 2210</t>
  </si>
  <si>
    <t>2.1.1.02.0774 - AF COMERCIAL DE PECAS AUTOMOTIVAS LTDA M</t>
  </si>
  <si>
    <t>2.1.1.02.0775 - JESPEL COMERCIO DE PAPEIS LTDA - ME - 22</t>
  </si>
  <si>
    <t>2.1.1.02.0777 - F MOTRIZ INDUSTRIAL EIRELI - 2216</t>
  </si>
  <si>
    <t>2.1.2 - FOLHA DE PAGAMENTO</t>
  </si>
  <si>
    <t>2.1.2.01 - DESCONTO EM FOLHA DE PAGAMENTO</t>
  </si>
  <si>
    <t>2.1.2.01.0001 - ASSETUG</t>
  </si>
  <si>
    <t>2.1.2.01.0004 - CONTRIBUICAO SINDICAL</t>
  </si>
  <si>
    <t>2.1.2.01.0010 - SINDICATO DE CLASSE</t>
  </si>
  <si>
    <t>2.1.2.01.0014 - FUNDO DE PREVIDÊNCIA (IPASGO)</t>
  </si>
  <si>
    <t>2.1.2.01.0016 - ITAU EMPRESTIMOS CONSIGNADO</t>
  </si>
  <si>
    <t>2.1.2.01.0017 - PENSÃO ALIMENTICIA</t>
  </si>
  <si>
    <t>2.1.2.01.0018 - IPASGO</t>
  </si>
  <si>
    <t>2.1.2.01.0020 - BANCO B.V. - CONSIGNADOS</t>
  </si>
  <si>
    <t>2.1.2.01.0024 - BANCO BRB - CONSIGNADOS</t>
  </si>
  <si>
    <t>2.1.2.01.0025 - CEF - CONSIGNADOS</t>
  </si>
  <si>
    <t>2.1.2.01.0026 - PODER JUDICIARIO DO ESTADO DE GOIAS</t>
  </si>
  <si>
    <t>2.1.3 - OBRIGACOES SOCIAIS</t>
  </si>
  <si>
    <t>2.1.3.01 - PRINCIPAL</t>
  </si>
  <si>
    <t>2.1.3.01.0001 - I N S S</t>
  </si>
  <si>
    <t>2.1.3.01.0003 - COFINS</t>
  </si>
  <si>
    <t>2.1.3.01.0004 - F G T S</t>
  </si>
  <si>
    <t>2.1.3.01.0007 - PIS/PASEP</t>
  </si>
  <si>
    <t>2.1.3.01.0009 - SEGURIDADE SOCIAL (INSS)</t>
  </si>
  <si>
    <t>2.1.3.01.0018 - PARCELAMENTO LEI Nº 11.941/2009</t>
  </si>
  <si>
    <t>2.1.3.01.0025 - INSS DESONERAÇAO FOLHA</t>
  </si>
  <si>
    <t>2.1.3.01.0030 - PARCELAMENTO RFB REFIS LEI Nº 12.996/2014</t>
  </si>
  <si>
    <t>2.1.3.01.0031 - PARCELAMENTO PGFN REFIS LEI Nº 12.996/14</t>
  </si>
  <si>
    <t>2.1.5 - OBRIGACOES</t>
  </si>
  <si>
    <t>2.1.5.01 - TRIBUTARIAS</t>
  </si>
  <si>
    <t>2.1.5.01.0001 - IRRF-S/FOLHA PAGAMENTO</t>
  </si>
  <si>
    <t>2.1.5.01.0002 - IRRF S/DIVERSOS</t>
  </si>
  <si>
    <t>2.1.5.01.0003 - I S S Q N</t>
  </si>
  <si>
    <t>2.1.5.01.0005 - CSLL/PIS/COFINS-RETENCOES IN 38103</t>
  </si>
  <si>
    <t>2.1.5.01.0008 - REFIS MUNICIPAL-ISSQN PARCELAMENTO</t>
  </si>
  <si>
    <t>2.1.5.01.0010 - I S S Q N - NORMAL</t>
  </si>
  <si>
    <t>2.1.5.01.0011 - I S S Q N - PROC. 264/03</t>
  </si>
  <si>
    <t>2.1.5.01.0012 - I S S Q N - PROC. 081/05</t>
  </si>
  <si>
    <t>2.1.5.01.0013 - I S S Q N - PROC. 082/05</t>
  </si>
  <si>
    <t>2.1.5.01.0016 - IRRF S/ R.P.A.</t>
  </si>
  <si>
    <t>2.1.6 - PROVISOES</t>
  </si>
  <si>
    <t>2.1.6.01 - FOLHA DE PAGAMENTO</t>
  </si>
  <si>
    <t>2.1.6.01.0001 - SALARIOS - DIVERSOS</t>
  </si>
  <si>
    <t>2.1.6.01.0002 - 13  SALARIO PROVISIONADO</t>
  </si>
  <si>
    <t>2.1.6.01.0003 - FERIAS PROVISIONADAS</t>
  </si>
  <si>
    <t>2.1.6.01.0004 - SALARIOS NAO RECLAMADOS</t>
  </si>
  <si>
    <t>2.1.6.01.0005 - R P A</t>
  </si>
  <si>
    <t>2.1.6.01.0006 - PENSÃO JUDICIAL / VITALICIA</t>
  </si>
  <si>
    <t>2.1.7 - O U T R A S</t>
  </si>
  <si>
    <t>2.1.7.01 - CONTAS A PAGAR</t>
  </si>
  <si>
    <t>2.1.7.01.0002 - CAUSAS CIVEIS</t>
  </si>
  <si>
    <t>2.1.7.01.0003 - CIA METROPOLITANA DE TRANSP. - CMTC</t>
  </si>
  <si>
    <t>2.1.7.01.0004 - CONTAS A PAGAR FILIAL</t>
  </si>
  <si>
    <t>2.1.7.01.0005 - PROCESSO TRABALHISTA</t>
  </si>
  <si>
    <t>2.1.7.01.0021 - ADIANTAMENTO CLIENTE (DIVERSOS)</t>
  </si>
  <si>
    <t>2.1.7.01.0022 - PARCELAMENTO I.P.T.U.</t>
  </si>
  <si>
    <t>2.1.7.01.0023 - SANEAGO-RESSARCIMENTO SERVIDOR A DISPOSIÇÃO</t>
  </si>
  <si>
    <t>2.2 - NÃO CIRCULANTE</t>
  </si>
  <si>
    <t>2.2.1 - EXIGIVEL A LONGO PRAZO</t>
  </si>
  <si>
    <t>2.2.1.01 - OBRIGAÇÕES SOCIAIS</t>
  </si>
  <si>
    <t>2.2.1.01.0016 - PARCELAMENTO LEI Nº 11941/09</t>
  </si>
  <si>
    <t>2.2.1.01.0018 - PARCELAMENTO RFB REFIS LEI Nº 12.996/2014</t>
  </si>
  <si>
    <t>2.2.1.01.0019 - PARCELAMENTO PGFN REFIS LEI Nº 12.996/14</t>
  </si>
  <si>
    <t>2.2.1.01.0020 - PARCELAMENTO I.P.T.U.</t>
  </si>
  <si>
    <t>2.2.5 - PROVISÕES</t>
  </si>
  <si>
    <t>2.2.5.01 - CONTIGENCIAS</t>
  </si>
  <si>
    <t>2.2.5.01.0001 - CAUSAS CIVEIS</t>
  </si>
  <si>
    <t>2.2.5.01.0002 - CAUSAS TRABALHISTAS</t>
  </si>
  <si>
    <t>2.4 - PATRIMONIO LIQUIDO</t>
  </si>
  <si>
    <t>2.4.1 - CAPITAL SUBSCRITO - INTEGRALIZADO</t>
  </si>
  <si>
    <t>2.4.1.01 - ACOES ORDINARIAS</t>
  </si>
  <si>
    <t>2.4.1.01.0001 - GOVERNO DO ESTADO DE GOIÁS</t>
  </si>
  <si>
    <t>2.4.1.01.0002 - EBTU GOVERNO FEDERAL</t>
  </si>
  <si>
    <t>2.4.1.01.0005 - SANEAGO</t>
  </si>
  <si>
    <t>2.4.1.01.0006 - CRISA</t>
  </si>
  <si>
    <t>2.4.1.01.0007 - RAPIDO ARAGUAIA</t>
  </si>
  <si>
    <t>2.4.1.01.0008 - H.P TRANSPORTE COLETIVO LTDA</t>
  </si>
  <si>
    <t>2.4.1.01.0009 - TRANSURB</t>
  </si>
  <si>
    <t>2.4.1.02 - ACOES PREFERENCIAIS</t>
  </si>
  <si>
    <t>2.4.1.02.0001 - EBTU-GOVERNO FEDERAL</t>
  </si>
  <si>
    <t>2.4.1.03 - CAPITAL SOCIAL A REALIZAR</t>
  </si>
  <si>
    <t>2.4.1.03.0001 - GOVERNO DO ESTADO DE GOIÁS</t>
  </si>
  <si>
    <t>2.4.1.03.0002 - EBTU GOVERNO FEDERAL</t>
  </si>
  <si>
    <t>2.4.1.03.0003 - SANEAGO</t>
  </si>
  <si>
    <t>2.4.1.03.0004 - CRISA</t>
  </si>
  <si>
    <t>2.4.1.03.0005 - RAPIDO ARAGUAIA</t>
  </si>
  <si>
    <t>2.4.1.03.0006 - HP TRANSPORTE COLETIVO</t>
  </si>
  <si>
    <t>2.4.1.03.0007 - TRANSURB</t>
  </si>
  <si>
    <t>2.4.3 - RESERVA P/ REAVALIACAO</t>
  </si>
  <si>
    <t>2.4.3.01 - RESERVA P/ REAVALIACAO - IMOBILIZADO</t>
  </si>
  <si>
    <t>2.4.3.01.0001 - TERRENOS</t>
  </si>
  <si>
    <t>2.4.3.01.0002 - PREDIOS/EDIFICACOES</t>
  </si>
  <si>
    <t>2.4.3.01.0003 - FROTA DE ONIBUS</t>
  </si>
  <si>
    <t>2.4.3.01.0005 - VEICULOS DE APOIO</t>
  </si>
  <si>
    <t>2.4.4 - RESERVA LEGAL</t>
  </si>
  <si>
    <t>2.4.4.01 - RESERVA LEGAL</t>
  </si>
  <si>
    <t>2.4.4.01.0001 - RESERVA LEGAL</t>
  </si>
  <si>
    <t>2.4.5 - LUCROS/PREJUIZOS</t>
  </si>
  <si>
    <t>2.4.5.01 - LUCROS/PREJUIZOS-ACUMULADOS</t>
  </si>
  <si>
    <t>2.4.5.01.0002 - (-) LUCRO/PREJUIZO ACUMULADO</t>
  </si>
  <si>
    <t>3 - C U S T O S</t>
  </si>
  <si>
    <t>3.1 - CUSTOS OPERACIONAIS</t>
  </si>
  <si>
    <t>3.1.1 - OPERACIONAIS - TRAFEGO</t>
  </si>
  <si>
    <t>3.1.1.01 - PESSOAL</t>
  </si>
  <si>
    <t>3.1.1.01.0002 - ORDENADOS E SALARIOS</t>
  </si>
  <si>
    <t>3.1.1.01.0003 - GRATIFICACAO DE FUNCAO</t>
  </si>
  <si>
    <t>3.1.1.01.0004 - HORAS EXTRAS</t>
  </si>
  <si>
    <t>3.1.1.01.0005 - ADICIONAL NOTURNO</t>
  </si>
  <si>
    <t>3.1.1.01.0006 - ADICIONAL INSALUBRIDADE</t>
  </si>
  <si>
    <t>3.1.1.01.0007 - ADICIONAL PERICULOSIDADE</t>
  </si>
  <si>
    <t>3.1.1.01.0008 - 13  SALARIO</t>
  </si>
  <si>
    <t>3.1.1.01.0009 - FERIAS</t>
  </si>
  <si>
    <t>3.1.1.01.0012 - FGTS S/FOLHA</t>
  </si>
  <si>
    <t>3.1.1.01.0013 - FGTS S/RESCISOES</t>
  </si>
  <si>
    <t>3.1.1.01.0014 - PREVIDENCIA SOCIAL S/FOLHA</t>
  </si>
  <si>
    <t>3.1.1.01.0016 - PAT PROGRAMA ALIM. TRABALHADOR</t>
  </si>
  <si>
    <t>3.1.1.01.0019 - VERBAS TRABALHISTA SEM INCIDENCIA DE TRIBUTOS</t>
  </si>
  <si>
    <t>3.1.2 - MATERIAIS</t>
  </si>
  <si>
    <t>3.1.2.01 - MATERIAIS - TRAFEGO</t>
  </si>
  <si>
    <t>3.1.2.01.0001 - LUBRIFICANTES</t>
  </si>
  <si>
    <t>3.1.2.01.0002 - MANUTENÇÃO DE VEÍCULOS DE APOIO (PEÇAS)</t>
  </si>
  <si>
    <t>3.1.2.01.0004 - OLEO DIESEL</t>
  </si>
  <si>
    <t>3.1.2.01.0005 - PNEUS E CAMARAS</t>
  </si>
  <si>
    <t>3.1.2.01.0007 - UNIFORMES</t>
  </si>
  <si>
    <t>3.1.2.01.0008 - OUTROS MATERIAIS - TRÁFEGO</t>
  </si>
  <si>
    <t>3.1.2.01.0009 - MANUTENÇÃO EM ONIBUS DA FROTA</t>
  </si>
  <si>
    <t>3.1.3 - OUTROS</t>
  </si>
  <si>
    <t>3.1.3.01 - OUTROS MATERIAIS</t>
  </si>
  <si>
    <t>3.1.3.01.0003 - CONSUMO DE AGUA</t>
  </si>
  <si>
    <t>3.1.3.01.0004 - CONSUMO DE ENERGIA</t>
  </si>
  <si>
    <t>3.1.3.01.0005 - DESPESAS COM ALIMENTACAO</t>
  </si>
  <si>
    <t>3.1.3.01.0006 - EIXO ANHANGUERA</t>
  </si>
  <si>
    <t>3.1.3.01.0009 - TELEFONE,FAX,INTERNET</t>
  </si>
  <si>
    <t>3.1.3.01.0012 - DEPRECIAÇÃO</t>
  </si>
  <si>
    <t>3.1.3.01.0013 - DEPRECIAÇÃO DA REAVALIAÇÃO</t>
  </si>
  <si>
    <t>3.1.3.01.0018 - DEPRECIAÇÃO FROTA NOVA</t>
  </si>
  <si>
    <t>3.1.3.01.0019 - DEPRECIAÇÃO BENS DE TERCEIROS</t>
  </si>
  <si>
    <t>3.1.4 - SERVICOS</t>
  </si>
  <si>
    <t>3.1.4.01 - SERVICOS DE TERCEIROS - TRÁFEGO</t>
  </si>
  <si>
    <t>3.1.4.01.0001 - ACIDENTE DE TRANSITO</t>
  </si>
  <si>
    <t>3.1.4.01.0002 - ALUGUEIS</t>
  </si>
  <si>
    <t>3.1.4.01.0003 - CIA METROPOLITANA TRANSPORTES - CMTC</t>
  </si>
  <si>
    <t>3.1.4.01.0009 - LICENCIAMENTO DE VEICULOS / IPVA</t>
  </si>
  <si>
    <t>3.1.4.01.0010 - LOCACAO VEICULOS DE TERCEIROS</t>
  </si>
  <si>
    <t>3.1.4.01.0015 - SERVICOS DE TERCEIROS</t>
  </si>
  <si>
    <t>3.1.5 - PLANEJAMENTO</t>
  </si>
  <si>
    <t>3.1.5.01 - PESSOAL - TRÁFEGO</t>
  </si>
  <si>
    <t>3.1.5.01.0001 - ORDENADOS E SALARIOS</t>
  </si>
  <si>
    <t>3.1.5.01.0002 - GRATIFICACAO DE FUNCAO</t>
  </si>
  <si>
    <t>3.1.5.01.0007 - 13  SALARIO</t>
  </si>
  <si>
    <t>3.1.5.01.0008 - FERIAS</t>
  </si>
  <si>
    <t>3.1.5.01.0011 - FGTS S/FOLHA</t>
  </si>
  <si>
    <t>3.1.5.01.0013 - PREVIDENCIA SOCIAL S/FOLHA</t>
  </si>
  <si>
    <t>3.1.5.01.0015 - PAT PROGRAMA ALIM. TRABALHADOR</t>
  </si>
  <si>
    <t>3.1.5.01.0017 - FERIAS INDENIZADAS</t>
  </si>
  <si>
    <t>3.1.6 - TERMINAIS</t>
  </si>
  <si>
    <t>3.1.6.01 - PESSOAL - TERMINAIS</t>
  </si>
  <si>
    <t>3.1.6.01.0001 - ORDENADOS E SALARIOS</t>
  </si>
  <si>
    <t>3.1.6.01.0002 - GRATIFICAÇÃO DE FUNÇÃO</t>
  </si>
  <si>
    <t>3.1.6.01.0004 - ADICIONAL NOTURNO</t>
  </si>
  <si>
    <t>3.1.6.01.0006 - ADICIONAL DE PERICULOSIDADE</t>
  </si>
  <si>
    <t>3.1.6.01.0007 - 13º SALARIO</t>
  </si>
  <si>
    <t>3.1.6.01.0008 - FÉRIAS</t>
  </si>
  <si>
    <t>3.1.6.01.0011 - FGTS S/ FOLHA</t>
  </si>
  <si>
    <t>3.1.6.01.0012 - FGTS S/ RESCISÃO</t>
  </si>
  <si>
    <t>3.1.6.01.0013 - PREVIDENCIA SOCIAL S/ FOLHA</t>
  </si>
  <si>
    <t>3.1.6.01.0014 - PAT PROGRAMA ALIM TRABALHADOR</t>
  </si>
  <si>
    <t>3.1.6.01.0015 - FERIAS INDENIZADAS</t>
  </si>
  <si>
    <t>3.1.7 - MATERIAIS E SERVIÇOS</t>
  </si>
  <si>
    <t>3.1.7.01 - MATERIAIS E SERVIÇOS TERMINAIS</t>
  </si>
  <si>
    <t>3.1.7.01.0002 - MANUTENÇÃO ELETRICA</t>
  </si>
  <si>
    <t>3.1.7.01.0003 - MANUTENÇÃO HIDRAULICA</t>
  </si>
  <si>
    <t>3.1.7.01.0004 - OUTROS MATERIAIS P/ MANUTENÇÃO</t>
  </si>
  <si>
    <t>3.1.7.01.0005 - CONSUMO DE AGUA</t>
  </si>
  <si>
    <t>3.1.7.01.0006 - CONSUMO DE ENERGIA</t>
  </si>
  <si>
    <t>3.1.7.01.0007 - CONSERVAÇÃO E LIMPEZA</t>
  </si>
  <si>
    <t>3.1.7.01.0008 - LOCAÇÃO DE EQUIPAMENTOS</t>
  </si>
  <si>
    <t>3.1.7.01.0010 - MANUTENÇÃO DE VEICULO DE APOIO (TERMINAIS)</t>
  </si>
  <si>
    <t>3.1.7.01.0011 - TELEFONE, FAX E INTERNET - TERMINAIS</t>
  </si>
  <si>
    <t>3.1.8 - CONSÓRCIO REDMOB</t>
  </si>
  <si>
    <t>3.1.8.01 - CONSÓRCIO REDMOB</t>
  </si>
  <si>
    <t>3.1.8.01.0001 - SERVIÇO DE VIGIÂNCIA</t>
  </si>
  <si>
    <t>3.1.8.01.0002 - SERVIÇO DE SEGURANÇA COM CÂMERA</t>
  </si>
  <si>
    <t>3.1.8.01.0003 - PESSOAL PROVENTOS</t>
  </si>
  <si>
    <t>3.1.8.01.0004 - PESSOAL ENCARGOS</t>
  </si>
  <si>
    <t>3.1.8.01.0005 - PESSOAL BENEFÍCIOS</t>
  </si>
  <si>
    <t>3.1.8.01.0006 - DESPESAS COM OCUPAÇÃO</t>
  </si>
  <si>
    <t>3.1.8.01.0007 - DESPESAS COM SERVIÇOS DE TERCEIROS</t>
  </si>
  <si>
    <t>3.1.8.01.0008 - DESPESAS COM SERVIÇOS DE CONCESSIONÁRIAS</t>
  </si>
  <si>
    <t>3.1.8.01.0009 - DESPESAS COM MATERIAIS DE USO E CONSUMO</t>
  </si>
  <si>
    <t>3.1.8.01.0010 - DESPESAS TRIBUTÁRIAS</t>
  </si>
  <si>
    <t>3.1.8.01.0011 - DESPESAS INDEDUTIVEIS</t>
  </si>
  <si>
    <t>3.1.8.01.0012 - OUTRAS DESPESAS OPERACIONAIS</t>
  </si>
  <si>
    <t>3.1.8.01.0013 - DEPRECIAÇÃO</t>
  </si>
  <si>
    <t>3.2 - MANUTENCAO</t>
  </si>
  <si>
    <t>3.2.1 - DESPESAS</t>
  </si>
  <si>
    <t>3.2.1.01 - PESSOAL</t>
  </si>
  <si>
    <t>3.2.1.01.0001 - ORDENADOS E SALARIOS</t>
  </si>
  <si>
    <t>3.2.1.01.0002 - GRATIFICACAO DE FUNCAO</t>
  </si>
  <si>
    <t>3.2.1.01.0003 - HORAS EXTRAS</t>
  </si>
  <si>
    <t>3.2.1.01.0004 - ADICIONAL NOTURNO</t>
  </si>
  <si>
    <t>3.2.1.01.0005 - ADICIONAL INSALUBRIDADE</t>
  </si>
  <si>
    <t>3.2.1.01.0006 - ADICIONAL PERICULOSIDADE</t>
  </si>
  <si>
    <t>3.2.1.01.0007 - 13  SALARIO</t>
  </si>
  <si>
    <t>3.2.1.01.0008 - FERIAS</t>
  </si>
  <si>
    <t>3.2.1.01.0011 - FGTS S/FOLHA</t>
  </si>
  <si>
    <t>3.2.1.01.0012 - FGTS S/RESCISOES</t>
  </si>
  <si>
    <t>3.2.1.01.0013 - PREVIDENCIA SOCIAL S/FOLHA</t>
  </si>
  <si>
    <t>3.2.1.01.0015 - PAT PROGRAMA ALIM. TRABALHADOR</t>
  </si>
  <si>
    <t>3.2.2 - MATERIAIS - MANUTENÇÃO</t>
  </si>
  <si>
    <t>3.2.2.01 - DIVERSOS</t>
  </si>
  <si>
    <t>3.2.2.01.0001 - CAPOTARIA LANTERNAGEM E PINTURA</t>
  </si>
  <si>
    <t>3.2.2.01.0003 - FERRAMENTAS E EQUIPAMENTOS</t>
  </si>
  <si>
    <t>3.2.2.01.0005 - MANUTENÇÃO DE VEÍCULOS DE APOIO (PEÇAS)</t>
  </si>
  <si>
    <t>3.2.2.01.0006 - MATERIAIS PARA SOLDA</t>
  </si>
  <si>
    <t>3.2.2.01.0007 - PECAS E ACESSORIOS</t>
  </si>
  <si>
    <t>3.2.2.01.0008 - RECAPAGEM DE PNEUS</t>
  </si>
  <si>
    <t>3.2.2.01.0009 - RECONDICIONAMENTO DE MOTORES E PECAS</t>
  </si>
  <si>
    <t>3.2.3 - OUTROS MATERIAIS - MANUTENÇÃO</t>
  </si>
  <si>
    <t>3.2.3.01 - MATERIAIS</t>
  </si>
  <si>
    <t>3.2.3.01.0001 - CONSERVACAO E LIMPEZA</t>
  </si>
  <si>
    <t>3.2.3.01.0003 - CONSUMO DE ENERGIA</t>
  </si>
  <si>
    <t>3.2.3.01.0008 - TELEFONE, FAX E INTERNET</t>
  </si>
  <si>
    <t>3.2.3.01.0010 - OUTROS MATERIAIS</t>
  </si>
  <si>
    <t>3.2.3.01.0012 - CONSERVAÇÃO DAS INSTALAÇÕES (MATERIAIS)</t>
  </si>
  <si>
    <t>3.2.4 - SERVICOS - MANUTENÇÃO</t>
  </si>
  <si>
    <t>3.2.4.01 - SERVICOS DE TERCEIROS</t>
  </si>
  <si>
    <t>3.2.4.01.0008 - SERVICOS DE TERCEIROS</t>
  </si>
  <si>
    <t>3.2.4.01.0012 - OUTROS SERVICOS</t>
  </si>
  <si>
    <t>3.2.4.01.0015 - LIMPEZA E CONSERVAÇÃO DE ONIBUS</t>
  </si>
  <si>
    <t>3.3 - DESPESAS ADMINISTRATIVAS</t>
  </si>
  <si>
    <t>3.3.1 - PESSOAL</t>
  </si>
  <si>
    <t>3.3.1.01 - PESSOAL ADMINISTRATIVO</t>
  </si>
  <si>
    <t>3.3.1.01.0001 - ORDENADOS E SALARIOS</t>
  </si>
  <si>
    <t>3.3.1.01.0002 - GRATIFICACAO DE FUNCAO</t>
  </si>
  <si>
    <t>3.3.1.01.0003 - GRATIFICACAO DE REPRESENTACAO</t>
  </si>
  <si>
    <t>3.3.1.01.0004 - HORAS EXTRAS</t>
  </si>
  <si>
    <t>3.3.1.01.0005 - ADICIONAL NOTURNO</t>
  </si>
  <si>
    <t>3.3.1.01.0006 - ADICIONAL INSALUBRIDADE</t>
  </si>
  <si>
    <t>3.3.1.01.0007 - ADICIONAL PERICULOSIDADE</t>
  </si>
  <si>
    <t>3.3.1.01.0008 - RETIRADA DOS DIRETORES-VENCIMENTOS E JETONS</t>
  </si>
  <si>
    <t>3.3.1.01.0009 - 13  SALARIO</t>
  </si>
  <si>
    <t>3.3.1.01.0010 - FERIAS</t>
  </si>
  <si>
    <t>3.3.1.01.0013 - JETONS CONSELHEIROS</t>
  </si>
  <si>
    <t>3.3.1.01.0015 - FGTS S/FOLHA</t>
  </si>
  <si>
    <t>3.3.1.01.0016 - FGTS S/RESCISOES</t>
  </si>
  <si>
    <t>3.3.1.01.0017 - PREVIDENCIA SOCIAL S/FOLHA</t>
  </si>
  <si>
    <t>3.3.1.01.0018 - PREVIDENCIA SOCIAL S/RPA</t>
  </si>
  <si>
    <t>3.3.1.01.0020 - PAT PROGRAMA ALIM. TRABALHADOR</t>
  </si>
  <si>
    <t>3.3.1.01.0021 - CAUSAS TRABALHISTAS</t>
  </si>
  <si>
    <t>3.3.1.01.0022 - CAUSAS CÍVEIS</t>
  </si>
  <si>
    <t>3.3.1.01.0025 - PENSÃO JUDICIAL / VITALICIA</t>
  </si>
  <si>
    <t>3.3.1.01.0026 - GOIASPREV-GOIAS FUNDO DE PREV.ESTADUAL</t>
  </si>
  <si>
    <t>3.3.1.01.0028 - FÉRIAS INDENIZADAS</t>
  </si>
  <si>
    <t>3.3.1.01.0030 - VERBAS TRABALHISTA SEM INCIDENCIA DE TRIBUTOS</t>
  </si>
  <si>
    <t>3.3.1.01.0031 - R.P.A.</t>
  </si>
  <si>
    <t>3.3.2 - MATERIAIS - ADMINISTRAÇÃO</t>
  </si>
  <si>
    <t>3.3.2.01 - MATERIAIS DIVERSOS</t>
  </si>
  <si>
    <t>3.3.2.01.0002 - COMBUSTIVEIS</t>
  </si>
  <si>
    <t>3.3.2.01.0003 - CONSUMO DE AGUA</t>
  </si>
  <si>
    <t>3.3.2.01.0004 - CONSUMO DE ENERGIA</t>
  </si>
  <si>
    <t>3.3.2.01.0005 - COPA E COZINHA</t>
  </si>
  <si>
    <t>3.3.2.01.0006 - CONSERVACAO E LIMPEZA</t>
  </si>
  <si>
    <t>3.3.2.01.0009 - EQUIP. DE PROTECAO E SEGURANCA</t>
  </si>
  <si>
    <t>3.3.2.01.0010 - LIVROS,JORNAIS,REVISTAS E ASSINATURAS</t>
  </si>
  <si>
    <t>3.3.2.01.0011 - MANUTENÇÃO DE VEÍCULOS DE APOIO (PEÇAS / MATERIAIS))</t>
  </si>
  <si>
    <t>3.3.2.01.0012 - MATERIAIS DE EXPEDIENTE</t>
  </si>
  <si>
    <t>3.3.2.01.0014 - MEDICAMENTOS</t>
  </si>
  <si>
    <t>3.3.2.01.0015 - TELEFONE, FAX E INTERNET</t>
  </si>
  <si>
    <t>3.3.2.01.0019 - CONSERVAÇÃO E MANUT. EQUIP. (MATERIAIS)</t>
  </si>
  <si>
    <t>3.3.2.01.0020 - OUTROS MATERIAIS</t>
  </si>
  <si>
    <t>3.3.2.01.0021 - CONSERVAÇÃO DAS INSTALAÇOES (MATERIAIS)</t>
  </si>
  <si>
    <t>3.3.3 - SERVICOS - ADMINISTRAÇÃO</t>
  </si>
  <si>
    <t>3.3.3.01 - SERVICOS DE TERCEIROS</t>
  </si>
  <si>
    <t>3.3.3.01.0002 - ASSISTENCIA MEDICA E ODONTOLOGICA</t>
  </si>
  <si>
    <t>3.3.3.01.0003 - AUDITORIA, CONSULTORIA E ASSESSORIA</t>
  </si>
  <si>
    <t>3.3.3.01.0004 - COMUNICACAO VISUAL</t>
  </si>
  <si>
    <t>3.3.3.01.0005 - CONSERVACAO E MANUT. DE EQUIP.</t>
  </si>
  <si>
    <t>3.3.3.01.0006 - CONSERVACAO DAS INSTALACOES</t>
  </si>
  <si>
    <t>3.3.3.01.0007 - CONTRIBUICOES A ENTIDADES DE CLASSES</t>
  </si>
  <si>
    <t>3.3.3.01.0008 - CUSTAS PROCESSUAIS</t>
  </si>
  <si>
    <t>3.3.3.01.0009 - DESPESAS COM CORREIOS</t>
  </si>
  <si>
    <t>3.3.3.01.0010 - DIARIAS</t>
  </si>
  <si>
    <t>3.3.3.01.0011 - ESTAGIARIOS</t>
  </si>
  <si>
    <t>3.3.3.01.0012 - FOTOCOPIAS</t>
  </si>
  <si>
    <t>3.3.3.01.0015 - LICENCIAMENTO DE VEICULOS</t>
  </si>
  <si>
    <t>3.3.3.01.0016 - LOCACAO DE EQUIPAMENTOS</t>
  </si>
  <si>
    <t>3.3.3.01.0019 - PASSAGENS E TRANSPORTES</t>
  </si>
  <si>
    <t>3.3.3.01.0022 - PUBLICACOES E ANUNCIOS</t>
  </si>
  <si>
    <t>3.3.3.01.0023 - SEGUROS</t>
  </si>
  <si>
    <t>3.3.3.01.0025 - SETRANSP-RATEIO SITPASS</t>
  </si>
  <si>
    <t>3.3.3.01.0027 - VIAGENS E ESTADIAS</t>
  </si>
  <si>
    <t>3.3.3.01.0028 - OUTROS SERVICOS DE TERCEIROS</t>
  </si>
  <si>
    <t>3.3.3.01.0029 - MANUTENÇÃO VEÍCULOS DE APOIO (SERVIÇOS)</t>
  </si>
  <si>
    <t>3.3.3.01.0034 - PROGRAMAÇÃO E MANUTENÇÃO DE SISTEMA</t>
  </si>
  <si>
    <t>3.3.4 - OUTRAS</t>
  </si>
  <si>
    <t>3.3.4.01 - OUTRAS DESPESAS ADMINISTRATIVAS</t>
  </si>
  <si>
    <t>3.3.4.01.0001 - DESPESAS COM FUNERAL</t>
  </si>
  <si>
    <t>3.3.4.01.0003 - PERDAS NO RECEBIMENTO DE CREDITOS</t>
  </si>
  <si>
    <t>3.4 - CUSTOS  OPERACIONAIS</t>
  </si>
  <si>
    <t>3.4.3 - DESPESAS FINANCEIRAS</t>
  </si>
  <si>
    <t>3.4.3.01 - FINANCEIRAS</t>
  </si>
  <si>
    <t>3.4.3.01.0002 - DESPESAS BANCARIAS</t>
  </si>
  <si>
    <t>3.4.3.01.0003 - IOC/IOF</t>
  </si>
  <si>
    <t>3.4.3.01.0008 - MULTAS E JUROS</t>
  </si>
  <si>
    <t>3.4.4 - DESPESAS TRIBUTARIAS</t>
  </si>
  <si>
    <t>3.4.4.01 - TRIBUTARIAS</t>
  </si>
  <si>
    <t>3.4.4.01.0002 - IPTU</t>
  </si>
  <si>
    <t>3.4.4.01.0004 - DESPESAS C/CARTORIOS</t>
  </si>
  <si>
    <t>3.4.4.01.0005 - IMPOSTOS E TAXAS DIVERSAS</t>
  </si>
  <si>
    <t>3.4.4.01.0006 - MULTAS E JUROS</t>
  </si>
  <si>
    <t>3.4.4.01.0008 - TAXA DE LICENCA P/FUNCIONAMENTO</t>
  </si>
  <si>
    <t>3.4.4.01.0014 - ENCARGOS S/ PROC.TRABALHISTA (IR-INSS)</t>
  </si>
  <si>
    <t>3.4.4.01.0016 - IRPJ - DIFERIDO</t>
  </si>
  <si>
    <t>3.4.4.01.0017 - CSLL - DIFERIDO</t>
  </si>
  <si>
    <t>3.4.5 - DESPESAS NAO DEDUTIVEIS</t>
  </si>
  <si>
    <t>3.4.5.01 - DESPESAS NAO DEDUTIVEIS</t>
  </si>
  <si>
    <t>3.4.5.01.0002 - CAUSAS TRABALHISTAS</t>
  </si>
  <si>
    <t>3.4.5.01.0005 - MULTAS DE TRANSITO</t>
  </si>
  <si>
    <t>3.4.5.01.0006 - MULTAS P/INFRACOES FISCAIS</t>
  </si>
  <si>
    <t>3.4.5.01.0007 - PROCESSO CIVEL</t>
  </si>
  <si>
    <t>3.4.5.01.0009 - AUTO DE INFRAÇÃO - CMTC</t>
  </si>
  <si>
    <t>3.4.6 - PERDAS C/IMOBILIZACOES</t>
  </si>
  <si>
    <t>3.4.6.01 - ATIVO PERMANENTE</t>
  </si>
  <si>
    <t>3.4.6.01.0001 - BAIXA POR SUCATEAMENTO</t>
  </si>
  <si>
    <t>3.4.6.01.0004 - BAIXA POR  FURTO/ROUBO</t>
  </si>
  <si>
    <t>4 - R E C E I T A S</t>
  </si>
  <si>
    <t>4.1 - OPERACIONAIS</t>
  </si>
  <si>
    <t>4.1.1 - TRANSPORTE URBANO</t>
  </si>
  <si>
    <t>4.1.1.01 - TARIFAS</t>
  </si>
  <si>
    <t>4.1.1.01.0001 - EIXO ANHANGUERA</t>
  </si>
  <si>
    <t>4.1.1.01.0002 - SISTEMA DE VALE TRANSPORTE</t>
  </si>
  <si>
    <t>4.1.1.01.0004 - REPASSE ESTADO DE GOIÁS</t>
  </si>
  <si>
    <t>4.1.1.01.0005 - REPASSE ESTADO SEMI-URBANO ENTORNO GYN</t>
  </si>
  <si>
    <t>4.2 - OUTRAS RECEITAS OPERACIONAIS</t>
  </si>
  <si>
    <t>4.2.1 - OUTROS RECEITAS</t>
  </si>
  <si>
    <t>4.2.1.01 - PERMISSIONARIOS</t>
  </si>
  <si>
    <t>4.2.1.01.0001 - TERMINAL PADRE PELAGIO</t>
  </si>
  <si>
    <t>4.2.1.01.0002 - TERMINAL DERGO</t>
  </si>
  <si>
    <t>4.2.1.01.0003 - TERMINAL PRAÇA A</t>
  </si>
  <si>
    <t>4.2.1.01.0004 - TERMINAL PRAÇA DA BIBLIA</t>
  </si>
  <si>
    <t>4.2.1.01.0005 - TERMINAL JARDIM NOVO MUNDO</t>
  </si>
  <si>
    <t>4.2.1.01.0008 - VENDA DA ADMINISTRAÇÃO DA FOLHA DE PAGAMENTO</t>
  </si>
  <si>
    <t>4.2.2 - DEDUCAO DE VENDAS E SERVICOS</t>
  </si>
  <si>
    <t>4.2.2.01 - IMPOSTOS INCIDENTES</t>
  </si>
  <si>
    <t>4.2.2.01.0001 - COFINS</t>
  </si>
  <si>
    <t>4.2.2.01.0003 - PASEP</t>
  </si>
  <si>
    <t>4.2.2.01.0004 - INSS DESONERAÇAO FOLHA</t>
  </si>
  <si>
    <t>4.2.3 - FINANCEIRAS</t>
  </si>
  <si>
    <t>4.2.3.01 - FINANCEIRA - OPERACIONAL</t>
  </si>
  <si>
    <t>4.2.3.01.0001 - JUROS E DESCONTOS</t>
  </si>
  <si>
    <t>4.2.3.01.0004 - OUTRAS RECEITAS</t>
  </si>
  <si>
    <t>4.2.3.01.0005 - RENDIMENTOS SOBRE DEPOSITO RECURSAL</t>
  </si>
  <si>
    <t>4.2.4 - RECUPERACOES DE DESPESAS</t>
  </si>
  <si>
    <t>4.2.4.01 - RECUPERACOES</t>
  </si>
  <si>
    <t>4.2.4.01.0001 - ACIDENTE DE TRANSITO</t>
  </si>
  <si>
    <t>4.2.4.01.0004 - VENDA DE SUCATAS</t>
  </si>
  <si>
    <t>4.2.4.01.0007 - OUTRAS RECUPERACOES</t>
  </si>
  <si>
    <t>4.2.5 - REVERSOES</t>
  </si>
  <si>
    <t>4.2.5.01 - REVERSOES</t>
  </si>
  <si>
    <t>4.2.5.01.0001 - REVERSOES DE DESPESAS</t>
  </si>
  <si>
    <t>4.2.5.01.0002 - REVERSÃO DE PROVISÃO PROCESSO TRABALHISTA</t>
  </si>
  <si>
    <t>4.2.5.01.0004 - REVERSÃO DE PROVISÕES CAUSAS CIVEIIS</t>
  </si>
  <si>
    <t>4.2.5.01.0005 - REVERSÃO DE PROVISÕES COM IMPOSTO E CONTRIBUIÇÕES</t>
  </si>
  <si>
    <t>4.2.6 - CONSORCIO REDMOB</t>
  </si>
  <si>
    <t>4.2.6.01 - CONSORCIO REDMOB</t>
  </si>
  <si>
    <t>4.2.6.01.0001 - REDMOB - RECEITA OPERACIONAL - LOCAÇÃO</t>
  </si>
  <si>
    <t>4.2.6.01.0002 - REDMOB - RESULTADO FINANCEIRO</t>
  </si>
  <si>
    <t>4.3 - OPERCIONAIS</t>
  </si>
  <si>
    <t>4.3.1 - FINANCEIRAS E OUTRAS</t>
  </si>
  <si>
    <t>4.3.1.01 - FINANCEIRAS</t>
  </si>
  <si>
    <t>4.3.1.01.0001 - DESCONTOS OBTIDOS</t>
  </si>
  <si>
    <t>4.3.1.01.0002 - JUROS E DIVIDENDOS</t>
  </si>
  <si>
    <t>4.3.1.01.0005 - RENDIMENTOS JUROS DEP. CAUCAO</t>
  </si>
  <si>
    <t>4.3.1.01.0007 - OUTRAS</t>
  </si>
  <si>
    <t xml:space="preserve"> REG. JUNTA COMERCIAL: 52300008042 EM 26/02/1998</t>
  </si>
  <si>
    <t>GOIANIA, 31 de DEZEMBRO de 2016</t>
  </si>
  <si>
    <t>MARLIUS BRAGA MACHADO</t>
  </si>
  <si>
    <t>KID FREIRE</t>
  </si>
  <si>
    <t>DIRETOR PRESIDENTE</t>
  </si>
  <si>
    <t>Contador(a) CRC: 0134150</t>
  </si>
  <si>
    <t>Variação</t>
  </si>
  <si>
    <t>Em 31 de dezembro de 2017</t>
  </si>
  <si>
    <t>Em 31 de dezembro de 2018</t>
  </si>
  <si>
    <t xml:space="preserve">Caixa e equivalentes de caixa </t>
  </si>
  <si>
    <t xml:space="preserve">Contas a receber </t>
  </si>
  <si>
    <t xml:space="preserve">Estoques </t>
  </si>
  <si>
    <t xml:space="preserve">Adiantamentos </t>
  </si>
  <si>
    <t xml:space="preserve">Impostos e contribuições a recuperar </t>
  </si>
  <si>
    <t xml:space="preserve">Depósitos judiciais </t>
  </si>
  <si>
    <t xml:space="preserve">Imobilizado </t>
  </si>
  <si>
    <t xml:space="preserve">Fornecedores </t>
  </si>
  <si>
    <t xml:space="preserve">Salários e encargos sociais </t>
  </si>
  <si>
    <t xml:space="preserve">Impostos e contribuições a recolher </t>
  </si>
  <si>
    <t xml:space="preserve">Contas a pagar </t>
  </si>
  <si>
    <t xml:space="preserve">Provisão para contingências </t>
  </si>
  <si>
    <t xml:space="preserve">Patrimônio líquido </t>
  </si>
  <si>
    <t>Notas explicativas</t>
  </si>
  <si>
    <t>Capital social (a)</t>
  </si>
  <si>
    <t>Balanço Patrimonial   de janeiro a  Março 2023  e Janeiro a 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</si>
</sst>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 &quot;#,##0_);\(&quot;R$ &quot;#,##0\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71" formatCode="_(* #,_);_(* \(#,##0\);_(* &quot;-&quot;_);_(@_)"/>
    <numFmt numFmtId="172" formatCode="_(* #,_);_(* \(#,\);_(* &quot;-&quot;_);_(@_)"/>
    <numFmt numFmtId="173" formatCode="_(* #,###,_);_(* \(#,##0.0\);_(* &quot;-&quot;_);_(@_)"/>
    <numFmt numFmtId="174" formatCode="_(* #,###,_);_(* \(#,##0\);_(* &quot;-&quot;_);_(@_)"/>
    <numFmt numFmtId="176" formatCode="_(* #,_);_(* \(#,###,\);_(* &quot;-&quot;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4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5" fillId="2" borderId="0" xfId="0" applyFont="1" applyFill="1"/>
    <xf numFmtId="0" fontId="4" fillId="2" borderId="0" xfId="0" applyFont="1" applyFill="1"/>
    <xf numFmtId="167" fontId="5" fillId="2" borderId="0" xfId="0" applyNumberFormat="1" applyFont="1" applyFill="1"/>
    <xf numFmtId="0" fontId="5" fillId="0" borderId="0" xfId="0" applyFont="1"/>
    <xf numFmtId="0" fontId="7" fillId="0" borderId="0" xfId="0" applyFont="1"/>
    <xf numFmtId="167" fontId="7" fillId="0" borderId="0" xfId="23" applyNumberFormat="1" applyFont="1" applyBorder="1"/>
    <xf numFmtId="0" fontId="6" fillId="0" borderId="0" xfId="0" applyFont="1"/>
    <xf numFmtId="167" fontId="6" fillId="0" borderId="0" xfId="23" applyNumberFormat="1" applyFont="1" applyFill="1" applyBorder="1" applyAlignment="1">
      <alignment vertical="center"/>
    </xf>
    <xf numFmtId="167" fontId="6" fillId="0" borderId="0" xfId="23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67" fontId="6" fillId="0" borderId="0" xfId="23" applyNumberFormat="1" applyFont="1" applyBorder="1" applyAlignment="1">
      <alignment horizontal="center"/>
    </xf>
    <xf numFmtId="167" fontId="4" fillId="2" borderId="0" xfId="0" applyNumberFormat="1" applyFont="1" applyFill="1"/>
    <xf numFmtId="165" fontId="5" fillId="2" borderId="0" xfId="0" applyNumberFormat="1" applyFont="1" applyFill="1"/>
    <xf numFmtId="165" fontId="5" fillId="0" borderId="0" xfId="0" applyNumberFormat="1" applyFont="1"/>
    <xf numFmtId="0" fontId="3" fillId="0" borderId="0" xfId="20" applyAlignment="1">
      <alignment vertical="top"/>
      <protection/>
    </xf>
    <xf numFmtId="0" fontId="3" fillId="0" borderId="0" xfId="20" applyAlignment="1" applyProtection="1">
      <alignment vertical="top"/>
      <protection locked="0"/>
    </xf>
    <xf numFmtId="4" fontId="10" fillId="0" borderId="0" xfId="20" applyNumberFormat="1" applyFont="1" applyAlignment="1">
      <alignment vertical="top"/>
      <protection/>
    </xf>
    <xf numFmtId="0" fontId="10" fillId="0" borderId="0" xfId="20" applyFont="1" applyAlignment="1">
      <alignment vertical="top"/>
      <protection/>
    </xf>
    <xf numFmtId="4" fontId="11" fillId="0" borderId="0" xfId="20" applyNumberFormat="1" applyFont="1" applyAlignment="1">
      <alignment vertical="top"/>
      <protection/>
    </xf>
    <xf numFmtId="0" fontId="8" fillId="0" borderId="0" xfId="20" applyFont="1" applyAlignment="1">
      <alignment vertical="top"/>
      <protection/>
    </xf>
    <xf numFmtId="4" fontId="11" fillId="3" borderId="0" xfId="20" applyNumberFormat="1" applyFont="1" applyFill="1" applyAlignment="1">
      <alignment vertical="top"/>
      <protection/>
    </xf>
    <xf numFmtId="4" fontId="10" fillId="4" borderId="0" xfId="20" applyNumberFormat="1" applyFont="1" applyFill="1" applyAlignment="1">
      <alignment vertical="top"/>
      <protection/>
    </xf>
    <xf numFmtId="4" fontId="11" fillId="4" borderId="0" xfId="20" applyNumberFormat="1" applyFont="1" applyFill="1" applyAlignment="1">
      <alignment vertical="top"/>
      <protection/>
    </xf>
    <xf numFmtId="173" fontId="4" fillId="2" borderId="0" xfId="0" applyNumberFormat="1" applyFont="1" applyFill="1"/>
    <xf numFmtId="167" fontId="5" fillId="0" borderId="0" xfId="0" applyNumberFormat="1" applyFont="1"/>
    <xf numFmtId="0" fontId="14" fillId="2" borderId="0" xfId="0" applyFont="1" applyFill="1"/>
    <xf numFmtId="0" fontId="14" fillId="2" borderId="1" xfId="0" applyFont="1" applyFill="1" applyBorder="1"/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3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right" vertical="top" wrapText="1"/>
    </xf>
    <xf numFmtId="0" fontId="15" fillId="2" borderId="2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15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/>
    <xf numFmtId="0" fontId="15" fillId="2" borderId="0" xfId="0" applyFont="1" applyFill="1"/>
    <xf numFmtId="0" fontId="14" fillId="2" borderId="0" xfId="0" applyFont="1" applyFill="1" applyAlignment="1">
      <alignment wrapText="1"/>
    </xf>
    <xf numFmtId="171" fontId="14" fillId="2" borderId="0" xfId="0" applyNumberFormat="1" applyFont="1" applyFill="1" applyAlignment="1">
      <alignment wrapText="1"/>
    </xf>
    <xf numFmtId="165" fontId="14" fillId="2" borderId="0" xfId="0" applyNumberFormat="1" applyFont="1" applyFill="1" applyAlignment="1">
      <alignment horizontal="right" wrapText="1"/>
    </xf>
    <xf numFmtId="167" fontId="14" fillId="2" borderId="0" xfId="0" applyNumberFormat="1" applyFont="1" applyFill="1" applyAlignment="1">
      <alignment horizontal="right" wrapText="1"/>
    </xf>
    <xf numFmtId="167" fontId="14" fillId="2" borderId="0" xfId="23" applyNumberFormat="1" applyFont="1" applyFill="1" applyBorder="1" applyAlignment="1">
      <alignment horizontal="right" wrapText="1"/>
    </xf>
    <xf numFmtId="167" fontId="14" fillId="2" borderId="0" xfId="23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horizontal="right" wrapText="1"/>
    </xf>
    <xf numFmtId="167" fontId="14" fillId="0" borderId="0" xfId="0" applyNumberFormat="1" applyFont="1" applyAlignment="1">
      <alignment horizontal="right" wrapText="1"/>
    </xf>
    <xf numFmtId="167" fontId="14" fillId="2" borderId="0" xfId="0" applyNumberFormat="1" applyFont="1" applyFill="1" applyAlignment="1">
      <alignment horizontal="right" vertical="top" wrapText="1"/>
    </xf>
    <xf numFmtId="173" fontId="14" fillId="2" borderId="0" xfId="0" applyNumberFormat="1" applyFont="1" applyFill="1" applyAlignment="1">
      <alignment wrapText="1"/>
    </xf>
    <xf numFmtId="167" fontId="14" fillId="0" borderId="0" xfId="0" applyNumberFormat="1" applyFont="1" applyAlignment="1">
      <alignment horizontal="right" vertical="top" wrapText="1"/>
    </xf>
    <xf numFmtId="173" fontId="14" fillId="0" borderId="0" xfId="0" applyNumberFormat="1" applyFont="1" applyAlignment="1">
      <alignment wrapText="1"/>
    </xf>
    <xf numFmtId="165" fontId="14" fillId="2" borderId="0" xfId="0" applyNumberFormat="1" applyFont="1" applyFill="1" applyAlignment="1">
      <alignment wrapText="1"/>
    </xf>
    <xf numFmtId="173" fontId="14" fillId="2" borderId="1" xfId="0" applyNumberFormat="1" applyFont="1" applyFill="1" applyBorder="1" applyAlignment="1">
      <alignment wrapText="1"/>
    </xf>
    <xf numFmtId="165" fontId="14" fillId="2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167" fontId="14" fillId="2" borderId="1" xfId="0" applyNumberFormat="1" applyFont="1" applyFill="1" applyBorder="1" applyAlignment="1">
      <alignment wrapText="1"/>
    </xf>
    <xf numFmtId="165" fontId="14" fillId="2" borderId="3" xfId="0" applyNumberFormat="1" applyFont="1" applyFill="1" applyBorder="1" applyAlignment="1">
      <alignment wrapText="1"/>
    </xf>
    <xf numFmtId="167" fontId="14" fillId="2" borderId="3" xfId="23" applyNumberFormat="1" applyFont="1" applyFill="1" applyBorder="1" applyAlignment="1">
      <alignment horizontal="right" wrapText="1"/>
    </xf>
    <xf numFmtId="167" fontId="14" fillId="2" borderId="0" xfId="0" applyNumberFormat="1" applyFont="1" applyFill="1" applyAlignment="1">
      <alignment wrapText="1"/>
    </xf>
    <xf numFmtId="167" fontId="14" fillId="2" borderId="3" xfId="0" applyNumberFormat="1" applyFont="1" applyFill="1" applyBorder="1" applyAlignment="1">
      <alignment horizontal="right" wrapText="1"/>
    </xf>
    <xf numFmtId="165" fontId="15" fillId="2" borderId="1" xfId="0" applyNumberFormat="1" applyFont="1" applyFill="1" applyBorder="1" applyAlignment="1">
      <alignment horizontal="right" wrapText="1"/>
    </xf>
    <xf numFmtId="167" fontId="15" fillId="2" borderId="1" xfId="23" applyNumberFormat="1" applyFont="1" applyFill="1" applyBorder="1" applyAlignment="1">
      <alignment horizontal="right" wrapText="1"/>
    </xf>
    <xf numFmtId="167" fontId="15" fillId="2" borderId="0" xfId="23" applyNumberFormat="1" applyFont="1" applyFill="1" applyBorder="1" applyAlignment="1">
      <alignment horizontal="right" wrapText="1"/>
    </xf>
    <xf numFmtId="165" fontId="15" fillId="0" borderId="1" xfId="0" applyNumberFormat="1" applyFont="1" applyBorder="1" applyAlignment="1">
      <alignment horizontal="right" wrapText="1"/>
    </xf>
    <xf numFmtId="167" fontId="15" fillId="2" borderId="1" xfId="0" applyNumberFormat="1" applyFont="1" applyFill="1" applyBorder="1" applyAlignment="1">
      <alignment horizontal="right" wrapText="1"/>
    </xf>
    <xf numFmtId="167" fontId="15" fillId="2" borderId="0" xfId="0" applyNumberFormat="1" applyFont="1" applyFill="1" applyAlignment="1">
      <alignment horizontal="right" wrapText="1"/>
    </xf>
    <xf numFmtId="0" fontId="14" fillId="0" borderId="0" xfId="0" applyFont="1"/>
    <xf numFmtId="0" fontId="15" fillId="0" borderId="0" xfId="0" applyFont="1" applyAlignment="1">
      <alignment wrapText="1"/>
    </xf>
    <xf numFmtId="167" fontId="15" fillId="2" borderId="0" xfId="0" applyNumberFormat="1" applyFont="1" applyFill="1" applyAlignment="1">
      <alignment horizontal="right" vertical="top" wrapText="1"/>
    </xf>
    <xf numFmtId="165" fontId="15" fillId="2" borderId="0" xfId="0" applyNumberFormat="1" applyFont="1" applyFill="1" applyAlignment="1">
      <alignment wrapText="1"/>
    </xf>
    <xf numFmtId="167" fontId="15" fillId="2" borderId="0" xfId="23" applyNumberFormat="1" applyFont="1" applyFill="1" applyBorder="1" applyAlignment="1">
      <alignment horizontal="right" vertical="top" wrapText="1"/>
    </xf>
    <xf numFmtId="0" fontId="15" fillId="0" borderId="0" xfId="0" applyFont="1"/>
    <xf numFmtId="3" fontId="14" fillId="2" borderId="0" xfId="0" applyNumberFormat="1" applyFont="1" applyFill="1" applyAlignment="1">
      <alignment wrapText="1"/>
    </xf>
    <xf numFmtId="0" fontId="14" fillId="2" borderId="0" xfId="0" applyFont="1" applyFill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wrapText="1"/>
    </xf>
    <xf numFmtId="167" fontId="15" fillId="2" borderId="0" xfId="0" applyNumberFormat="1" applyFont="1" applyFill="1" applyAlignment="1">
      <alignment wrapText="1"/>
    </xf>
    <xf numFmtId="0" fontId="14" fillId="2" borderId="1" xfId="0" applyFont="1" applyFill="1" applyBorder="1" applyAlignment="1">
      <alignment wrapText="1"/>
    </xf>
    <xf numFmtId="43" fontId="14" fillId="2" borderId="1" xfId="0" applyNumberFormat="1" applyFont="1" applyFill="1" applyBorder="1" applyAlignment="1">
      <alignment wrapText="1"/>
    </xf>
    <xf numFmtId="43" fontId="14" fillId="2" borderId="0" xfId="0" applyNumberFormat="1" applyFont="1" applyFill="1" applyAlignment="1">
      <alignment wrapText="1"/>
    </xf>
    <xf numFmtId="167" fontId="14" fillId="2" borderId="1" xfId="0" applyNumberFormat="1" applyFont="1" applyFill="1" applyBorder="1" applyAlignment="1">
      <alignment horizontal="right" wrapText="1"/>
    </xf>
    <xf numFmtId="165" fontId="14" fillId="2" borderId="0" xfId="0" applyNumberFormat="1" applyFont="1" applyFill="1"/>
    <xf numFmtId="0" fontId="14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right" wrapText="1"/>
    </xf>
    <xf numFmtId="167" fontId="14" fillId="2" borderId="0" xfId="23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right" wrapText="1"/>
    </xf>
    <xf numFmtId="165" fontId="15" fillId="2" borderId="4" xfId="0" applyNumberFormat="1" applyFont="1" applyFill="1" applyBorder="1" applyAlignment="1">
      <alignment horizontal="right" wrapText="1"/>
    </xf>
    <xf numFmtId="167" fontId="15" fillId="2" borderId="5" xfId="0" applyNumberFormat="1" applyFont="1" applyFill="1" applyBorder="1" applyAlignment="1">
      <alignment horizontal="right" wrapText="1"/>
    </xf>
    <xf numFmtId="167" fontId="15" fillId="2" borderId="5" xfId="23" applyNumberFormat="1" applyFont="1" applyFill="1" applyBorder="1" applyAlignment="1">
      <alignment horizontal="right" vertical="center" wrapText="1"/>
    </xf>
    <xf numFmtId="165" fontId="15" fillId="2" borderId="5" xfId="0" applyNumberFormat="1" applyFont="1" applyFill="1" applyBorder="1" applyAlignment="1">
      <alignment horizontal="right" wrapText="1"/>
    </xf>
    <xf numFmtId="167" fontId="15" fillId="2" borderId="5" xfId="0" applyNumberFormat="1" applyFont="1" applyFill="1" applyBorder="1" applyAlignment="1">
      <alignment horizontal="right" vertical="center" wrapText="1"/>
    </xf>
    <xf numFmtId="167" fontId="14" fillId="2" borderId="0" xfId="23" applyNumberFormat="1" applyFont="1" applyFill="1" applyBorder="1"/>
    <xf numFmtId="173" fontId="14" fillId="2" borderId="0" xfId="0" applyNumberFormat="1" applyFont="1" applyFill="1"/>
    <xf numFmtId="167" fontId="14" fillId="2" borderId="0" xfId="0" applyNumberFormat="1" applyFont="1" applyFill="1"/>
    <xf numFmtId="0" fontId="17" fillId="2" borderId="0" xfId="0" applyFont="1" applyFill="1"/>
    <xf numFmtId="173" fontId="15" fillId="2" borderId="1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173" fontId="15" fillId="2" borderId="5" xfId="0" applyNumberFormat="1" applyFont="1" applyFill="1" applyBorder="1" applyAlignment="1">
      <alignment wrapText="1"/>
    </xf>
    <xf numFmtId="173" fontId="15" fillId="0" borderId="1" xfId="0" applyNumberFormat="1" applyFont="1" applyBorder="1" applyAlignment="1">
      <alignment wrapText="1"/>
    </xf>
    <xf numFmtId="173" fontId="14" fillId="0" borderId="1" xfId="0" applyNumberFormat="1" applyFont="1" applyBorder="1" applyAlignment="1">
      <alignment wrapText="1"/>
    </xf>
    <xf numFmtId="2" fontId="5" fillId="2" borderId="0" xfId="0" applyNumberFormat="1" applyFont="1" applyFill="1"/>
    <xf numFmtId="173" fontId="5" fillId="2" borderId="0" xfId="0" applyNumberFormat="1" applyFont="1" applyFill="1"/>
    <xf numFmtId="165" fontId="15" fillId="2" borderId="4" xfId="0" applyNumberFormat="1" applyFont="1" applyFill="1" applyBorder="1" applyAlignment="1">
      <alignment wrapText="1"/>
    </xf>
    <xf numFmtId="167" fontId="19" fillId="0" borderId="0" xfId="23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165" fontId="15" fillId="0" borderId="5" xfId="0" applyNumberFormat="1" applyFont="1" applyBorder="1"/>
    <xf numFmtId="165" fontId="15" fillId="0" borderId="0" xfId="0" applyNumberFormat="1" applyFont="1"/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7" fontId="15" fillId="0" borderId="4" xfId="0" applyNumberFormat="1" applyFont="1" applyBorder="1"/>
    <xf numFmtId="0" fontId="17" fillId="2" borderId="0" xfId="0" applyFont="1" applyFill="1" applyAlignment="1">
      <alignment vertical="center"/>
    </xf>
    <xf numFmtId="165" fontId="15" fillId="0" borderId="4" xfId="0" applyNumberFormat="1" applyFont="1" applyBorder="1"/>
    <xf numFmtId="165" fontId="15" fillId="0" borderId="1" xfId="0" applyNumberFormat="1" applyFont="1" applyBorder="1"/>
    <xf numFmtId="174" fontId="14" fillId="0" borderId="0" xfId="0" applyNumberFormat="1" applyFont="1" applyAlignment="1">
      <alignment wrapText="1"/>
    </xf>
    <xf numFmtId="166" fontId="14" fillId="0" borderId="0" xfId="23" applyFont="1" applyFill="1" applyBorder="1" applyAlignment="1">
      <alignment wrapText="1"/>
    </xf>
    <xf numFmtId="167" fontId="14" fillId="0" borderId="0" xfId="23" applyNumberFormat="1" applyFont="1" applyFill="1" applyBorder="1" applyAlignment="1">
      <alignment wrapText="1"/>
    </xf>
    <xf numFmtId="174" fontId="15" fillId="2" borderId="0" xfId="0" applyNumberFormat="1" applyFont="1" applyFill="1" applyAlignment="1">
      <alignment wrapText="1"/>
    </xf>
    <xf numFmtId="172" fontId="5" fillId="2" borderId="0" xfId="0" applyNumberFormat="1" applyFont="1" applyFill="1"/>
    <xf numFmtId="167" fontId="14" fillId="5" borderId="0" xfId="23" applyNumberFormat="1" applyFont="1" applyFill="1" applyBorder="1" applyAlignment="1">
      <alignment wrapText="1"/>
    </xf>
    <xf numFmtId="167" fontId="14" fillId="5" borderId="0" xfId="0" applyNumberFormat="1" applyFont="1" applyFill="1" applyAlignment="1">
      <alignment horizontal="right" wrapText="1"/>
    </xf>
    <xf numFmtId="0" fontId="14" fillId="5" borderId="0" xfId="0" applyFont="1" applyFill="1" applyAlignment="1">
      <alignment wrapText="1"/>
    </xf>
    <xf numFmtId="167" fontId="15" fillId="5" borderId="0" xfId="0" applyNumberFormat="1" applyFont="1" applyFill="1" applyAlignment="1">
      <alignment horizontal="right" vertical="top" wrapText="1"/>
    </xf>
    <xf numFmtId="0" fontId="15" fillId="5" borderId="0" xfId="0" applyFont="1" applyFill="1"/>
    <xf numFmtId="0" fontId="14" fillId="5" borderId="0" xfId="0" applyFont="1" applyFill="1"/>
    <xf numFmtId="167" fontId="15" fillId="5" borderId="0" xfId="0" applyNumberFormat="1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76" fontId="14" fillId="2" borderId="0" xfId="0" applyNumberFormat="1" applyFont="1" applyFill="1" applyAlignment="1">
      <alignment wrapText="1"/>
    </xf>
    <xf numFmtId="176" fontId="14" fillId="5" borderId="1" xfId="0" applyNumberFormat="1" applyFont="1" applyFill="1" applyBorder="1"/>
    <xf numFmtId="165" fontId="14" fillId="5" borderId="0" xfId="0" applyNumberFormat="1" applyFont="1" applyFill="1"/>
    <xf numFmtId="173" fontId="16" fillId="0" borderId="1" xfId="0" applyNumberFormat="1" applyFont="1" applyBorder="1" applyAlignment="1">
      <alignment horizontal="right" wrapText="1"/>
    </xf>
    <xf numFmtId="176" fontId="15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3" fillId="0" borderId="0" xfId="23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7" fillId="2" borderId="0" xfId="0" applyFont="1" applyFill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23" applyNumberFormat="1" applyFont="1" applyFill="1" applyBorder="1" applyAlignment="1">
      <alignment horizontal="left" vertical="center"/>
    </xf>
    <xf numFmtId="0" fontId="14" fillId="0" borderId="6" xfId="0" applyFont="1" applyBorder="1" applyAlignment="1">
      <alignment horizontal="right"/>
    </xf>
    <xf numFmtId="167" fontId="18" fillId="0" borderId="0" xfId="23" applyNumberFormat="1" applyFont="1" applyFill="1" applyBorder="1" applyAlignment="1">
      <alignment horizontal="center"/>
    </xf>
    <xf numFmtId="0" fontId="8" fillId="0" borderId="0" xfId="20" applyFont="1" applyAlignment="1">
      <alignment horizontal="left" vertical="top"/>
      <protection/>
    </xf>
    <xf numFmtId="0" fontId="9" fillId="0" borderId="0" xfId="20" applyFont="1" applyAlignment="1">
      <alignment horizontal="center" vertical="top"/>
      <protection/>
    </xf>
    <xf numFmtId="0" fontId="10" fillId="0" borderId="0" xfId="20" applyFont="1" applyAlignment="1">
      <alignment horizontal="left" vertical="top"/>
      <protection/>
    </xf>
    <xf numFmtId="0" fontId="10" fillId="0" borderId="0" xfId="20" applyFont="1" applyAlignment="1">
      <alignment horizontal="left" vertical="top"/>
      <protection/>
    </xf>
    <xf numFmtId="4" fontId="10" fillId="0" borderId="0" xfId="20" applyNumberFormat="1" applyFont="1" applyAlignment="1">
      <alignment horizontal="right" vertical="top"/>
      <protection/>
    </xf>
    <xf numFmtId="4" fontId="11" fillId="0" borderId="0" xfId="20" applyNumberFormat="1" applyFont="1" applyAlignment="1">
      <alignment horizontal="right" vertical="top"/>
      <protection/>
    </xf>
    <xf numFmtId="0" fontId="11" fillId="0" borderId="0" xfId="20" applyFont="1" applyAlignment="1">
      <alignment horizontal="left" vertical="top"/>
      <protection/>
    </xf>
    <xf numFmtId="0" fontId="10" fillId="0" borderId="0" xfId="20" applyFont="1" applyAlignment="1">
      <alignment horizontal="right" vertical="top"/>
      <protection/>
    </xf>
    <xf numFmtId="4" fontId="11" fillId="3" borderId="0" xfId="20" applyNumberFormat="1" applyFont="1" applyFill="1" applyAlignment="1">
      <alignment horizontal="right" vertical="top"/>
      <protection/>
    </xf>
    <xf numFmtId="0" fontId="10" fillId="0" borderId="0" xfId="20" applyFont="1" applyAlignment="1">
      <alignment horizontal="center" vertical="top"/>
      <protection/>
    </xf>
    <xf numFmtId="0" fontId="11" fillId="0" borderId="0" xfId="20" applyFont="1" applyAlignment="1">
      <alignment horizontal="center" vertical="top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orcentagem 2" xfId="22"/>
    <cellStyle name="Vírgula" xfId="23"/>
    <cellStyle name="Separador de milhares 2 2" xfId="24"/>
    <cellStyle name="Separador de milhares 2 4" xfId="25"/>
    <cellStyle name="Vírgula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N42"/>
  <sheetViews>
    <sheetView showGridLines="0" tabSelected="1" zoomScaleSheetLayoutView="80" workbookViewId="0" topLeftCell="A1">
      <selection activeCell="F11" sqref="F11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5.7109375" style="1" customWidth="1"/>
    <col min="4" max="4" width="10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9.28125" style="1" hidden="1" customWidth="1"/>
    <col min="10" max="10" width="1.7109375" style="1" customWidth="1"/>
    <col min="11" max="12" width="1.7109375" style="1" hidden="1" customWidth="1"/>
    <col min="13" max="13" width="13.7109375" style="1" hidden="1" customWidth="1"/>
    <col min="14" max="14" width="2.00390625" style="1" hidden="1" customWidth="1"/>
    <col min="15" max="15" width="13.7109375" style="1" hidden="1" customWidth="1"/>
    <col min="16" max="17" width="1.57421875" style="1" hidden="1" customWidth="1"/>
    <col min="18" max="18" width="35.7109375" style="1" customWidth="1"/>
    <col min="19" max="19" width="10.7109375" style="1" customWidth="1"/>
    <col min="20" max="20" width="1.7109375" style="1" customWidth="1"/>
    <col min="21" max="21" width="12.7109375" style="1" customWidth="1"/>
    <col min="22" max="22" width="1.7109375" style="1" customWidth="1"/>
    <col min="23" max="23" width="12.7109375" style="1" customWidth="1"/>
    <col min="24" max="24" width="1.7109375" style="1" customWidth="1"/>
    <col min="25" max="25" width="13.7109375" style="1" hidden="1" customWidth="1"/>
    <col min="26" max="26" width="14.28125" style="1" bestFit="1" customWidth="1"/>
    <col min="27" max="27" width="13.7109375" style="1" hidden="1" customWidth="1"/>
    <col min="28" max="28" width="1.7109375" style="1" customWidth="1"/>
    <col min="29" max="29" width="13.7109375" style="1" hidden="1" customWidth="1"/>
    <col min="30" max="30" width="1.8515625" style="1" customWidth="1"/>
    <col min="31" max="31" width="13.7109375" style="1" hidden="1" customWidth="1"/>
    <col min="32" max="33" width="2.28125" style="1" customWidth="1"/>
    <col min="34" max="34" width="13.140625" style="1" bestFit="1" customWidth="1"/>
    <col min="35" max="35" width="15.140625" style="1" customWidth="1"/>
    <col min="36" max="16384" width="9.140625" style="1" customWidth="1"/>
  </cols>
  <sheetData>
    <row r="2" spans="2:32" ht="1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2:32" ht="18">
      <c r="B3" s="142" t="s">
        <v>15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2:32" ht="18">
      <c r="B4" s="142" t="s">
        <v>891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</row>
    <row r="5" spans="2:32" ht="15" customHeight="1">
      <c r="B5" s="143" t="s">
        <v>16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2:33" ht="9.95" customHeight="1">
      <c r="B6" s="26"/>
      <c r="C6" s="26"/>
      <c r="D6" s="26"/>
      <c r="E6" s="26"/>
      <c r="F6" s="27"/>
      <c r="G6" s="26"/>
      <c r="H6" s="2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6"/>
      <c r="W6" s="27"/>
      <c r="X6" s="26"/>
      <c r="Y6" s="27"/>
      <c r="Z6" s="26"/>
      <c r="AA6" s="27"/>
      <c r="AB6" s="26"/>
      <c r="AC6" s="26"/>
      <c r="AD6" s="26"/>
      <c r="AE6" s="26"/>
      <c r="AF6" s="26"/>
      <c r="AG6" s="26"/>
    </row>
    <row r="7" spans="2:33" ht="33">
      <c r="B7" s="26"/>
      <c r="C7" s="28"/>
      <c r="D7" s="131" t="s">
        <v>889</v>
      </c>
      <c r="E7" s="28"/>
      <c r="F7" s="29">
        <v>2023</v>
      </c>
      <c r="G7" s="28"/>
      <c r="H7" s="29">
        <v>2022</v>
      </c>
      <c r="I7" s="31" t="s">
        <v>873</v>
      </c>
      <c r="J7" s="28"/>
      <c r="K7" s="31">
        <v>2013</v>
      </c>
      <c r="L7" s="28"/>
      <c r="M7" s="32">
        <v>2012</v>
      </c>
      <c r="N7" s="33"/>
      <c r="O7" s="34">
        <v>2011</v>
      </c>
      <c r="P7" s="35"/>
      <c r="Q7" s="35"/>
      <c r="R7" s="28"/>
      <c r="S7" s="131" t="s">
        <v>889</v>
      </c>
      <c r="T7" s="28"/>
      <c r="U7" s="30">
        <v>2023</v>
      </c>
      <c r="V7" s="28"/>
      <c r="W7" s="30">
        <v>2022</v>
      </c>
      <c r="X7" s="28"/>
      <c r="Y7" s="29">
        <v>2015</v>
      </c>
      <c r="Z7" s="28"/>
      <c r="AA7" s="30">
        <v>2013</v>
      </c>
      <c r="AB7" s="28"/>
      <c r="AC7" s="36">
        <v>2012</v>
      </c>
      <c r="AD7" s="33"/>
      <c r="AE7" s="37">
        <v>2011</v>
      </c>
      <c r="AF7" s="38"/>
      <c r="AG7" s="26"/>
    </row>
    <row r="8" spans="2:33" ht="16.5">
      <c r="B8" s="26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35"/>
      <c r="N8" s="26"/>
      <c r="O8" s="39"/>
      <c r="P8" s="33"/>
      <c r="Q8" s="33"/>
      <c r="R8" s="28" t="s">
        <v>1</v>
      </c>
      <c r="S8" s="28"/>
      <c r="T8" s="28"/>
      <c r="U8" s="28"/>
      <c r="V8" s="28"/>
      <c r="W8" s="28"/>
      <c r="X8" s="28"/>
      <c r="Y8" s="38"/>
      <c r="Z8" s="28"/>
      <c r="AA8" s="28"/>
      <c r="AB8" s="28"/>
      <c r="AC8" s="26"/>
      <c r="AD8" s="26"/>
      <c r="AE8" s="40"/>
      <c r="AF8" s="33"/>
      <c r="AG8" s="26"/>
    </row>
    <row r="9" spans="2:33" s="2" customFormat="1" ht="9.95" customHeight="1">
      <c r="B9" s="41"/>
      <c r="C9" s="28"/>
      <c r="D9" s="28"/>
      <c r="E9" s="28"/>
      <c r="F9" s="28"/>
      <c r="G9" s="28"/>
      <c r="H9" s="28"/>
      <c r="I9" s="28"/>
      <c r="J9" s="28"/>
      <c r="K9" s="28"/>
      <c r="L9" s="28"/>
      <c r="M9" s="41"/>
      <c r="N9" s="35"/>
      <c r="O9" s="41"/>
      <c r="P9" s="35"/>
      <c r="Q9" s="35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8"/>
      <c r="AD9" s="35"/>
      <c r="AE9" s="38"/>
      <c r="AF9" s="35"/>
      <c r="AG9" s="41"/>
    </row>
    <row r="10" spans="2:33" s="2" customFormat="1" ht="16.5">
      <c r="B10" s="41"/>
      <c r="C10" s="28" t="s">
        <v>2</v>
      </c>
      <c r="D10" s="28"/>
      <c r="E10" s="28"/>
      <c r="F10" s="28"/>
      <c r="G10" s="28"/>
      <c r="H10" s="28"/>
      <c r="I10" s="28"/>
      <c r="J10" s="28"/>
      <c r="K10" s="28"/>
      <c r="L10" s="28"/>
      <c r="M10" s="35"/>
      <c r="N10" s="35"/>
      <c r="O10" s="35"/>
      <c r="P10" s="35"/>
      <c r="Q10" s="35"/>
      <c r="R10" s="28" t="s">
        <v>2</v>
      </c>
      <c r="S10" s="28"/>
      <c r="T10" s="28"/>
      <c r="U10" s="28"/>
      <c r="V10" s="28"/>
      <c r="W10" s="28"/>
      <c r="X10" s="28"/>
      <c r="Y10" s="28"/>
      <c r="Z10" s="122"/>
      <c r="AA10" s="28"/>
      <c r="AB10" s="28"/>
      <c r="AC10" s="38"/>
      <c r="AD10" s="35"/>
      <c r="AE10" s="38"/>
      <c r="AF10" s="35"/>
      <c r="AG10" s="41"/>
    </row>
    <row r="11" spans="2:33" ht="16.5">
      <c r="B11" s="26"/>
      <c r="C11" s="42" t="s">
        <v>876</v>
      </c>
      <c r="D11" s="131">
        <v>3</v>
      </c>
      <c r="E11" s="42"/>
      <c r="F11" s="43">
        <f>25166421.06</f>
        <v>25166421.06</v>
      </c>
      <c r="G11" s="42"/>
      <c r="H11" s="43">
        <f>7937366.95</f>
        <v>7937366.95</v>
      </c>
      <c r="I11" s="46">
        <f>(H11-F11)/1000</f>
        <v>-17229.05411</v>
      </c>
      <c r="J11" s="42"/>
      <c r="K11" s="45">
        <f>246+14+4287</f>
        <v>4547</v>
      </c>
      <c r="L11" s="42"/>
      <c r="M11" s="46">
        <f>0+177</f>
        <v>177</v>
      </c>
      <c r="N11" s="46"/>
      <c r="O11" s="46">
        <v>51</v>
      </c>
      <c r="P11" s="47"/>
      <c r="Q11" s="47"/>
      <c r="R11" s="48" t="s">
        <v>883</v>
      </c>
      <c r="S11" s="132">
        <v>11</v>
      </c>
      <c r="T11" s="48"/>
      <c r="U11" s="54">
        <f>3191912.55</f>
        <v>3191912.55</v>
      </c>
      <c r="V11" s="48"/>
      <c r="W11" s="54">
        <f>5938309.54</f>
        <v>5938309.54</v>
      </c>
      <c r="X11" s="48"/>
      <c r="Y11" s="49">
        <f>7217</f>
        <v>7217</v>
      </c>
      <c r="Z11" s="119"/>
      <c r="AA11" s="50">
        <v>2225</v>
      </c>
      <c r="AB11" s="48"/>
      <c r="AC11" s="50">
        <v>6618</v>
      </c>
      <c r="AD11" s="50"/>
      <c r="AE11" s="50">
        <v>5589</v>
      </c>
      <c r="AF11" s="51"/>
      <c r="AG11" s="26"/>
    </row>
    <row r="12" spans="2:34" ht="16.5">
      <c r="B12" s="26"/>
      <c r="C12" s="48" t="s">
        <v>877</v>
      </c>
      <c r="D12" s="132">
        <v>4</v>
      </c>
      <c r="E12" s="48"/>
      <c r="F12" s="52">
        <f>7137257.25+3845309.83</f>
        <v>10982567.08</v>
      </c>
      <c r="G12" s="48"/>
      <c r="H12" s="52">
        <f>1593855.81+4754706.85</f>
        <v>6348562.66</v>
      </c>
      <c r="I12" s="46">
        <f>(H12-F12)/1000</f>
        <v>-4634.00442</v>
      </c>
      <c r="J12" s="42"/>
      <c r="K12" s="44">
        <f>290+10578</f>
        <v>10868</v>
      </c>
      <c r="L12" s="42"/>
      <c r="M12" s="46">
        <f>511+25631</f>
        <v>26142</v>
      </c>
      <c r="N12" s="46"/>
      <c r="O12" s="46">
        <f>244+38290</f>
        <v>38534</v>
      </c>
      <c r="P12" s="47"/>
      <c r="Q12" s="47"/>
      <c r="R12" s="48" t="s">
        <v>884</v>
      </c>
      <c r="S12" s="132"/>
      <c r="T12" s="48"/>
      <c r="U12" s="54">
        <f>0+1322890.16+122485.14+0+2418702.62</f>
        <v>3864077.92</v>
      </c>
      <c r="V12" s="48"/>
      <c r="W12" s="54">
        <f>510.25+1260735.9+131610.47+159034.18+2884170.31</f>
        <v>4436061.109999999</v>
      </c>
      <c r="X12" s="48"/>
      <c r="Y12" s="49">
        <f>500+526+335+261+25+2928+46+3+17</f>
        <v>4641</v>
      </c>
      <c r="Z12" s="121"/>
      <c r="AA12" s="50">
        <f>220+1993+1086+31+2437</f>
        <v>5767</v>
      </c>
      <c r="AB12" s="42"/>
      <c r="AC12" s="50">
        <v>22653</v>
      </c>
      <c r="AD12" s="50"/>
      <c r="AE12" s="50">
        <v>18515</v>
      </c>
      <c r="AF12" s="51"/>
      <c r="AG12" s="26"/>
      <c r="AH12" s="13"/>
    </row>
    <row r="13" spans="2:35" ht="16.5">
      <c r="B13" s="26"/>
      <c r="C13" s="48" t="s">
        <v>878</v>
      </c>
      <c r="D13" s="132">
        <v>6</v>
      </c>
      <c r="E13" s="48"/>
      <c r="F13" s="52">
        <f>2806424.09</f>
        <v>2806424.09</v>
      </c>
      <c r="G13" s="48"/>
      <c r="H13" s="52">
        <f>2423461.81</f>
        <v>2423461.81</v>
      </c>
      <c r="I13" s="46">
        <f>(H13-F13)/1000</f>
        <v>-382.9622799999998</v>
      </c>
      <c r="J13" s="42"/>
      <c r="K13" s="44">
        <v>671</v>
      </c>
      <c r="L13" s="42"/>
      <c r="M13" s="46">
        <v>873</v>
      </c>
      <c r="N13" s="46"/>
      <c r="O13" s="46">
        <v>723</v>
      </c>
      <c r="P13" s="47"/>
      <c r="Q13" s="47"/>
      <c r="R13" s="48" t="s">
        <v>885</v>
      </c>
      <c r="S13" s="132"/>
      <c r="T13" s="48"/>
      <c r="U13" s="54">
        <f>1792919.75-1322890.16-122485.14+12309384.43-0</f>
        <v>12656928.879999999</v>
      </c>
      <c r="V13" s="48"/>
      <c r="W13" s="54">
        <f>2480981.68-1260735.9-131610.47+12435858.61-159034.18-1000</f>
        <v>13364459.74</v>
      </c>
      <c r="X13" s="48"/>
      <c r="Y13" s="49">
        <f>5257-526-335+26948-261</f>
        <v>31083</v>
      </c>
      <c r="Z13" s="119"/>
      <c r="AA13" s="50">
        <f>12641-1993+33877-1086-31+16</f>
        <v>43424</v>
      </c>
      <c r="AB13" s="48"/>
      <c r="AC13" s="50">
        <f>289+2107+218+2085+953+72</f>
        <v>5724</v>
      </c>
      <c r="AD13" s="50"/>
      <c r="AE13" s="50">
        <f>302+1956+205+1983+336+9</f>
        <v>4791</v>
      </c>
      <c r="AF13" s="51"/>
      <c r="AG13" s="26"/>
      <c r="AI13" s="3"/>
    </row>
    <row r="14" spans="2:35" ht="16.5">
      <c r="B14" s="26"/>
      <c r="C14" s="48" t="s">
        <v>879</v>
      </c>
      <c r="D14" s="132">
        <v>7</v>
      </c>
      <c r="E14" s="48"/>
      <c r="F14" s="52">
        <f>195795.99</f>
        <v>195795.99</v>
      </c>
      <c r="G14" s="48"/>
      <c r="H14" s="52">
        <f>180123.9</f>
        <v>180123.9</v>
      </c>
      <c r="I14" s="46">
        <f>(H14-F14)/1000</f>
        <v>-15.672089999999997</v>
      </c>
      <c r="J14" s="42"/>
      <c r="K14" s="44">
        <v>276</v>
      </c>
      <c r="L14" s="42"/>
      <c r="M14" s="46">
        <f>267</f>
        <v>267</v>
      </c>
      <c r="N14" s="46"/>
      <c r="O14" s="46">
        <v>140</v>
      </c>
      <c r="P14" s="47"/>
      <c r="Q14" s="47"/>
      <c r="R14" s="48" t="s">
        <v>886</v>
      </c>
      <c r="S14" s="132">
        <v>12</v>
      </c>
      <c r="T14" s="48"/>
      <c r="U14" s="54">
        <f>11498247.04</f>
        <v>11498247.04</v>
      </c>
      <c r="V14" s="48"/>
      <c r="W14" s="54">
        <f>8133066.35</f>
        <v>8133066.35</v>
      </c>
      <c r="X14" s="48"/>
      <c r="Y14" s="49">
        <f>5636-1</f>
        <v>5635</v>
      </c>
      <c r="Z14" s="121"/>
      <c r="AA14" s="50">
        <v>7963</v>
      </c>
      <c r="AB14" s="48"/>
      <c r="AC14" s="53">
        <f>9804-2107-218+31228-953-71</f>
        <v>37683</v>
      </c>
      <c r="AD14" s="53"/>
      <c r="AE14" s="53">
        <f>6800-1956-205+26099-337-9</f>
        <v>30392</v>
      </c>
      <c r="AF14" s="51"/>
      <c r="AG14" s="26"/>
      <c r="AI14" s="3"/>
    </row>
    <row r="15" spans="2:33" ht="14.25" customHeight="1">
      <c r="B15" s="26"/>
      <c r="C15" s="48" t="s">
        <v>880</v>
      </c>
      <c r="D15" s="132">
        <v>8</v>
      </c>
      <c r="E15" s="48"/>
      <c r="F15" s="52">
        <v>84972.64</v>
      </c>
      <c r="G15" s="48"/>
      <c r="H15" s="52">
        <v>0</v>
      </c>
      <c r="I15" s="46">
        <f>(H15-F15)/1000</f>
        <v>-84.97264</v>
      </c>
      <c r="J15" s="42"/>
      <c r="K15" s="44">
        <v>308</v>
      </c>
      <c r="L15" s="42"/>
      <c r="M15" s="46">
        <f>27+281</f>
        <v>308</v>
      </c>
      <c r="N15" s="46"/>
      <c r="O15" s="46">
        <v>168</v>
      </c>
      <c r="P15" s="47"/>
      <c r="Q15" s="47"/>
      <c r="R15" s="48"/>
      <c r="S15" s="132"/>
      <c r="T15" s="48"/>
      <c r="U15" s="54"/>
      <c r="V15" s="48"/>
      <c r="W15" s="54"/>
      <c r="X15" s="48"/>
      <c r="Y15" s="49"/>
      <c r="Z15" s="48"/>
      <c r="AA15" s="50">
        <v>845</v>
      </c>
      <c r="AB15" s="48"/>
      <c r="AC15" s="50">
        <v>8061</v>
      </c>
      <c r="AD15" s="50"/>
      <c r="AE15" s="50">
        <v>5670</v>
      </c>
      <c r="AF15" s="51"/>
      <c r="AG15" s="26"/>
    </row>
    <row r="16" spans="2:33" ht="9.95" customHeight="1">
      <c r="B16" s="26"/>
      <c r="C16" s="42"/>
      <c r="D16" s="42"/>
      <c r="E16" s="42"/>
      <c r="F16" s="139"/>
      <c r="G16" s="42"/>
      <c r="H16" s="139"/>
      <c r="I16" s="55"/>
      <c r="J16" s="42"/>
      <c r="K16" s="55"/>
      <c r="L16" s="42"/>
      <c r="M16" s="46"/>
      <c r="N16" s="47"/>
      <c r="O16" s="46"/>
      <c r="P16" s="47"/>
      <c r="Q16" s="47"/>
      <c r="R16" s="48"/>
      <c r="S16" s="132"/>
      <c r="T16" s="48"/>
      <c r="U16" s="103"/>
      <c r="V16" s="48"/>
      <c r="W16" s="103"/>
      <c r="X16" s="48"/>
      <c r="Y16" s="58"/>
      <c r="Z16" s="48"/>
      <c r="AA16" s="59"/>
      <c r="AB16" s="42"/>
      <c r="AC16" s="45"/>
      <c r="AD16" s="51"/>
      <c r="AE16" s="45"/>
      <c r="AF16" s="51"/>
      <c r="AG16" s="26"/>
    </row>
    <row r="17" spans="2:33" ht="8.1" customHeight="1">
      <c r="B17" s="26"/>
      <c r="C17" s="42"/>
      <c r="D17" s="42"/>
      <c r="E17" s="42"/>
      <c r="F17" s="52"/>
      <c r="G17" s="42"/>
      <c r="H17" s="52"/>
      <c r="I17" s="73"/>
      <c r="J17" s="42"/>
      <c r="K17" s="60"/>
      <c r="L17" s="42"/>
      <c r="M17" s="61"/>
      <c r="N17" s="47"/>
      <c r="O17" s="61"/>
      <c r="P17" s="47"/>
      <c r="Q17" s="47"/>
      <c r="R17" s="48"/>
      <c r="S17" s="132"/>
      <c r="T17" s="48"/>
      <c r="U17" s="54"/>
      <c r="V17" s="48"/>
      <c r="W17" s="54"/>
      <c r="X17" s="48"/>
      <c r="Y17" s="49"/>
      <c r="Z17" s="48"/>
      <c r="AA17" s="62"/>
      <c r="AB17" s="42"/>
      <c r="AC17" s="63"/>
      <c r="AD17" s="51"/>
      <c r="AE17" s="63"/>
      <c r="AF17" s="51"/>
      <c r="AG17" s="26"/>
    </row>
    <row r="18" spans="2:35" ht="15" customHeight="1">
      <c r="B18" s="26"/>
      <c r="C18" s="62"/>
      <c r="D18" s="62"/>
      <c r="E18" s="62"/>
      <c r="F18" s="99">
        <f>F11+F12+F13+F14+F15+F16</f>
        <v>39236180.86000001</v>
      </c>
      <c r="G18" s="62"/>
      <c r="H18" s="99">
        <f>H11+H12+H13+H14+H15+H16</f>
        <v>16889515.32</v>
      </c>
      <c r="I18" s="73"/>
      <c r="J18" s="62"/>
      <c r="K18" s="64" t="e">
        <f>K11+K12+K13+K14+K15+#REF!</f>
        <v>#REF!</v>
      </c>
      <c r="L18" s="42"/>
      <c r="M18" s="65">
        <f>SUM(M11:M15)</f>
        <v>27767</v>
      </c>
      <c r="N18" s="66"/>
      <c r="O18" s="65">
        <f>SUM(O11:O15)</f>
        <v>39616</v>
      </c>
      <c r="P18" s="47"/>
      <c r="Q18" s="47"/>
      <c r="R18" s="48"/>
      <c r="S18" s="132"/>
      <c r="T18" s="48"/>
      <c r="U18" s="102">
        <f>U11+U12+U13+U14</f>
        <v>31211166.389999997</v>
      </c>
      <c r="V18" s="48"/>
      <c r="W18" s="102">
        <f>W11+W12+W13+W14</f>
        <v>31871896.740000002</v>
      </c>
      <c r="X18" s="48"/>
      <c r="Y18" s="67">
        <f>Y11+Y12+Y13+Y14+Y15</f>
        <v>48576</v>
      </c>
      <c r="Z18" s="48"/>
      <c r="AA18" s="68" t="e">
        <f>AA11+AA12+AA13+AA14+AA15+#REF!</f>
        <v>#REF!</v>
      </c>
      <c r="AB18" s="42"/>
      <c r="AC18" s="68">
        <f>SUM(AC11:AC15)</f>
        <v>80739</v>
      </c>
      <c r="AD18" s="69"/>
      <c r="AE18" s="68">
        <f>SUM(AE11:AE15)</f>
        <v>64957</v>
      </c>
      <c r="AF18" s="51"/>
      <c r="AG18" s="26"/>
      <c r="AI18" s="3"/>
    </row>
    <row r="19" spans="2:33" ht="4.5" customHeight="1">
      <c r="B19" s="26"/>
      <c r="C19" s="42"/>
      <c r="D19" s="42"/>
      <c r="E19" s="42"/>
      <c r="F19" s="52"/>
      <c r="G19" s="42"/>
      <c r="H19" s="52"/>
      <c r="I19" s="73"/>
      <c r="J19" s="42"/>
      <c r="K19" s="42"/>
      <c r="L19" s="42"/>
      <c r="M19" s="46"/>
      <c r="N19" s="47"/>
      <c r="O19" s="47"/>
      <c r="P19" s="47"/>
      <c r="Q19" s="47"/>
      <c r="R19" s="70"/>
      <c r="S19" s="133"/>
      <c r="T19" s="70"/>
      <c r="U19" s="70"/>
      <c r="V19" s="70"/>
      <c r="W19" s="70"/>
      <c r="X19" s="70"/>
      <c r="Y19" s="70"/>
      <c r="Z19" s="70"/>
      <c r="AA19" s="26"/>
      <c r="AB19" s="26"/>
      <c r="AC19" s="40"/>
      <c r="AD19" s="26"/>
      <c r="AE19" s="40"/>
      <c r="AF19" s="51"/>
      <c r="AG19" s="26"/>
    </row>
    <row r="20" spans="2:35" s="2" customFormat="1" ht="16.5">
      <c r="B20" s="41"/>
      <c r="C20" s="28" t="s">
        <v>3</v>
      </c>
      <c r="D20" s="28"/>
      <c r="E20" s="28"/>
      <c r="F20" s="52"/>
      <c r="G20" s="28"/>
      <c r="H20" s="52"/>
      <c r="I20" s="73"/>
      <c r="J20" s="28"/>
      <c r="K20" s="28"/>
      <c r="L20" s="28"/>
      <c r="M20" s="74"/>
      <c r="N20" s="74"/>
      <c r="O20" s="74"/>
      <c r="P20" s="74"/>
      <c r="Q20" s="74"/>
      <c r="R20" s="75"/>
      <c r="S20" s="134"/>
      <c r="T20" s="75"/>
      <c r="U20" s="75"/>
      <c r="V20" s="75"/>
      <c r="W20" s="75"/>
      <c r="X20" s="75"/>
      <c r="Y20" s="75"/>
      <c r="Z20" s="75"/>
      <c r="AA20" s="41"/>
      <c r="AB20" s="41"/>
      <c r="AC20" s="41"/>
      <c r="AD20" s="41"/>
      <c r="AE20" s="41"/>
      <c r="AF20" s="72"/>
      <c r="AG20" s="41"/>
      <c r="AI20" s="12"/>
    </row>
    <row r="21" spans="2:33" ht="16.5">
      <c r="B21" s="26"/>
      <c r="C21" s="28" t="s">
        <v>4</v>
      </c>
      <c r="D21" s="28"/>
      <c r="E21" s="28"/>
      <c r="F21" s="52"/>
      <c r="G21" s="28"/>
      <c r="H21" s="52"/>
      <c r="I21" s="38"/>
      <c r="J21" s="28"/>
      <c r="K21" s="28"/>
      <c r="L21" s="28"/>
      <c r="M21" s="74"/>
      <c r="N21" s="74"/>
      <c r="O21" s="74"/>
      <c r="P21" s="47"/>
      <c r="Q21" s="47"/>
      <c r="R21" s="71" t="s">
        <v>3</v>
      </c>
      <c r="S21" s="135"/>
      <c r="T21" s="71"/>
      <c r="U21" s="71"/>
      <c r="V21" s="71"/>
      <c r="W21" s="71"/>
      <c r="X21" s="71"/>
      <c r="Y21" s="71"/>
      <c r="Z21" s="71"/>
      <c r="AA21" s="28"/>
      <c r="AB21" s="28"/>
      <c r="AC21" s="45"/>
      <c r="AD21" s="51"/>
      <c r="AE21" s="69"/>
      <c r="AF21" s="51"/>
      <c r="AG21" s="26"/>
    </row>
    <row r="22" spans="2:40" s="2" customFormat="1" ht="16.5">
      <c r="B22" s="41"/>
      <c r="C22" s="48" t="s">
        <v>881</v>
      </c>
      <c r="D22" s="132">
        <v>9</v>
      </c>
      <c r="E22" s="48"/>
      <c r="F22" s="52">
        <f>7377310.52</f>
        <v>7377310.52</v>
      </c>
      <c r="G22" s="48"/>
      <c r="H22" s="52">
        <f>8680191.92</f>
        <v>8680191.92</v>
      </c>
      <c r="I22" s="46">
        <f>(H22-F22)/1000</f>
        <v>1302.8814000000004</v>
      </c>
      <c r="J22" s="41"/>
      <c r="K22" s="76">
        <v>2448</v>
      </c>
      <c r="L22" s="41"/>
      <c r="M22" s="46">
        <v>2037</v>
      </c>
      <c r="N22" s="41"/>
      <c r="O22" s="41"/>
      <c r="P22" s="74"/>
      <c r="Q22" s="74"/>
      <c r="R22" s="48" t="s">
        <v>887</v>
      </c>
      <c r="S22" s="132">
        <v>13</v>
      </c>
      <c r="T22" s="48"/>
      <c r="U22" s="54">
        <f>38523207.21</f>
        <v>38523207.21</v>
      </c>
      <c r="V22" s="48"/>
      <c r="W22" s="54">
        <f>23616913.63</f>
        <v>23616913.63</v>
      </c>
      <c r="X22" s="48"/>
      <c r="Y22" s="49">
        <f>10104</f>
        <v>10104</v>
      </c>
      <c r="Z22" s="124"/>
      <c r="AA22" s="125"/>
      <c r="AB22" s="126"/>
      <c r="AC22" s="125"/>
      <c r="AD22" s="125"/>
      <c r="AE22" s="125"/>
      <c r="AF22" s="127"/>
      <c r="AG22" s="128"/>
      <c r="AH22" s="129"/>
      <c r="AI22" s="130"/>
      <c r="AJ22" s="128"/>
      <c r="AK22" s="128"/>
      <c r="AL22" s="128"/>
      <c r="AM22" s="128"/>
      <c r="AN22" s="128"/>
    </row>
    <row r="23" spans="2:34" s="2" customFormat="1" ht="16.5">
      <c r="B23" s="41"/>
      <c r="C23" s="42"/>
      <c r="D23" s="42"/>
      <c r="E23" s="42"/>
      <c r="F23" s="52"/>
      <c r="G23" s="42"/>
      <c r="H23" s="52"/>
      <c r="I23" s="44"/>
      <c r="J23" s="42"/>
      <c r="K23" s="77"/>
      <c r="L23" s="42"/>
      <c r="M23" s="46">
        <v>222</v>
      </c>
      <c r="N23" s="46"/>
      <c r="O23" s="46">
        <v>2035</v>
      </c>
      <c r="P23" s="74"/>
      <c r="Q23" s="74"/>
      <c r="R23" s="48" t="s">
        <v>885</v>
      </c>
      <c r="S23" s="132"/>
      <c r="T23" s="48"/>
      <c r="U23" s="54">
        <f>6185270.25</f>
        <v>6185270.25</v>
      </c>
      <c r="V23" s="48"/>
      <c r="W23" s="54">
        <f>6058692.37</f>
        <v>6058692.37</v>
      </c>
      <c r="X23" s="48"/>
      <c r="Y23" s="49">
        <f>8367</f>
        <v>8367</v>
      </c>
      <c r="Z23" s="119"/>
      <c r="AA23" s="45">
        <v>8534</v>
      </c>
      <c r="AB23" s="42"/>
      <c r="AC23" s="45">
        <f>71733</f>
        <v>71733</v>
      </c>
      <c r="AD23" s="45"/>
      <c r="AE23" s="45">
        <f>2559+74058</f>
        <v>76617</v>
      </c>
      <c r="AF23" s="72"/>
      <c r="AG23" s="41"/>
      <c r="AH23" s="24"/>
    </row>
    <row r="24" spans="2:34" ht="9.95" customHeight="1">
      <c r="B24" s="26"/>
      <c r="C24" s="42"/>
      <c r="D24" s="42"/>
      <c r="E24" s="42"/>
      <c r="F24" s="56"/>
      <c r="G24" s="42"/>
      <c r="H24" s="56"/>
      <c r="I24" s="44"/>
      <c r="J24" s="42"/>
      <c r="K24" s="77"/>
      <c r="L24" s="42"/>
      <c r="M24" s="46"/>
      <c r="N24" s="46"/>
      <c r="O24" s="46">
        <v>10857</v>
      </c>
      <c r="P24" s="47"/>
      <c r="Q24" s="47"/>
      <c r="R24" s="48"/>
      <c r="S24" s="48"/>
      <c r="T24" s="48"/>
      <c r="U24" s="103"/>
      <c r="V24" s="48"/>
      <c r="W24" s="103"/>
      <c r="X24" s="48"/>
      <c r="Y24" s="49"/>
      <c r="Z24" s="48"/>
      <c r="AA24" s="45"/>
      <c r="AB24" s="42"/>
      <c r="AC24" s="45">
        <v>10953</v>
      </c>
      <c r="AD24" s="45"/>
      <c r="AE24" s="45">
        <v>8709</v>
      </c>
      <c r="AF24" s="51"/>
      <c r="AG24" s="26"/>
      <c r="AH24" s="105"/>
    </row>
    <row r="25" spans="2:33" ht="8.1" customHeight="1">
      <c r="B25" s="26"/>
      <c r="C25" s="42"/>
      <c r="D25" s="42"/>
      <c r="E25" s="42"/>
      <c r="F25" s="52"/>
      <c r="G25" s="42"/>
      <c r="H25" s="52"/>
      <c r="I25" s="78"/>
      <c r="J25" s="42"/>
      <c r="K25" s="79"/>
      <c r="L25" s="42"/>
      <c r="M25" s="40"/>
      <c r="N25" s="26"/>
      <c r="O25" s="40"/>
      <c r="P25" s="47"/>
      <c r="Q25" s="47"/>
      <c r="R25" s="42"/>
      <c r="S25" s="42"/>
      <c r="T25" s="42"/>
      <c r="U25" s="52"/>
      <c r="V25" s="42"/>
      <c r="W25" s="52"/>
      <c r="X25" s="42"/>
      <c r="Y25" s="60"/>
      <c r="Z25" s="42"/>
      <c r="AA25" s="63"/>
      <c r="AB25" s="42"/>
      <c r="AC25" s="45"/>
      <c r="AD25" s="51"/>
      <c r="AE25" s="45"/>
      <c r="AF25" s="51"/>
      <c r="AG25" s="26"/>
    </row>
    <row r="26" spans="2:34" ht="16.5">
      <c r="B26" s="26"/>
      <c r="C26" s="80"/>
      <c r="D26" s="80"/>
      <c r="E26" s="80"/>
      <c r="F26" s="99">
        <f>F22</f>
        <v>7377310.52</v>
      </c>
      <c r="G26" s="80"/>
      <c r="H26" s="99">
        <f>H22</f>
        <v>8680191.92</v>
      </c>
      <c r="I26" s="68">
        <f>I22+I23+I24</f>
        <v>1302.8814000000004</v>
      </c>
      <c r="J26" s="80"/>
      <c r="K26" s="68">
        <f>K22+K23</f>
        <v>2448</v>
      </c>
      <c r="L26" s="28"/>
      <c r="M26" s="65">
        <f>SUM(M22:M23)</f>
        <v>2259</v>
      </c>
      <c r="N26" s="66"/>
      <c r="O26" s="65">
        <f>SUM(O23:O24)</f>
        <v>12892</v>
      </c>
      <c r="P26" s="47"/>
      <c r="Q26" s="47"/>
      <c r="R26" s="42"/>
      <c r="S26" s="42"/>
      <c r="T26" s="42"/>
      <c r="U26" s="99">
        <f>U22+U23-1000</f>
        <v>44707477.46</v>
      </c>
      <c r="V26" s="42"/>
      <c r="W26" s="99">
        <f>W22+W23-1000</f>
        <v>29674606</v>
      </c>
      <c r="X26" s="42"/>
      <c r="Y26" s="64">
        <f>Y22+Y23</f>
        <v>18471</v>
      </c>
      <c r="Z26" s="42"/>
      <c r="AA26" s="68">
        <f>AA22+AA23</f>
        <v>8534</v>
      </c>
      <c r="AB26" s="42"/>
      <c r="AC26" s="63"/>
      <c r="AD26" s="51"/>
      <c r="AE26" s="63"/>
      <c r="AF26" s="51"/>
      <c r="AG26" s="26"/>
      <c r="AH26" s="105"/>
    </row>
    <row r="27" spans="2:34" ht="9.95" customHeight="1">
      <c r="B27" s="26"/>
      <c r="C27" s="42"/>
      <c r="D27" s="42"/>
      <c r="E27" s="42"/>
      <c r="F27" s="52"/>
      <c r="G27" s="42"/>
      <c r="H27" s="52"/>
      <c r="I27" s="77"/>
      <c r="J27" s="42"/>
      <c r="K27" s="42"/>
      <c r="L27" s="42"/>
      <c r="M27" s="46"/>
      <c r="N27" s="47"/>
      <c r="O27" s="47"/>
      <c r="P27" s="47"/>
      <c r="Q27" s="47"/>
      <c r="R27" s="42"/>
      <c r="S27" s="42"/>
      <c r="T27" s="42"/>
      <c r="U27" s="42"/>
      <c r="V27" s="42"/>
      <c r="W27" s="42"/>
      <c r="X27" s="42"/>
      <c r="Y27" s="73"/>
      <c r="Z27" s="42"/>
      <c r="AA27" s="69"/>
      <c r="AB27" s="42"/>
      <c r="AC27" s="68">
        <f>SUM(AC22:AC25)</f>
        <v>82686</v>
      </c>
      <c r="AD27" s="69"/>
      <c r="AE27" s="68">
        <f>SUM(AE22:AE25)</f>
        <v>85326</v>
      </c>
      <c r="AF27" s="51"/>
      <c r="AG27" s="26"/>
      <c r="AH27" s="104"/>
    </row>
    <row r="28" spans="2:33" ht="16.5">
      <c r="B28" s="26"/>
      <c r="C28" s="42" t="s">
        <v>14</v>
      </c>
      <c r="D28" s="42"/>
      <c r="E28" s="42"/>
      <c r="F28" s="52">
        <v>50745.86</v>
      </c>
      <c r="G28" s="42"/>
      <c r="H28" s="52">
        <v>50745.86</v>
      </c>
      <c r="I28" s="46">
        <f>(H28-F28)/1000</f>
        <v>0</v>
      </c>
      <c r="J28" s="42"/>
      <c r="K28" s="77">
        <v>51</v>
      </c>
      <c r="L28" s="42"/>
      <c r="M28" s="46">
        <v>51</v>
      </c>
      <c r="N28" s="46"/>
      <c r="O28" s="46">
        <v>51</v>
      </c>
      <c r="P28" s="47"/>
      <c r="Q28" s="47"/>
      <c r="R28" s="42"/>
      <c r="S28" s="42"/>
      <c r="T28" s="42"/>
      <c r="U28" s="42"/>
      <c r="V28" s="42"/>
      <c r="W28" s="42"/>
      <c r="X28" s="42"/>
      <c r="Y28" s="55"/>
      <c r="Z28" s="42"/>
      <c r="AA28" s="62"/>
      <c r="AB28" s="42"/>
      <c r="AC28" s="45"/>
      <c r="AD28" s="51"/>
      <c r="AE28" s="45"/>
      <c r="AF28" s="51"/>
      <c r="AG28" s="26"/>
    </row>
    <row r="29" spans="2:33" ht="16.5">
      <c r="B29" s="26"/>
      <c r="C29" s="42" t="s">
        <v>882</v>
      </c>
      <c r="D29" s="131">
        <v>10</v>
      </c>
      <c r="E29" s="42"/>
      <c r="F29" s="52">
        <f>144081287.76-119317624.9+8044234.19-2567167.74</f>
        <v>30240729.309999987</v>
      </c>
      <c r="G29" s="42"/>
      <c r="H29" s="52">
        <f>142663369.98-114466500.07+8067332.27-2507525.47</f>
        <v>33756676.70999999</v>
      </c>
      <c r="I29" s="46">
        <f>(H29-F29)/1000</f>
        <v>3515.947400000006</v>
      </c>
      <c r="J29" s="42"/>
      <c r="K29" s="45">
        <f>97459-235-27899+172+12227-4500</f>
        <v>77224</v>
      </c>
      <c r="L29" s="42"/>
      <c r="M29" s="46">
        <f>97354-244-18336+143+12979-4756</f>
        <v>87140</v>
      </c>
      <c r="N29" s="46"/>
      <c r="O29" s="46">
        <f>96160-242-8743+111+17949-7120</f>
        <v>98115</v>
      </c>
      <c r="P29" s="47"/>
      <c r="Q29" s="47"/>
      <c r="R29" s="28" t="s">
        <v>888</v>
      </c>
      <c r="S29" s="131"/>
      <c r="T29" s="28"/>
      <c r="U29" s="28"/>
      <c r="V29" s="28"/>
      <c r="W29" s="28"/>
      <c r="X29" s="28"/>
      <c r="Y29" s="73"/>
      <c r="Z29" s="28"/>
      <c r="AA29" s="80"/>
      <c r="AB29" s="28"/>
      <c r="AC29" s="69"/>
      <c r="AD29" s="72"/>
      <c r="AE29" s="69"/>
      <c r="AF29" s="72"/>
      <c r="AG29" s="26"/>
    </row>
    <row r="30" spans="2:33" ht="15.75" customHeight="1">
      <c r="B30" s="26"/>
      <c r="C30" s="42"/>
      <c r="D30" s="42"/>
      <c r="E30" s="42"/>
      <c r="F30" s="52"/>
      <c r="G30" s="42"/>
      <c r="H30" s="52"/>
      <c r="I30" s="46"/>
      <c r="J30" s="42"/>
      <c r="K30" s="45">
        <f>235-171</f>
        <v>64</v>
      </c>
      <c r="L30" s="42"/>
      <c r="M30" s="46">
        <f>244-143</f>
        <v>101</v>
      </c>
      <c r="N30" s="46"/>
      <c r="O30" s="46">
        <f>242-111</f>
        <v>131</v>
      </c>
      <c r="P30" s="47"/>
      <c r="Q30" s="47"/>
      <c r="R30" s="42" t="s">
        <v>890</v>
      </c>
      <c r="S30" s="131"/>
      <c r="T30" s="42"/>
      <c r="U30" s="52">
        <f>221653327.35+49147.2</f>
        <v>221702474.54999998</v>
      </c>
      <c r="V30" s="42"/>
      <c r="W30" s="52">
        <f>221653327.35+49147.2</f>
        <v>221702474.54999998</v>
      </c>
      <c r="X30" s="77"/>
      <c r="Y30" s="44">
        <f>194444+49</f>
        <v>194493</v>
      </c>
      <c r="Z30" s="121"/>
      <c r="AA30" s="45">
        <v>194493</v>
      </c>
      <c r="AB30" s="42"/>
      <c r="AC30" s="45">
        <v>24493</v>
      </c>
      <c r="AD30" s="45"/>
      <c r="AE30" s="45">
        <v>24493</v>
      </c>
      <c r="AF30" s="51"/>
      <c r="AG30" s="26"/>
    </row>
    <row r="31" spans="2:34" ht="15.75" customHeight="1">
      <c r="B31" s="26"/>
      <c r="C31" s="42"/>
      <c r="D31" s="42"/>
      <c r="E31" s="42"/>
      <c r="F31" s="52"/>
      <c r="G31" s="42"/>
      <c r="H31" s="52"/>
      <c r="I31" s="42"/>
      <c r="J31" s="42"/>
      <c r="K31" s="45"/>
      <c r="L31" s="42"/>
      <c r="M31" s="46"/>
      <c r="N31" s="46"/>
      <c r="O31" s="46"/>
      <c r="P31" s="47"/>
      <c r="Q31" s="47"/>
      <c r="R31" s="42" t="s">
        <v>20</v>
      </c>
      <c r="S31" s="42"/>
      <c r="T31" s="42"/>
      <c r="U31" s="136">
        <v>0</v>
      </c>
      <c r="V31" s="42"/>
      <c r="W31" s="136">
        <v>0</v>
      </c>
      <c r="X31" s="77"/>
      <c r="Y31" s="44">
        <f>-20787</f>
        <v>-20787</v>
      </c>
      <c r="Z31" s="120"/>
      <c r="AA31" s="45">
        <v>-72787</v>
      </c>
      <c r="AB31" s="42"/>
      <c r="AC31" s="45">
        <v>0</v>
      </c>
      <c r="AD31" s="45"/>
      <c r="AE31" s="45"/>
      <c r="AF31" s="51"/>
      <c r="AG31" s="26"/>
      <c r="AH31" s="123"/>
    </row>
    <row r="32" spans="2:34" s="2" customFormat="1" ht="14.25" customHeight="1">
      <c r="B32" s="41"/>
      <c r="C32" s="42"/>
      <c r="D32" s="42"/>
      <c r="E32" s="42"/>
      <c r="F32" s="56"/>
      <c r="G32" s="42"/>
      <c r="H32" s="56"/>
      <c r="I32" s="81"/>
      <c r="J32" s="42"/>
      <c r="K32" s="82"/>
      <c r="L32" s="42"/>
      <c r="M32" s="46"/>
      <c r="N32" s="47"/>
      <c r="O32" s="46"/>
      <c r="P32" s="74"/>
      <c r="Q32" s="74"/>
      <c r="R32" s="42" t="s">
        <v>5</v>
      </c>
      <c r="S32" s="42"/>
      <c r="T32" s="42"/>
      <c r="U32" s="52">
        <f>86160.66</f>
        <v>86160.66</v>
      </c>
      <c r="V32" s="42"/>
      <c r="W32" s="52">
        <f>86160.66</f>
        <v>86160.66</v>
      </c>
      <c r="X32" s="77"/>
      <c r="Y32" s="44">
        <v>86</v>
      </c>
      <c r="Z32" s="119"/>
      <c r="AA32" s="45">
        <v>86</v>
      </c>
      <c r="AB32" s="42"/>
      <c r="AC32" s="45">
        <v>86</v>
      </c>
      <c r="AD32" s="45"/>
      <c r="AE32" s="45">
        <v>86</v>
      </c>
      <c r="AF32" s="72"/>
      <c r="AG32" s="41"/>
      <c r="AH32" s="24"/>
    </row>
    <row r="33" spans="2:34" ht="16.5">
      <c r="B33" s="26"/>
      <c r="C33" s="42"/>
      <c r="D33" s="42"/>
      <c r="E33" s="42"/>
      <c r="F33" s="52"/>
      <c r="G33" s="42"/>
      <c r="H33" s="52"/>
      <c r="I33" s="77"/>
      <c r="J33" s="42"/>
      <c r="K33" s="83"/>
      <c r="L33" s="42"/>
      <c r="M33" s="61"/>
      <c r="N33" s="47"/>
      <c r="O33" s="61"/>
      <c r="P33" s="47"/>
      <c r="Q33" s="47"/>
      <c r="R33" s="42" t="s">
        <v>10</v>
      </c>
      <c r="S33" s="42"/>
      <c r="T33" s="42"/>
      <c r="U33" s="52">
        <f>6717155.69+1000</f>
        <v>6718155.69</v>
      </c>
      <c r="V33" s="42"/>
      <c r="W33" s="52">
        <f>6799896.04</f>
        <v>6799896.04</v>
      </c>
      <c r="X33" s="77"/>
      <c r="Y33" s="44">
        <v>7357</v>
      </c>
      <c r="Z33" s="121"/>
      <c r="AA33" s="45">
        <v>8521</v>
      </c>
      <c r="AB33" s="42"/>
      <c r="AC33" s="45">
        <v>12070</v>
      </c>
      <c r="AD33" s="45"/>
      <c r="AE33" s="45">
        <v>20033</v>
      </c>
      <c r="AF33" s="51"/>
      <c r="AG33" s="26"/>
      <c r="AH33" s="105"/>
    </row>
    <row r="34" spans="2:33" s="2" customFormat="1" ht="16.5">
      <c r="B34" s="41"/>
      <c r="C34" s="28"/>
      <c r="D34" s="28"/>
      <c r="E34" s="28"/>
      <c r="F34" s="99">
        <f>F28+F29</f>
        <v>30291475.169999987</v>
      </c>
      <c r="G34" s="28"/>
      <c r="H34" s="99">
        <f>H28+H29</f>
        <v>33807422.56999999</v>
      </c>
      <c r="I34" s="64">
        <f>I28+I29+I30</f>
        <v>3515.947400000006</v>
      </c>
      <c r="J34" s="28"/>
      <c r="K34" s="68">
        <f>K28+K29+K30</f>
        <v>77339</v>
      </c>
      <c r="L34" s="28"/>
      <c r="M34" s="65">
        <f>SUM(M27:M33)</f>
        <v>87292</v>
      </c>
      <c r="N34" s="66"/>
      <c r="O34" s="65">
        <f>SUM(O27:O33)</f>
        <v>98297</v>
      </c>
      <c r="P34" s="74"/>
      <c r="Q34" s="74"/>
      <c r="R34" s="42" t="s">
        <v>6</v>
      </c>
      <c r="S34" s="131"/>
      <c r="T34" s="42"/>
      <c r="U34" s="137">
        <f>-225559315.94-1981486.53+20401.73+1000</f>
        <v>-227519400.74</v>
      </c>
      <c r="V34" s="42"/>
      <c r="W34" s="137">
        <f>-228406426.2-2372626.17+20401.73</f>
        <v>-230758650.64</v>
      </c>
      <c r="X34" s="77"/>
      <c r="Y34" s="57">
        <f>-129896</f>
        <v>-129896</v>
      </c>
      <c r="Z34" s="121"/>
      <c r="AA34" s="84">
        <f>-103905-16</f>
        <v>-103921</v>
      </c>
      <c r="AB34" s="42"/>
      <c r="AC34" s="45">
        <f>-39382-44927</f>
        <v>-84309</v>
      </c>
      <c r="AD34" s="45"/>
      <c r="AE34" s="45">
        <v>-47346</v>
      </c>
      <c r="AF34" s="72"/>
      <c r="AG34" s="41"/>
    </row>
    <row r="35" spans="2:33" ht="8.1" customHeight="1">
      <c r="B35" s="26"/>
      <c r="C35" s="26"/>
      <c r="D35" s="26"/>
      <c r="E35" s="26"/>
      <c r="F35" s="52"/>
      <c r="G35" s="26"/>
      <c r="H35" s="52"/>
      <c r="I35" s="86"/>
      <c r="J35" s="26"/>
      <c r="K35" s="26"/>
      <c r="L35" s="26"/>
      <c r="M35" s="26"/>
      <c r="N35" s="26"/>
      <c r="O35" s="26"/>
      <c r="P35" s="47"/>
      <c r="Q35" s="47"/>
      <c r="R35" s="42"/>
      <c r="S35" s="42"/>
      <c r="T35" s="42"/>
      <c r="U35" s="42"/>
      <c r="V35" s="42"/>
      <c r="W35" s="42"/>
      <c r="X35" s="77"/>
      <c r="Y35" s="44"/>
      <c r="Z35" s="42"/>
      <c r="AA35" s="45"/>
      <c r="AB35" s="42"/>
      <c r="AC35" s="63"/>
      <c r="AD35" s="51"/>
      <c r="AE35" s="63"/>
      <c r="AF35" s="51"/>
      <c r="AG35" s="26"/>
    </row>
    <row r="36" spans="2:33" ht="16.5">
      <c r="B36" s="26"/>
      <c r="C36" s="26"/>
      <c r="D36" s="26"/>
      <c r="E36" s="26"/>
      <c r="F36" s="52"/>
      <c r="G36" s="26"/>
      <c r="H36" s="52"/>
      <c r="I36" s="86"/>
      <c r="J36" s="26"/>
      <c r="K36" s="26"/>
      <c r="L36" s="26"/>
      <c r="M36" s="26"/>
      <c r="N36" s="26"/>
      <c r="O36" s="26"/>
      <c r="P36" s="47"/>
      <c r="Q36" s="47"/>
      <c r="R36" s="42"/>
      <c r="S36" s="42"/>
      <c r="T36" s="42"/>
      <c r="U36" s="140">
        <f>U30+U31+U32+U33+U34</f>
        <v>987390.1599999666</v>
      </c>
      <c r="V36" s="42"/>
      <c r="W36" s="140">
        <f>W30+W31+W32+W33+W34</f>
        <v>-2170119.3900000155</v>
      </c>
      <c r="X36" s="77"/>
      <c r="Y36" s="64">
        <f>Y30+Y31+Y32+Y33+Y34</f>
        <v>51253</v>
      </c>
      <c r="Z36" s="42"/>
      <c r="AA36" s="68">
        <f>AA30+AA31+AA32+AA33+AA34</f>
        <v>26392</v>
      </c>
      <c r="AB36" s="42"/>
      <c r="AC36" s="68">
        <f>SUM(AC30:AC35)</f>
        <v>-47660</v>
      </c>
      <c r="AD36" s="69"/>
      <c r="AE36" s="68">
        <f>SUM(AE30:AE35)</f>
        <v>-2734</v>
      </c>
      <c r="AF36" s="51"/>
      <c r="AG36" s="26"/>
    </row>
    <row r="37" spans="2:33" ht="9.95" customHeight="1">
      <c r="B37" s="26"/>
      <c r="C37" s="42"/>
      <c r="D37" s="42"/>
      <c r="E37" s="42"/>
      <c r="F37" s="56"/>
      <c r="G37" s="42"/>
      <c r="H37" s="56"/>
      <c r="I37" s="87"/>
      <c r="J37" s="42"/>
      <c r="K37" s="42"/>
      <c r="L37" s="42"/>
      <c r="M37" s="46"/>
      <c r="N37" s="47"/>
      <c r="O37" s="88"/>
      <c r="P37" s="47"/>
      <c r="Q37" s="47"/>
      <c r="R37" s="42"/>
      <c r="S37" s="42"/>
      <c r="T37" s="42"/>
      <c r="U37" s="100"/>
      <c r="V37" s="42"/>
      <c r="W37" s="100"/>
      <c r="X37" s="77"/>
      <c r="Y37" s="89"/>
      <c r="Z37" s="42"/>
      <c r="AA37" s="89"/>
      <c r="AB37" s="42"/>
      <c r="AC37" s="45"/>
      <c r="AD37" s="51"/>
      <c r="AE37" s="45"/>
      <c r="AF37" s="51"/>
      <c r="AG37" s="26"/>
    </row>
    <row r="38" spans="2:33" s="2" customFormat="1" ht="23.25" customHeight="1" thickBot="1">
      <c r="B38" s="41"/>
      <c r="C38" s="28" t="s">
        <v>7</v>
      </c>
      <c r="D38" s="28"/>
      <c r="E38" s="28"/>
      <c r="F38" s="101">
        <f>F18+F26+F34</f>
        <v>76904966.55</v>
      </c>
      <c r="G38" s="28"/>
      <c r="H38" s="101">
        <f>H18+H26+H34</f>
        <v>59377129.809999995</v>
      </c>
      <c r="I38" s="90">
        <f>I18+I26+I34</f>
        <v>4818.828800000007</v>
      </c>
      <c r="J38" s="28"/>
      <c r="K38" s="91" t="e">
        <f>K18+K26+K34</f>
        <v>#REF!</v>
      </c>
      <c r="L38" s="28"/>
      <c r="M38" s="92">
        <f>SUM(M18,M23,M24,M34)</f>
        <v>115281</v>
      </c>
      <c r="N38" s="66"/>
      <c r="O38" s="92">
        <f>SUM(O18,O23,O24,O34)</f>
        <v>150805</v>
      </c>
      <c r="P38" s="74"/>
      <c r="Q38" s="74"/>
      <c r="R38" s="28" t="s">
        <v>8</v>
      </c>
      <c r="S38" s="28"/>
      <c r="T38" s="28"/>
      <c r="U38" s="106">
        <f>31211+44707+987</f>
        <v>76905</v>
      </c>
      <c r="V38" s="28"/>
      <c r="W38" s="106">
        <f>31872+29675-2170</f>
        <v>59377</v>
      </c>
      <c r="X38" s="38"/>
      <c r="Y38" s="93">
        <f>Y18+Y26+Y36</f>
        <v>118300</v>
      </c>
      <c r="Z38" s="28"/>
      <c r="AA38" s="91" t="e">
        <f>AA18+AA26+AA36</f>
        <v>#REF!</v>
      </c>
      <c r="AB38" s="28"/>
      <c r="AC38" s="94">
        <f>SUM(AC18,AC27,AC36)</f>
        <v>115765</v>
      </c>
      <c r="AD38" s="69"/>
      <c r="AE38" s="94">
        <f>SUM(AE18,AE27,AE36)</f>
        <v>147549</v>
      </c>
      <c r="AF38" s="72"/>
      <c r="AG38" s="41"/>
    </row>
    <row r="39" spans="2:33" ht="17.25" thickTop="1">
      <c r="B39" s="26"/>
      <c r="C39" s="26"/>
      <c r="D39" s="26"/>
      <c r="E39" s="26"/>
      <c r="F39" s="96"/>
      <c r="G39" s="26"/>
      <c r="H39" s="26"/>
      <c r="I39" s="26"/>
      <c r="J39" s="26"/>
      <c r="K39" s="26"/>
      <c r="L39" s="26"/>
      <c r="M39" s="95"/>
      <c r="N39" s="95"/>
      <c r="O39" s="95"/>
      <c r="P39" s="95"/>
      <c r="Q39" s="95"/>
      <c r="R39" s="26"/>
      <c r="S39" s="26"/>
      <c r="T39" s="26"/>
      <c r="U39" s="26"/>
      <c r="V39" s="26"/>
      <c r="W39" s="96"/>
      <c r="X39" s="26"/>
      <c r="Y39" s="85"/>
      <c r="Z39" s="26"/>
      <c r="AA39" s="26"/>
      <c r="AB39" s="26"/>
      <c r="AC39" s="97"/>
      <c r="AD39" s="97"/>
      <c r="AE39" s="97"/>
      <c r="AF39" s="97"/>
      <c r="AG39" s="26"/>
    </row>
    <row r="40" spans="2:33" ht="15" customHeight="1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2:33" ht="16.5">
      <c r="B41" s="2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5"/>
      <c r="N41" s="95"/>
      <c r="O41" s="95"/>
      <c r="P41" s="95"/>
      <c r="Q41" s="9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97"/>
      <c r="AD41" s="97"/>
      <c r="AE41" s="97"/>
      <c r="AF41" s="97"/>
      <c r="AG41" s="26"/>
    </row>
    <row r="42" spans="2:33" ht="16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95"/>
      <c r="N42" s="95"/>
      <c r="O42" s="95"/>
      <c r="P42" s="95"/>
      <c r="Q42" s="9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97"/>
      <c r="AD42" s="97"/>
      <c r="AE42" s="97"/>
      <c r="AF42" s="97"/>
      <c r="AG42" s="26"/>
    </row>
  </sheetData>
  <mergeCells count="5">
    <mergeCell ref="B2:AF2"/>
    <mergeCell ref="B3:AF3"/>
    <mergeCell ref="B4:AF4"/>
    <mergeCell ref="B5:AF5"/>
    <mergeCell ref="B40:W40"/>
  </mergeCells>
  <printOptions horizontalCentered="1"/>
  <pageMargins left="0.9448818897637796" right="0.5118110236220472" top="0.6692913385826772" bottom="0.5905511811023623" header="0.31496062992125984" footer="0.5118110236220472"/>
  <pageSetup horizontalDpi="600" verticalDpi="600" orientation="landscape" paperSize="9" scale="80" r:id="rId1"/>
  <headerFooter>
    <oddFooter>&amp;C&amp;"Arial Narrow,Normal"&amp;13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37"/>
  <sheetViews>
    <sheetView showGridLines="0" zoomScaleSheetLayoutView="80" workbookViewId="0" topLeftCell="A6">
      <selection activeCell="E21" sqref="E21"/>
    </sheetView>
  </sheetViews>
  <sheetFormatPr defaultColWidth="9.140625" defaultRowHeight="15"/>
  <cols>
    <col min="1" max="1" width="2.7109375" style="4" customWidth="1"/>
    <col min="2" max="2" width="3.8515625" style="4" customWidth="1"/>
    <col min="3" max="3" width="36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.7109375" style="4" customWidth="1"/>
    <col min="14" max="14" width="12.7109375" style="4" customWidth="1"/>
    <col min="15" max="15" width="2.421875" style="4" customWidth="1"/>
    <col min="16" max="16" width="3.00390625" style="4" customWidth="1"/>
    <col min="17" max="17" width="9.140625" style="4" customWidth="1"/>
    <col min="18" max="18" width="10.57421875" style="4" bestFit="1" customWidth="1"/>
    <col min="19" max="19" width="9.421875" style="4" bestFit="1" customWidth="1"/>
    <col min="20" max="16384" width="9.140625" style="4" customWidth="1"/>
  </cols>
  <sheetData>
    <row r="1" ht="20.1" customHeight="1"/>
    <row r="2" spans="3:15" ht="15.75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6"/>
    </row>
    <row r="3" spans="1:16" ht="18">
      <c r="A3" s="70"/>
      <c r="B3" s="152" t="s">
        <v>15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8"/>
    </row>
    <row r="4" spans="1:16" ht="18">
      <c r="A4" s="70"/>
      <c r="B4" s="152" t="s">
        <v>19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9"/>
    </row>
    <row r="5" spans="1:16" ht="16.5">
      <c r="A5" s="70"/>
      <c r="B5" s="143" t="s">
        <v>18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9"/>
    </row>
    <row r="6" spans="1:16" ht="16.5">
      <c r="A6" s="70"/>
      <c r="B6" s="70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07"/>
      <c r="P6" s="9"/>
    </row>
    <row r="7" spans="1:15" ht="15" customHeight="1">
      <c r="A7" s="70"/>
      <c r="B7" s="70"/>
      <c r="C7" s="150"/>
      <c r="D7" s="151" t="s">
        <v>21</v>
      </c>
      <c r="E7" s="151"/>
      <c r="F7" s="151"/>
      <c r="G7" s="108"/>
      <c r="H7" s="147" t="s">
        <v>11</v>
      </c>
      <c r="I7" s="146"/>
      <c r="J7" s="147" t="s">
        <v>24</v>
      </c>
      <c r="K7" s="146"/>
      <c r="L7" s="147" t="s">
        <v>6</v>
      </c>
      <c r="M7" s="146"/>
      <c r="N7" s="146" t="s">
        <v>9</v>
      </c>
      <c r="O7" s="70"/>
    </row>
    <row r="8" spans="1:15" ht="15" customHeight="1" thickBot="1">
      <c r="A8" s="70"/>
      <c r="B8" s="70"/>
      <c r="C8" s="150"/>
      <c r="D8" s="112" t="s">
        <v>22</v>
      </c>
      <c r="E8" s="70"/>
      <c r="F8" s="108" t="s">
        <v>23</v>
      </c>
      <c r="G8" s="108"/>
      <c r="H8" s="148"/>
      <c r="I8" s="146"/>
      <c r="J8" s="148"/>
      <c r="K8" s="146"/>
      <c r="L8" s="148"/>
      <c r="M8" s="146"/>
      <c r="N8" s="153"/>
      <c r="O8" s="70"/>
    </row>
    <row r="9" spans="1:15" ht="16.5">
      <c r="A9" s="70"/>
      <c r="B9" s="70"/>
      <c r="C9" s="70"/>
      <c r="D9" s="108"/>
      <c r="E9" s="108"/>
      <c r="F9" s="113"/>
      <c r="G9" s="108"/>
      <c r="H9" s="108"/>
      <c r="I9" s="108"/>
      <c r="J9" s="108"/>
      <c r="K9" s="108"/>
      <c r="L9" s="108"/>
      <c r="M9" s="108"/>
      <c r="N9" s="108"/>
      <c r="O9" s="70"/>
    </row>
    <row r="10" spans="1:17" ht="15" customHeight="1" hidden="1" thickBot="1">
      <c r="A10" s="70"/>
      <c r="B10" s="70"/>
      <c r="C10" s="75" t="s">
        <v>26</v>
      </c>
      <c r="D10" s="114">
        <v>194493</v>
      </c>
      <c r="E10" s="75"/>
      <c r="F10" s="115">
        <f>-20787</f>
        <v>-20787</v>
      </c>
      <c r="G10" s="75"/>
      <c r="H10" s="115">
        <f>86</f>
        <v>86</v>
      </c>
      <c r="I10" s="75"/>
      <c r="J10" s="115">
        <f>7521</f>
        <v>7521</v>
      </c>
      <c r="K10" s="75"/>
      <c r="L10" s="115">
        <f>-111116</f>
        <v>-111116</v>
      </c>
      <c r="M10" s="75"/>
      <c r="N10" s="115">
        <f>D10+F10+H10+J10+L10</f>
        <v>70197</v>
      </c>
      <c r="O10" s="70"/>
      <c r="Q10" s="14"/>
    </row>
    <row r="11" spans="1:15" ht="15" customHeight="1" hidden="1" thickTop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" customHeight="1" hidden="1">
      <c r="A12" s="70"/>
      <c r="B12" s="70"/>
      <c r="C12" s="70" t="s">
        <v>12</v>
      </c>
      <c r="D12" s="109">
        <v>0</v>
      </c>
      <c r="E12" s="109"/>
      <c r="F12" s="109">
        <v>0</v>
      </c>
      <c r="G12" s="109"/>
      <c r="H12" s="109">
        <v>0</v>
      </c>
      <c r="I12" s="109"/>
      <c r="J12" s="109">
        <f>-164</f>
        <v>-164</v>
      </c>
      <c r="K12" s="109"/>
      <c r="L12" s="109">
        <v>164</v>
      </c>
      <c r="M12" s="109"/>
      <c r="N12" s="109">
        <f>J12+L12</f>
        <v>0</v>
      </c>
      <c r="O12" s="70"/>
    </row>
    <row r="13" spans="1:15" ht="15" customHeight="1" hidden="1">
      <c r="A13" s="70"/>
      <c r="B13" s="70"/>
      <c r="C13" s="70" t="s">
        <v>13</v>
      </c>
      <c r="D13" s="109">
        <v>0</v>
      </c>
      <c r="E13" s="109"/>
      <c r="F13" s="109">
        <v>0</v>
      </c>
      <c r="G13" s="109"/>
      <c r="H13" s="109">
        <v>0</v>
      </c>
      <c r="I13" s="109"/>
      <c r="J13" s="109">
        <v>0</v>
      </c>
      <c r="K13" s="109"/>
      <c r="L13" s="109">
        <f>-18943</f>
        <v>-18943</v>
      </c>
      <c r="M13" s="109"/>
      <c r="N13" s="109">
        <f>L13</f>
        <v>-18943</v>
      </c>
      <c r="O13" s="70"/>
    </row>
    <row r="14" spans="1:18" ht="15" customHeight="1">
      <c r="A14" s="70"/>
      <c r="B14" s="70"/>
      <c r="C14" s="75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70"/>
      <c r="R14" s="25"/>
    </row>
    <row r="15" spans="1:15" ht="15" customHeight="1" thickBot="1">
      <c r="A15" s="70"/>
      <c r="B15" s="70"/>
      <c r="C15" s="75" t="s">
        <v>27</v>
      </c>
      <c r="D15" s="110">
        <f>D10</f>
        <v>194493</v>
      </c>
      <c r="E15" s="111"/>
      <c r="F15" s="110">
        <v>-17787</v>
      </c>
      <c r="G15" s="111"/>
      <c r="H15" s="110">
        <f>H10</f>
        <v>86</v>
      </c>
      <c r="I15" s="111"/>
      <c r="J15" s="110">
        <v>7228</v>
      </c>
      <c r="K15" s="111"/>
      <c r="L15" s="110">
        <v>-139259</v>
      </c>
      <c r="M15" s="111"/>
      <c r="N15" s="110">
        <f>D15+F15+H15+J15+L15</f>
        <v>44761</v>
      </c>
      <c r="O15" s="70"/>
    </row>
    <row r="16" spans="1:15" ht="15" customHeight="1" thickTop="1">
      <c r="A16" s="70"/>
      <c r="B16" s="70"/>
      <c r="C16" s="7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70"/>
    </row>
    <row r="17" spans="1:15" ht="15" customHeight="1">
      <c r="A17" s="70"/>
      <c r="B17" s="70"/>
      <c r="C17" s="70" t="s">
        <v>25</v>
      </c>
      <c r="D17" s="109">
        <v>0</v>
      </c>
      <c r="E17" s="111"/>
      <c r="F17" s="109">
        <v>17150</v>
      </c>
      <c r="G17" s="109"/>
      <c r="H17" s="109">
        <v>0</v>
      </c>
      <c r="I17" s="109"/>
      <c r="J17" s="109">
        <v>0</v>
      </c>
      <c r="K17" s="109"/>
      <c r="L17" s="109">
        <v>0</v>
      </c>
      <c r="M17" s="109"/>
      <c r="N17" s="109">
        <f>D17+F17+H17+J17+L17</f>
        <v>17150</v>
      </c>
      <c r="O17" s="70"/>
    </row>
    <row r="18" spans="1:15" ht="15" customHeight="1">
      <c r="A18" s="70"/>
      <c r="B18" s="70"/>
      <c r="C18" s="70" t="s">
        <v>12</v>
      </c>
      <c r="D18" s="109">
        <v>0</v>
      </c>
      <c r="E18" s="111"/>
      <c r="F18" s="109">
        <v>0</v>
      </c>
      <c r="G18" s="109"/>
      <c r="H18" s="109">
        <v>0</v>
      </c>
      <c r="I18" s="109"/>
      <c r="J18" s="109">
        <v>-84</v>
      </c>
      <c r="K18" s="109"/>
      <c r="L18" s="109">
        <v>84</v>
      </c>
      <c r="M18" s="109"/>
      <c r="N18" s="109">
        <f>D18+F18+H18+J18+L18</f>
        <v>0</v>
      </c>
      <c r="O18" s="70"/>
    </row>
    <row r="19" spans="1:15" ht="15" customHeight="1">
      <c r="A19" s="70"/>
      <c r="B19" s="70"/>
      <c r="C19" s="70" t="s">
        <v>13</v>
      </c>
      <c r="D19" s="109">
        <v>0</v>
      </c>
      <c r="E19" s="111"/>
      <c r="F19" s="109">
        <v>0</v>
      </c>
      <c r="G19" s="109"/>
      <c r="H19" s="109">
        <v>0</v>
      </c>
      <c r="I19" s="109"/>
      <c r="J19" s="109">
        <v>0</v>
      </c>
      <c r="K19" s="109"/>
      <c r="L19" s="109" t="e">
        <f>#REF!</f>
        <v>#REF!</v>
      </c>
      <c r="M19" s="109"/>
      <c r="N19" s="109" t="e">
        <f>D19+F19+H19+J19+L19</f>
        <v>#REF!</v>
      </c>
      <c r="O19" s="70"/>
    </row>
    <row r="20" spans="1:15" ht="15" customHeight="1">
      <c r="A20" s="70"/>
      <c r="B20" s="70"/>
      <c r="C20" s="75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70"/>
    </row>
    <row r="21" spans="1:19" ht="15" customHeight="1" thickBot="1">
      <c r="A21" s="70"/>
      <c r="B21" s="70"/>
      <c r="C21" s="75" t="s">
        <v>874</v>
      </c>
      <c r="D21" s="110">
        <f>D15+D17+D18+D19</f>
        <v>194493</v>
      </c>
      <c r="E21" s="111"/>
      <c r="F21" s="110">
        <f>F15+F17+F18+F19</f>
        <v>-637</v>
      </c>
      <c r="G21" s="111"/>
      <c r="H21" s="110">
        <f>H15+H17+H18+H19</f>
        <v>86</v>
      </c>
      <c r="I21" s="111"/>
      <c r="J21" s="110">
        <f>J15+J17+J18+J19</f>
        <v>7144</v>
      </c>
      <c r="K21" s="111"/>
      <c r="L21" s="110" t="e">
        <f>L15+L17+L18+L19</f>
        <v>#REF!</v>
      </c>
      <c r="M21" s="111"/>
      <c r="N21" s="110" t="e">
        <f>N15+N17+N18+N19</f>
        <v>#REF!</v>
      </c>
      <c r="O21" s="70"/>
      <c r="S21" s="14"/>
    </row>
    <row r="22" spans="1:15" ht="15" customHeight="1" thickTop="1">
      <c r="A22" s="70"/>
      <c r="B22" s="70"/>
      <c r="C22" s="75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70"/>
    </row>
    <row r="23" spans="1:19" ht="15" customHeight="1">
      <c r="A23" s="70"/>
      <c r="B23" s="70"/>
      <c r="C23" s="70" t="s">
        <v>25</v>
      </c>
      <c r="D23" s="109">
        <v>30000</v>
      </c>
      <c r="E23" s="111"/>
      <c r="F23" s="109">
        <v>-6700</v>
      </c>
      <c r="G23" s="111"/>
      <c r="H23" s="109">
        <v>0</v>
      </c>
      <c r="I23" s="111"/>
      <c r="J23" s="109">
        <v>0</v>
      </c>
      <c r="K23" s="111"/>
      <c r="L23" s="109">
        <v>0</v>
      </c>
      <c r="M23" s="111"/>
      <c r="N23" s="109">
        <f>D23+F23+H23+J23+L23</f>
        <v>23300</v>
      </c>
      <c r="O23" s="70"/>
      <c r="S23" s="14"/>
    </row>
    <row r="24" spans="1:15" ht="15" customHeight="1">
      <c r="A24" s="70"/>
      <c r="B24" s="70"/>
      <c r="C24" s="70" t="s">
        <v>12</v>
      </c>
      <c r="D24" s="109">
        <v>0</v>
      </c>
      <c r="E24" s="111"/>
      <c r="F24" s="109">
        <v>0</v>
      </c>
      <c r="G24" s="111"/>
      <c r="H24" s="109">
        <v>0</v>
      </c>
      <c r="I24" s="111"/>
      <c r="J24" s="109">
        <f>-84</f>
        <v>-84</v>
      </c>
      <c r="K24" s="111"/>
      <c r="L24" s="109">
        <f>84</f>
        <v>84</v>
      </c>
      <c r="M24" s="111"/>
      <c r="N24" s="109">
        <v>0</v>
      </c>
      <c r="O24" s="70"/>
    </row>
    <row r="25" spans="1:15" ht="15" customHeight="1">
      <c r="A25" s="70"/>
      <c r="B25" s="70"/>
      <c r="C25" s="70" t="s">
        <v>13</v>
      </c>
      <c r="D25" s="109">
        <v>0</v>
      </c>
      <c r="E25" s="111"/>
      <c r="F25" s="109">
        <v>0</v>
      </c>
      <c r="G25" s="111"/>
      <c r="H25" s="109">
        <v>0</v>
      </c>
      <c r="I25" s="111"/>
      <c r="J25" s="109">
        <v>0</v>
      </c>
      <c r="K25" s="111"/>
      <c r="L25" s="138" t="e">
        <f>#REF!</f>
        <v>#REF!</v>
      </c>
      <c r="M25" s="111"/>
      <c r="N25" s="109" t="e">
        <f>L25</f>
        <v>#REF!</v>
      </c>
      <c r="O25" s="70"/>
    </row>
    <row r="26" spans="1:19" ht="15" customHeight="1">
      <c r="A26" s="70"/>
      <c r="B26" s="70"/>
      <c r="C26" s="75"/>
      <c r="D26" s="118"/>
      <c r="E26" s="111"/>
      <c r="F26" s="118"/>
      <c r="G26" s="111"/>
      <c r="H26" s="118"/>
      <c r="I26" s="111"/>
      <c r="J26" s="118"/>
      <c r="K26" s="111"/>
      <c r="L26" s="118"/>
      <c r="M26" s="111"/>
      <c r="N26" s="118"/>
      <c r="O26" s="70"/>
      <c r="S26" s="14"/>
    </row>
    <row r="27" spans="1:15" ht="15" customHeight="1" thickBot="1">
      <c r="A27" s="70"/>
      <c r="B27" s="70"/>
      <c r="C27" s="75" t="s">
        <v>875</v>
      </c>
      <c r="D27" s="117">
        <f>D21+D23+D24+D25</f>
        <v>224493</v>
      </c>
      <c r="E27" s="111"/>
      <c r="F27" s="117">
        <f>F21+F23</f>
        <v>-7337</v>
      </c>
      <c r="G27" s="111"/>
      <c r="H27" s="117">
        <f>H21+H23+H25+H24</f>
        <v>86</v>
      </c>
      <c r="I27" s="111"/>
      <c r="J27" s="117">
        <f>J21+J24</f>
        <v>7060</v>
      </c>
      <c r="K27" s="111"/>
      <c r="L27" s="117" t="e">
        <f>L21+L23+L24+L25</f>
        <v>#REF!</v>
      </c>
      <c r="M27" s="111"/>
      <c r="N27" s="117" t="e">
        <f>N21+N23+N25</f>
        <v>#REF!</v>
      </c>
      <c r="O27" s="70"/>
    </row>
    <row r="28" spans="1:15" ht="15" customHeight="1" thickTop="1">
      <c r="A28" s="70"/>
      <c r="B28" s="70"/>
      <c r="C28" s="75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70"/>
    </row>
    <row r="29" spans="1:15" ht="15" customHeight="1">
      <c r="A29" s="116"/>
      <c r="B29" s="149" t="s">
        <v>17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16"/>
    </row>
    <row r="30" spans="2:15" ht="1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7" spans="3:16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</sheetData>
  <mergeCells count="15">
    <mergeCell ref="B3:O3"/>
    <mergeCell ref="B4:O4"/>
    <mergeCell ref="B5:O5"/>
    <mergeCell ref="N7:N8"/>
    <mergeCell ref="J7:J8"/>
    <mergeCell ref="C6:N6"/>
    <mergeCell ref="B30:O30"/>
    <mergeCell ref="I7:I8"/>
    <mergeCell ref="K7:K8"/>
    <mergeCell ref="H7:H8"/>
    <mergeCell ref="M7:M8"/>
    <mergeCell ref="B29:N29"/>
    <mergeCell ref="L7:L8"/>
    <mergeCell ref="C7:C8"/>
    <mergeCell ref="D7:F7"/>
  </mergeCells>
  <printOptions horizontalCentered="1"/>
  <pageMargins left="0.5118110236220472" right="0.5118110236220472" top="0.7874015748031497" bottom="0.4330708661417323" header="0.31496062992125984" footer="0.5905511811023623"/>
  <pageSetup horizontalDpi="600" verticalDpi="600" orientation="landscape" paperSize="9" scale="80" r:id="rId1"/>
  <headerFooter>
    <oddFooter>&amp;C&amp;"Arial Narrow,Normal"&amp;12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951"/>
  <sheetViews>
    <sheetView showGridLines="0" showOutlineSymbols="0" workbookViewId="0" topLeftCell="A867">
      <selection activeCell="G892" sqref="G892"/>
    </sheetView>
  </sheetViews>
  <sheetFormatPr defaultColWidth="6.8515625" defaultRowHeight="12.75" customHeight="1"/>
  <cols>
    <col min="1" max="1" width="3.140625" style="15" customWidth="1"/>
    <col min="2" max="2" width="6.00390625" style="16" customWidth="1"/>
    <col min="3" max="3" width="7.57421875" style="16" customWidth="1"/>
    <col min="4" max="6" width="6.00390625" style="16" customWidth="1"/>
    <col min="7" max="7" width="31.57421875" style="16" customWidth="1"/>
    <col min="8" max="21" width="6.00390625" style="16" customWidth="1"/>
    <col min="22" max="22" width="18.421875" style="16" customWidth="1"/>
    <col min="23" max="24" width="6.00390625" style="16" customWidth="1"/>
    <col min="25" max="16384" width="6.8515625" style="15" customWidth="1"/>
  </cols>
  <sheetData>
    <row r="1" ht="12.75" customHeight="1">
      <c r="B1" s="15"/>
    </row>
    <row r="2" spans="2:24" ht="12.75" customHeight="1">
      <c r="B2" s="155" t="s">
        <v>28</v>
      </c>
      <c r="C2" s="155"/>
      <c r="D2" s="155"/>
      <c r="E2" s="155"/>
      <c r="F2" s="155"/>
      <c r="G2" s="155"/>
      <c r="H2" s="155"/>
      <c r="V2" s="20" t="s">
        <v>29</v>
      </c>
      <c r="W2" s="20"/>
      <c r="X2" s="20"/>
    </row>
    <row r="3" spans="2:5" ht="12.75" customHeight="1">
      <c r="B3" s="155" t="s">
        <v>30</v>
      </c>
      <c r="C3" s="155"/>
      <c r="D3" s="155"/>
      <c r="E3" s="155"/>
    </row>
    <row r="4" spans="2:24" ht="12.75" customHeight="1">
      <c r="B4" s="156" t="s">
        <v>31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2:24" ht="12.75" customHeight="1">
      <c r="B5" s="156" t="s">
        <v>32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ht="12.75" customHeight="1">
      <c r="B6" s="15"/>
    </row>
    <row r="7" spans="2:24" ht="12.75" customHeight="1">
      <c r="B7" s="157" t="s">
        <v>33</v>
      </c>
      <c r="C7" s="157"/>
      <c r="D7" s="157"/>
      <c r="E7" s="157"/>
      <c r="F7" s="157"/>
      <c r="G7" s="157"/>
      <c r="H7" s="162" t="s">
        <v>34</v>
      </c>
      <c r="I7" s="162"/>
      <c r="J7" s="162"/>
      <c r="L7" s="162" t="s">
        <v>35</v>
      </c>
      <c r="M7" s="162"/>
      <c r="N7" s="162"/>
      <c r="O7" s="162" t="s">
        <v>36</v>
      </c>
      <c r="P7" s="162"/>
      <c r="Q7" s="162"/>
      <c r="S7" s="162" t="s">
        <v>37</v>
      </c>
      <c r="T7" s="162"/>
      <c r="U7" s="162"/>
      <c r="V7" s="18" t="s">
        <v>38</v>
      </c>
      <c r="W7" s="18"/>
      <c r="X7" s="18"/>
    </row>
    <row r="8" ht="12.75" customHeight="1">
      <c r="B8" s="15"/>
    </row>
    <row r="9" spans="2:24" ht="12.75" customHeight="1">
      <c r="B9" s="158" t="s">
        <v>39</v>
      </c>
      <c r="C9" s="158"/>
      <c r="D9" s="158"/>
      <c r="E9" s="158"/>
      <c r="F9" s="158"/>
      <c r="G9" s="158"/>
      <c r="H9" s="159">
        <v>118300062.4</v>
      </c>
      <c r="I9" s="159"/>
      <c r="J9" s="159"/>
      <c r="L9" s="159">
        <v>226665919.43</v>
      </c>
      <c r="M9" s="159"/>
      <c r="N9" s="159"/>
      <c r="O9" s="159">
        <v>243319910.36</v>
      </c>
      <c r="P9" s="159"/>
      <c r="Q9" s="159"/>
      <c r="S9" s="159">
        <v>-16653990.93</v>
      </c>
      <c r="T9" s="159"/>
      <c r="U9" s="159"/>
      <c r="V9" s="17">
        <v>101646071.47</v>
      </c>
      <c r="W9" s="17"/>
      <c r="X9" s="17"/>
    </row>
    <row r="10" ht="12.75" customHeight="1">
      <c r="B10" s="15"/>
    </row>
    <row r="11" spans="2:24" ht="12.75" customHeight="1">
      <c r="B11" s="158" t="s">
        <v>40</v>
      </c>
      <c r="C11" s="158"/>
      <c r="D11" s="158"/>
      <c r="E11" s="158"/>
      <c r="F11" s="158"/>
      <c r="G11" s="158"/>
      <c r="H11" s="159">
        <v>16796934.09</v>
      </c>
      <c r="I11" s="159"/>
      <c r="J11" s="159"/>
      <c r="L11" s="159">
        <v>225657916.29</v>
      </c>
      <c r="M11" s="159"/>
      <c r="N11" s="159"/>
      <c r="O11" s="159">
        <v>228118316.83</v>
      </c>
      <c r="P11" s="159"/>
      <c r="Q11" s="159"/>
      <c r="S11" s="159">
        <v>-2460400.54</v>
      </c>
      <c r="T11" s="159"/>
      <c r="U11" s="159"/>
      <c r="V11" s="17">
        <v>14336533.55</v>
      </c>
      <c r="W11" s="17"/>
      <c r="X11" s="17"/>
    </row>
    <row r="12" ht="12.75" customHeight="1">
      <c r="B12" s="15"/>
    </row>
    <row r="13" spans="2:24" ht="12.75" customHeight="1">
      <c r="B13" s="158" t="s">
        <v>41</v>
      </c>
      <c r="C13" s="158"/>
      <c r="D13" s="158"/>
      <c r="E13" s="158"/>
      <c r="F13" s="158"/>
      <c r="G13" s="158"/>
      <c r="H13" s="159">
        <v>5118.64</v>
      </c>
      <c r="I13" s="159"/>
      <c r="J13" s="159"/>
      <c r="L13" s="159">
        <v>104824542.85</v>
      </c>
      <c r="M13" s="159"/>
      <c r="N13" s="159"/>
      <c r="O13" s="159">
        <v>104811563.4</v>
      </c>
      <c r="P13" s="159"/>
      <c r="Q13" s="159"/>
      <c r="S13" s="159">
        <v>12979.45</v>
      </c>
      <c r="T13" s="159"/>
      <c r="U13" s="159"/>
      <c r="V13" s="17">
        <v>18098.09</v>
      </c>
      <c r="W13" s="17"/>
      <c r="X13" s="17"/>
    </row>
    <row r="14" ht="12.75" customHeight="1">
      <c r="B14" s="15"/>
    </row>
    <row r="15" spans="2:24" ht="12.75" customHeight="1">
      <c r="B15" s="158" t="s">
        <v>42</v>
      </c>
      <c r="C15" s="158"/>
      <c r="D15" s="158"/>
      <c r="E15" s="158"/>
      <c r="F15" s="158"/>
      <c r="G15" s="158"/>
      <c r="H15" s="159">
        <v>3.3</v>
      </c>
      <c r="I15" s="159"/>
      <c r="J15" s="159"/>
      <c r="L15" s="159">
        <v>33761.23</v>
      </c>
      <c r="M15" s="159"/>
      <c r="N15" s="159"/>
      <c r="O15" s="159">
        <v>21592.2</v>
      </c>
      <c r="P15" s="159"/>
      <c r="Q15" s="159"/>
      <c r="S15" s="159">
        <v>12169.03</v>
      </c>
      <c r="T15" s="159"/>
      <c r="U15" s="159"/>
      <c r="V15" s="17">
        <v>12172.33</v>
      </c>
      <c r="W15" s="17"/>
      <c r="X15" s="17"/>
    </row>
    <row r="16" spans="2:24" ht="12.75" customHeight="1">
      <c r="B16" s="161" t="s">
        <v>43</v>
      </c>
      <c r="C16" s="161"/>
      <c r="D16" s="161"/>
      <c r="E16" s="161"/>
      <c r="F16" s="161"/>
      <c r="G16" s="161"/>
      <c r="H16" s="160">
        <v>3.3</v>
      </c>
      <c r="I16" s="160"/>
      <c r="J16" s="160"/>
      <c r="L16" s="160">
        <v>33761.23</v>
      </c>
      <c r="M16" s="160"/>
      <c r="N16" s="160"/>
      <c r="O16" s="160">
        <v>21592.2</v>
      </c>
      <c r="P16" s="160"/>
      <c r="Q16" s="160"/>
      <c r="S16" s="160">
        <v>12169.03</v>
      </c>
      <c r="T16" s="160"/>
      <c r="U16" s="160"/>
      <c r="V16" s="19">
        <v>12172.33</v>
      </c>
      <c r="W16" s="19"/>
      <c r="X16" s="19"/>
    </row>
    <row r="17" ht="12.75" customHeight="1">
      <c r="B17" s="15"/>
    </row>
    <row r="18" spans="2:24" ht="12.75" customHeight="1">
      <c r="B18" s="158" t="s">
        <v>44</v>
      </c>
      <c r="C18" s="158"/>
      <c r="D18" s="158"/>
      <c r="E18" s="158"/>
      <c r="F18" s="158"/>
      <c r="G18" s="158"/>
      <c r="H18" s="159">
        <v>2151.54</v>
      </c>
      <c r="I18" s="159"/>
      <c r="J18" s="159"/>
      <c r="L18" s="159">
        <v>104717498.62</v>
      </c>
      <c r="M18" s="159"/>
      <c r="N18" s="159"/>
      <c r="O18" s="159">
        <v>104719376.66</v>
      </c>
      <c r="P18" s="159"/>
      <c r="Q18" s="159"/>
      <c r="S18" s="159">
        <v>-1878.04</v>
      </c>
      <c r="T18" s="159"/>
      <c r="U18" s="159"/>
      <c r="V18" s="17">
        <v>273.5</v>
      </c>
      <c r="W18" s="17"/>
      <c r="X18" s="17"/>
    </row>
    <row r="19" spans="2:24" ht="12.75" customHeight="1">
      <c r="B19" s="161" t="s">
        <v>45</v>
      </c>
      <c r="C19" s="161"/>
      <c r="D19" s="161"/>
      <c r="E19" s="161"/>
      <c r="F19" s="161"/>
      <c r="G19" s="161"/>
      <c r="H19" s="160">
        <v>445.01</v>
      </c>
      <c r="I19" s="160"/>
      <c r="J19" s="160"/>
      <c r="L19" s="160">
        <v>75097592.63</v>
      </c>
      <c r="M19" s="160"/>
      <c r="N19" s="160"/>
      <c r="O19" s="160">
        <v>75098937.65</v>
      </c>
      <c r="P19" s="160"/>
      <c r="Q19" s="160"/>
      <c r="S19" s="160">
        <v>-1345.02</v>
      </c>
      <c r="T19" s="160"/>
      <c r="U19" s="160"/>
      <c r="V19" s="19">
        <v>-900.01</v>
      </c>
      <c r="W19" s="19"/>
      <c r="X19" s="19"/>
    </row>
    <row r="20" spans="2:24" ht="12.75" customHeight="1">
      <c r="B20" s="161" t="s">
        <v>46</v>
      </c>
      <c r="C20" s="161"/>
      <c r="D20" s="161"/>
      <c r="E20" s="161"/>
      <c r="F20" s="161"/>
      <c r="G20" s="161"/>
      <c r="H20" s="160">
        <v>530</v>
      </c>
      <c r="I20" s="160"/>
      <c r="J20" s="160"/>
      <c r="L20" s="160">
        <v>26252560.31</v>
      </c>
      <c r="M20" s="160"/>
      <c r="N20" s="160"/>
      <c r="O20" s="160">
        <v>26253090.31</v>
      </c>
      <c r="P20" s="160"/>
      <c r="Q20" s="160"/>
      <c r="S20" s="160">
        <v>-530</v>
      </c>
      <c r="T20" s="160"/>
      <c r="U20" s="160"/>
      <c r="V20" s="19">
        <v>0</v>
      </c>
      <c r="W20" s="19"/>
      <c r="X20" s="19"/>
    </row>
    <row r="21" spans="2:24" ht="12.75" customHeight="1">
      <c r="B21" s="161" t="s">
        <v>47</v>
      </c>
      <c r="C21" s="161"/>
      <c r="D21" s="161"/>
      <c r="E21" s="161"/>
      <c r="F21" s="161"/>
      <c r="G21" s="161"/>
      <c r="H21" s="160">
        <v>750.31</v>
      </c>
      <c r="I21" s="160"/>
      <c r="J21" s="160"/>
      <c r="L21" s="160">
        <v>0</v>
      </c>
      <c r="M21" s="160"/>
      <c r="N21" s="160"/>
      <c r="O21" s="160">
        <v>0</v>
      </c>
      <c r="P21" s="160"/>
      <c r="Q21" s="160"/>
      <c r="S21" s="160">
        <v>0</v>
      </c>
      <c r="T21" s="160"/>
      <c r="U21" s="160"/>
      <c r="V21" s="19">
        <v>750.31</v>
      </c>
      <c r="W21" s="19"/>
      <c r="X21" s="19"/>
    </row>
    <row r="22" spans="2:24" ht="12.75" customHeight="1">
      <c r="B22" s="161" t="s">
        <v>48</v>
      </c>
      <c r="C22" s="161"/>
      <c r="D22" s="161"/>
      <c r="E22" s="161"/>
      <c r="F22" s="161"/>
      <c r="G22" s="161"/>
      <c r="H22" s="160">
        <v>426.22</v>
      </c>
      <c r="I22" s="160"/>
      <c r="J22" s="160"/>
      <c r="L22" s="160">
        <v>3367345.68</v>
      </c>
      <c r="M22" s="160"/>
      <c r="N22" s="160"/>
      <c r="O22" s="160">
        <v>3367348.7</v>
      </c>
      <c r="P22" s="160"/>
      <c r="Q22" s="160"/>
      <c r="S22" s="160">
        <v>-3.02</v>
      </c>
      <c r="T22" s="160"/>
      <c r="U22" s="160"/>
      <c r="V22" s="19">
        <v>423.2</v>
      </c>
      <c r="W22" s="19"/>
      <c r="X22" s="19"/>
    </row>
    <row r="23" ht="12.75" customHeight="1">
      <c r="B23" s="15"/>
    </row>
    <row r="24" spans="2:24" ht="12.75" customHeight="1">
      <c r="B24" s="158" t="s">
        <v>49</v>
      </c>
      <c r="C24" s="158"/>
      <c r="D24" s="158"/>
      <c r="E24" s="158"/>
      <c r="F24" s="158"/>
      <c r="G24" s="158"/>
      <c r="H24" s="159">
        <v>2963.8</v>
      </c>
      <c r="I24" s="159"/>
      <c r="J24" s="159"/>
      <c r="L24" s="159">
        <v>73283</v>
      </c>
      <c r="M24" s="159"/>
      <c r="N24" s="159"/>
      <c r="O24" s="159">
        <v>70594.54</v>
      </c>
      <c r="P24" s="159"/>
      <c r="Q24" s="159"/>
      <c r="S24" s="159">
        <v>2688.46</v>
      </c>
      <c r="T24" s="159"/>
      <c r="U24" s="159"/>
      <c r="V24" s="17">
        <v>5652.26</v>
      </c>
      <c r="W24" s="17"/>
      <c r="X24" s="17"/>
    </row>
    <row r="25" spans="2:24" ht="12.75" customHeight="1">
      <c r="B25" s="161" t="s">
        <v>50</v>
      </c>
      <c r="C25" s="161"/>
      <c r="D25" s="161"/>
      <c r="E25" s="161"/>
      <c r="F25" s="161"/>
      <c r="G25" s="161"/>
      <c r="H25" s="160">
        <v>2963.8</v>
      </c>
      <c r="I25" s="160"/>
      <c r="J25" s="160"/>
      <c r="L25" s="160">
        <v>73283</v>
      </c>
      <c r="M25" s="160"/>
      <c r="N25" s="160"/>
      <c r="O25" s="160">
        <v>70594.54</v>
      </c>
      <c r="P25" s="160"/>
      <c r="Q25" s="160"/>
      <c r="S25" s="160">
        <v>2688.46</v>
      </c>
      <c r="T25" s="160"/>
      <c r="U25" s="160"/>
      <c r="V25" s="19">
        <v>5652.26</v>
      </c>
      <c r="W25" s="19"/>
      <c r="X25" s="19"/>
    </row>
    <row r="26" ht="12.75" customHeight="1">
      <c r="B26" s="15"/>
    </row>
    <row r="27" spans="2:24" ht="12.75" customHeight="1">
      <c r="B27" s="158" t="s">
        <v>51</v>
      </c>
      <c r="C27" s="158"/>
      <c r="D27" s="158"/>
      <c r="E27" s="158"/>
      <c r="F27" s="158"/>
      <c r="G27" s="158"/>
      <c r="H27" s="159">
        <v>16791815.45</v>
      </c>
      <c r="I27" s="159"/>
      <c r="J27" s="159"/>
      <c r="L27" s="159">
        <v>120833373.44</v>
      </c>
      <c r="M27" s="159"/>
      <c r="N27" s="159"/>
      <c r="O27" s="159">
        <v>123306753.43</v>
      </c>
      <c r="P27" s="159"/>
      <c r="Q27" s="159"/>
      <c r="S27" s="159">
        <v>-2473379.99</v>
      </c>
      <c r="T27" s="159"/>
      <c r="U27" s="159"/>
      <c r="V27" s="17">
        <v>14318435.46</v>
      </c>
      <c r="W27" s="17"/>
      <c r="X27" s="17"/>
    </row>
    <row r="28" ht="12.75" customHeight="1">
      <c r="B28" s="15"/>
    </row>
    <row r="29" spans="2:24" ht="12.75" customHeight="1">
      <c r="B29" s="158" t="s">
        <v>52</v>
      </c>
      <c r="C29" s="158"/>
      <c r="D29" s="158"/>
      <c r="E29" s="158"/>
      <c r="F29" s="158"/>
      <c r="G29" s="158"/>
      <c r="H29" s="159">
        <v>41.61</v>
      </c>
      <c r="I29" s="159"/>
      <c r="J29" s="159"/>
      <c r="L29" s="159">
        <v>2.87</v>
      </c>
      <c r="M29" s="159"/>
      <c r="N29" s="159"/>
      <c r="O29" s="159">
        <v>0</v>
      </c>
      <c r="P29" s="159"/>
      <c r="Q29" s="159"/>
      <c r="S29" s="159">
        <v>2.87</v>
      </c>
      <c r="T29" s="159"/>
      <c r="U29" s="159"/>
      <c r="V29" s="17">
        <v>44.48</v>
      </c>
      <c r="W29" s="17"/>
      <c r="X29" s="17"/>
    </row>
    <row r="30" spans="2:24" ht="12.75" customHeight="1">
      <c r="B30" s="161" t="s">
        <v>53</v>
      </c>
      <c r="C30" s="161"/>
      <c r="D30" s="161"/>
      <c r="E30" s="161"/>
      <c r="F30" s="161"/>
      <c r="G30" s="161"/>
      <c r="H30" s="160">
        <v>41.61</v>
      </c>
      <c r="I30" s="160"/>
      <c r="J30" s="160"/>
      <c r="L30" s="160">
        <v>2.87</v>
      </c>
      <c r="M30" s="160"/>
      <c r="N30" s="160"/>
      <c r="O30" s="160">
        <v>0</v>
      </c>
      <c r="P30" s="160"/>
      <c r="Q30" s="160"/>
      <c r="S30" s="160">
        <v>2.87</v>
      </c>
      <c r="T30" s="160"/>
      <c r="U30" s="160"/>
      <c r="V30" s="19">
        <v>44.48</v>
      </c>
      <c r="W30" s="19"/>
      <c r="X30" s="19"/>
    </row>
    <row r="31" ht="12.75" customHeight="1">
      <c r="B31" s="15"/>
    </row>
    <row r="32" spans="2:24" ht="12.75" customHeight="1">
      <c r="B32" s="158" t="s">
        <v>54</v>
      </c>
      <c r="C32" s="158"/>
      <c r="D32" s="158"/>
      <c r="E32" s="158"/>
      <c r="F32" s="158"/>
      <c r="G32" s="158"/>
      <c r="H32" s="159">
        <v>1576166.23</v>
      </c>
      <c r="I32" s="159"/>
      <c r="J32" s="159"/>
      <c r="L32" s="159">
        <v>6775624.98</v>
      </c>
      <c r="M32" s="159"/>
      <c r="N32" s="159"/>
      <c r="O32" s="159">
        <v>7822491.12</v>
      </c>
      <c r="P32" s="159"/>
      <c r="Q32" s="159"/>
      <c r="S32" s="159">
        <v>-1046866.14</v>
      </c>
      <c r="T32" s="159"/>
      <c r="U32" s="159"/>
      <c r="V32" s="17">
        <v>529300.09</v>
      </c>
      <c r="W32" s="17"/>
      <c r="X32" s="17"/>
    </row>
    <row r="33" spans="2:24" ht="12.75" customHeight="1">
      <c r="B33" s="161" t="s">
        <v>55</v>
      </c>
      <c r="C33" s="161"/>
      <c r="D33" s="161"/>
      <c r="E33" s="161"/>
      <c r="F33" s="161"/>
      <c r="G33" s="161"/>
      <c r="H33" s="160">
        <v>1576166.23</v>
      </c>
      <c r="I33" s="160"/>
      <c r="J33" s="160"/>
      <c r="L33" s="160">
        <v>706363.69</v>
      </c>
      <c r="M33" s="160"/>
      <c r="N33" s="160"/>
      <c r="O33" s="160">
        <v>2282529.92</v>
      </c>
      <c r="P33" s="160"/>
      <c r="Q33" s="160"/>
      <c r="S33" s="160">
        <v>-1576166.23</v>
      </c>
      <c r="T33" s="160"/>
      <c r="U33" s="160"/>
      <c r="V33" s="19">
        <v>0</v>
      </c>
      <c r="W33" s="19"/>
      <c r="X33" s="19"/>
    </row>
    <row r="34" spans="2:24" ht="12.75" customHeight="1">
      <c r="B34" s="161" t="s">
        <v>56</v>
      </c>
      <c r="C34" s="161"/>
      <c r="D34" s="161"/>
      <c r="E34" s="161"/>
      <c r="F34" s="161"/>
      <c r="G34" s="161"/>
      <c r="H34" s="160">
        <v>0</v>
      </c>
      <c r="I34" s="160"/>
      <c r="J34" s="160"/>
      <c r="L34" s="160">
        <v>6069261.29</v>
      </c>
      <c r="M34" s="160"/>
      <c r="N34" s="160"/>
      <c r="O34" s="160">
        <v>5539961.2</v>
      </c>
      <c r="P34" s="160"/>
      <c r="Q34" s="160"/>
      <c r="S34" s="160">
        <v>529300.09</v>
      </c>
      <c r="T34" s="160"/>
      <c r="U34" s="160"/>
      <c r="V34" s="19">
        <v>529300.09</v>
      </c>
      <c r="W34" s="19"/>
      <c r="X34" s="19"/>
    </row>
    <row r="35" ht="12.75" customHeight="1">
      <c r="B35" s="15"/>
    </row>
    <row r="36" spans="2:24" ht="12.75" customHeight="1">
      <c r="B36" s="158" t="s">
        <v>57</v>
      </c>
      <c r="C36" s="158"/>
      <c r="D36" s="158"/>
      <c r="E36" s="158"/>
      <c r="F36" s="158"/>
      <c r="G36" s="158"/>
      <c r="H36" s="159">
        <v>373084.66</v>
      </c>
      <c r="I36" s="159"/>
      <c r="J36" s="159"/>
      <c r="L36" s="159">
        <v>1570018.97</v>
      </c>
      <c r="M36" s="159"/>
      <c r="N36" s="159"/>
      <c r="O36" s="159">
        <v>1433228.57</v>
      </c>
      <c r="P36" s="159"/>
      <c r="Q36" s="159"/>
      <c r="S36" s="159">
        <v>136790.4</v>
      </c>
      <c r="T36" s="159"/>
      <c r="U36" s="159"/>
      <c r="V36" s="17">
        <v>509875.06</v>
      </c>
      <c r="W36" s="17"/>
      <c r="X36" s="17"/>
    </row>
    <row r="37" spans="2:24" ht="12.75" customHeight="1">
      <c r="B37" s="161" t="s">
        <v>58</v>
      </c>
      <c r="C37" s="161"/>
      <c r="D37" s="161"/>
      <c r="E37" s="161"/>
      <c r="F37" s="161"/>
      <c r="G37" s="161"/>
      <c r="H37" s="160">
        <v>199081.24</v>
      </c>
      <c r="I37" s="160"/>
      <c r="J37" s="160"/>
      <c r="L37" s="160">
        <v>0</v>
      </c>
      <c r="M37" s="160"/>
      <c r="N37" s="160"/>
      <c r="O37" s="160">
        <v>0</v>
      </c>
      <c r="P37" s="160"/>
      <c r="Q37" s="160"/>
      <c r="S37" s="160">
        <v>0</v>
      </c>
      <c r="T37" s="160"/>
      <c r="U37" s="160"/>
      <c r="V37" s="19">
        <v>199081.24</v>
      </c>
      <c r="W37" s="19"/>
      <c r="X37" s="19"/>
    </row>
    <row r="38" spans="2:24" ht="12.75" customHeight="1">
      <c r="B38" s="161" t="s">
        <v>59</v>
      </c>
      <c r="C38" s="161"/>
      <c r="D38" s="161"/>
      <c r="E38" s="161"/>
      <c r="F38" s="161"/>
      <c r="G38" s="161"/>
      <c r="H38" s="160">
        <v>83805.96</v>
      </c>
      <c r="I38" s="160"/>
      <c r="J38" s="160"/>
      <c r="L38" s="160">
        <v>2403.8</v>
      </c>
      <c r="M38" s="160"/>
      <c r="N38" s="160"/>
      <c r="O38" s="160">
        <v>0</v>
      </c>
      <c r="P38" s="160"/>
      <c r="Q38" s="160"/>
      <c r="S38" s="160">
        <v>2403.8</v>
      </c>
      <c r="T38" s="160"/>
      <c r="U38" s="160"/>
      <c r="V38" s="19">
        <v>86209.76</v>
      </c>
      <c r="W38" s="19"/>
      <c r="X38" s="19"/>
    </row>
    <row r="39" spans="2:24" ht="12.75" customHeight="1">
      <c r="B39" s="161" t="s">
        <v>60</v>
      </c>
      <c r="C39" s="161"/>
      <c r="D39" s="161"/>
      <c r="E39" s="161"/>
      <c r="F39" s="161"/>
      <c r="G39" s="161"/>
      <c r="H39" s="160">
        <v>16335.2</v>
      </c>
      <c r="I39" s="160"/>
      <c r="J39" s="160"/>
      <c r="L39" s="160">
        <v>7913</v>
      </c>
      <c r="M39" s="160"/>
      <c r="N39" s="160"/>
      <c r="O39" s="160">
        <v>0</v>
      </c>
      <c r="P39" s="160"/>
      <c r="Q39" s="160"/>
      <c r="S39" s="160">
        <v>7913</v>
      </c>
      <c r="T39" s="160"/>
      <c r="U39" s="160"/>
      <c r="V39" s="19">
        <v>24248.2</v>
      </c>
      <c r="W39" s="19"/>
      <c r="X39" s="19"/>
    </row>
    <row r="40" spans="2:24" ht="12.75" customHeight="1">
      <c r="B40" s="161" t="s">
        <v>61</v>
      </c>
      <c r="C40" s="161"/>
      <c r="D40" s="161"/>
      <c r="E40" s="161"/>
      <c r="F40" s="161"/>
      <c r="G40" s="161"/>
      <c r="H40" s="160">
        <v>750</v>
      </c>
      <c r="I40" s="160"/>
      <c r="J40" s="160"/>
      <c r="L40" s="160">
        <v>0</v>
      </c>
      <c r="M40" s="160"/>
      <c r="N40" s="160"/>
      <c r="O40" s="160">
        <v>0</v>
      </c>
      <c r="P40" s="160"/>
      <c r="Q40" s="160"/>
      <c r="S40" s="160">
        <v>0</v>
      </c>
      <c r="T40" s="160"/>
      <c r="U40" s="160"/>
      <c r="V40" s="19">
        <v>750</v>
      </c>
      <c r="W40" s="19"/>
      <c r="X40" s="19"/>
    </row>
    <row r="41" spans="2:24" ht="12.75" customHeight="1">
      <c r="B41" s="161" t="s">
        <v>62</v>
      </c>
      <c r="C41" s="161"/>
      <c r="D41" s="161"/>
      <c r="E41" s="161"/>
      <c r="F41" s="161"/>
      <c r="G41" s="161"/>
      <c r="H41" s="160">
        <v>79571.77</v>
      </c>
      <c r="I41" s="160"/>
      <c r="J41" s="160"/>
      <c r="L41" s="160">
        <v>0</v>
      </c>
      <c r="M41" s="160"/>
      <c r="N41" s="160"/>
      <c r="O41" s="160">
        <v>0</v>
      </c>
      <c r="P41" s="160"/>
      <c r="Q41" s="160"/>
      <c r="S41" s="160">
        <v>0</v>
      </c>
      <c r="T41" s="160"/>
      <c r="U41" s="160"/>
      <c r="V41" s="19">
        <v>79571.77</v>
      </c>
      <c r="W41" s="19"/>
      <c r="X41" s="19"/>
    </row>
    <row r="42" spans="2:24" ht="12.75" customHeight="1">
      <c r="B42" s="161" t="s">
        <v>63</v>
      </c>
      <c r="C42" s="161"/>
      <c r="D42" s="161"/>
      <c r="E42" s="161"/>
      <c r="F42" s="161"/>
      <c r="G42" s="161"/>
      <c r="H42" s="160">
        <v>1822681.81</v>
      </c>
      <c r="I42" s="160"/>
      <c r="J42" s="160"/>
      <c r="L42" s="160">
        <v>45012.59</v>
      </c>
      <c r="M42" s="160"/>
      <c r="N42" s="160"/>
      <c r="O42" s="160">
        <v>16155.12</v>
      </c>
      <c r="P42" s="160"/>
      <c r="Q42" s="160"/>
      <c r="S42" s="160">
        <v>28857.47</v>
      </c>
      <c r="T42" s="160"/>
      <c r="U42" s="160"/>
      <c r="V42" s="19">
        <v>1851539.28</v>
      </c>
      <c r="W42" s="19"/>
      <c r="X42" s="19"/>
    </row>
    <row r="43" spans="2:24" ht="12.75" customHeight="1">
      <c r="B43" s="161" t="s">
        <v>64</v>
      </c>
      <c r="C43" s="161"/>
      <c r="D43" s="161"/>
      <c r="E43" s="161"/>
      <c r="F43" s="161"/>
      <c r="G43" s="161"/>
      <c r="H43" s="160">
        <v>4361.69</v>
      </c>
      <c r="I43" s="160"/>
      <c r="J43" s="160"/>
      <c r="L43" s="160">
        <v>0</v>
      </c>
      <c r="M43" s="160"/>
      <c r="N43" s="160"/>
      <c r="O43" s="160">
        <v>0</v>
      </c>
      <c r="P43" s="160"/>
      <c r="Q43" s="160"/>
      <c r="S43" s="160">
        <v>0</v>
      </c>
      <c r="T43" s="160"/>
      <c r="U43" s="160"/>
      <c r="V43" s="19">
        <v>4361.69</v>
      </c>
      <c r="W43" s="19"/>
      <c r="X43" s="19"/>
    </row>
    <row r="44" spans="2:24" ht="12.75" customHeight="1">
      <c r="B44" s="161" t="s">
        <v>65</v>
      </c>
      <c r="C44" s="161"/>
      <c r="D44" s="161"/>
      <c r="E44" s="161"/>
      <c r="F44" s="161"/>
      <c r="G44" s="161"/>
      <c r="H44" s="160">
        <v>77164.35</v>
      </c>
      <c r="I44" s="160"/>
      <c r="J44" s="160"/>
      <c r="L44" s="160">
        <v>473638.53</v>
      </c>
      <c r="M44" s="160"/>
      <c r="N44" s="160"/>
      <c r="O44" s="160">
        <v>446544.27</v>
      </c>
      <c r="P44" s="160"/>
      <c r="Q44" s="160"/>
      <c r="S44" s="160">
        <v>27094.26</v>
      </c>
      <c r="T44" s="160"/>
      <c r="U44" s="160"/>
      <c r="V44" s="19">
        <v>104258.61</v>
      </c>
      <c r="W44" s="19"/>
      <c r="X44" s="19"/>
    </row>
    <row r="45" spans="2:24" ht="12.75" customHeight="1">
      <c r="B45" s="161" t="s">
        <v>66</v>
      </c>
      <c r="C45" s="161"/>
      <c r="D45" s="161"/>
      <c r="E45" s="161"/>
      <c r="F45" s="161"/>
      <c r="G45" s="161"/>
      <c r="H45" s="160">
        <v>17100</v>
      </c>
      <c r="I45" s="160"/>
      <c r="J45" s="160"/>
      <c r="L45" s="160">
        <v>137400</v>
      </c>
      <c r="M45" s="160"/>
      <c r="N45" s="160"/>
      <c r="O45" s="160">
        <v>131500</v>
      </c>
      <c r="P45" s="160"/>
      <c r="Q45" s="160"/>
      <c r="S45" s="160">
        <v>5900</v>
      </c>
      <c r="T45" s="160"/>
      <c r="U45" s="160"/>
      <c r="V45" s="19">
        <v>23000</v>
      </c>
      <c r="W45" s="19"/>
      <c r="X45" s="19"/>
    </row>
    <row r="46" spans="2:24" ht="12.75" customHeight="1">
      <c r="B46" s="161" t="s">
        <v>67</v>
      </c>
      <c r="C46" s="161"/>
      <c r="D46" s="161"/>
      <c r="E46" s="161"/>
      <c r="F46" s="161"/>
      <c r="G46" s="161"/>
      <c r="H46" s="160">
        <v>24750</v>
      </c>
      <c r="I46" s="160"/>
      <c r="J46" s="160"/>
      <c r="L46" s="160">
        <v>93600</v>
      </c>
      <c r="M46" s="160"/>
      <c r="N46" s="160"/>
      <c r="O46" s="160">
        <v>79250</v>
      </c>
      <c r="P46" s="160"/>
      <c r="Q46" s="160"/>
      <c r="S46" s="160">
        <v>14350</v>
      </c>
      <c r="T46" s="160"/>
      <c r="U46" s="160"/>
      <c r="V46" s="19">
        <v>39100</v>
      </c>
      <c r="W46" s="19"/>
      <c r="X46" s="19"/>
    </row>
    <row r="47" spans="2:24" ht="12.75" customHeight="1">
      <c r="B47" s="161" t="s">
        <v>68</v>
      </c>
      <c r="C47" s="161"/>
      <c r="D47" s="161"/>
      <c r="E47" s="161"/>
      <c r="F47" s="161"/>
      <c r="G47" s="161"/>
      <c r="H47" s="160">
        <v>94189.32</v>
      </c>
      <c r="I47" s="160"/>
      <c r="J47" s="160"/>
      <c r="L47" s="160">
        <v>364433.33</v>
      </c>
      <c r="M47" s="160"/>
      <c r="N47" s="160"/>
      <c r="O47" s="160">
        <v>313215.19</v>
      </c>
      <c r="P47" s="160"/>
      <c r="Q47" s="160"/>
      <c r="S47" s="160">
        <v>51218.14</v>
      </c>
      <c r="T47" s="160"/>
      <c r="U47" s="160"/>
      <c r="V47" s="19">
        <v>145407.46</v>
      </c>
      <c r="W47" s="19"/>
      <c r="X47" s="19"/>
    </row>
    <row r="48" spans="2:24" ht="12.75" customHeight="1">
      <c r="B48" s="161" t="s">
        <v>69</v>
      </c>
      <c r="C48" s="161"/>
      <c r="D48" s="161"/>
      <c r="E48" s="161"/>
      <c r="F48" s="161"/>
      <c r="G48" s="161"/>
      <c r="H48" s="160">
        <v>71362.5</v>
      </c>
      <c r="I48" s="160"/>
      <c r="J48" s="160"/>
      <c r="L48" s="160">
        <v>195600</v>
      </c>
      <c r="M48" s="160"/>
      <c r="N48" s="160"/>
      <c r="O48" s="160">
        <v>157262.5</v>
      </c>
      <c r="P48" s="160"/>
      <c r="Q48" s="160"/>
      <c r="S48" s="160">
        <v>38337.5</v>
      </c>
      <c r="T48" s="160"/>
      <c r="U48" s="160"/>
      <c r="V48" s="19">
        <v>109700</v>
      </c>
      <c r="W48" s="19"/>
      <c r="X48" s="19"/>
    </row>
    <row r="49" spans="2:24" ht="12.75" customHeight="1">
      <c r="B49" s="161" t="s">
        <v>70</v>
      </c>
      <c r="C49" s="161"/>
      <c r="D49" s="161"/>
      <c r="E49" s="161"/>
      <c r="F49" s="161"/>
      <c r="G49" s="161"/>
      <c r="H49" s="160">
        <v>2295514.91</v>
      </c>
      <c r="I49" s="160"/>
      <c r="J49" s="160"/>
      <c r="L49" s="160">
        <v>0</v>
      </c>
      <c r="M49" s="160"/>
      <c r="N49" s="160"/>
      <c r="O49" s="160">
        <v>246982.88</v>
      </c>
      <c r="P49" s="160"/>
      <c r="Q49" s="160"/>
      <c r="S49" s="160">
        <v>246982.88</v>
      </c>
      <c r="T49" s="160"/>
      <c r="U49" s="160"/>
      <c r="V49" s="19">
        <v>2542497.79</v>
      </c>
      <c r="W49" s="19"/>
      <c r="X49" s="19"/>
    </row>
    <row r="50" spans="2:24" ht="12.75" customHeight="1">
      <c r="B50" s="161" t="s">
        <v>71</v>
      </c>
      <c r="C50" s="161"/>
      <c r="D50" s="161"/>
      <c r="E50" s="161"/>
      <c r="F50" s="161"/>
      <c r="G50" s="161"/>
      <c r="H50" s="160">
        <v>8946.72</v>
      </c>
      <c r="I50" s="160"/>
      <c r="J50" s="160"/>
      <c r="L50" s="160">
        <v>40709.11</v>
      </c>
      <c r="M50" s="160"/>
      <c r="N50" s="160"/>
      <c r="O50" s="160">
        <v>40818.61</v>
      </c>
      <c r="P50" s="160"/>
      <c r="Q50" s="160"/>
      <c r="S50" s="160">
        <v>-109.5</v>
      </c>
      <c r="T50" s="160"/>
      <c r="U50" s="160"/>
      <c r="V50" s="19">
        <v>8837.22</v>
      </c>
      <c r="W50" s="19"/>
      <c r="X50" s="19"/>
    </row>
    <row r="51" spans="2:24" ht="12.75" customHeight="1">
      <c r="B51" s="161" t="s">
        <v>72</v>
      </c>
      <c r="C51" s="161"/>
      <c r="D51" s="161"/>
      <c r="E51" s="161"/>
      <c r="F51" s="161"/>
      <c r="G51" s="161"/>
      <c r="H51" s="160">
        <v>1164</v>
      </c>
      <c r="I51" s="160"/>
      <c r="J51" s="160"/>
      <c r="L51" s="160">
        <v>0</v>
      </c>
      <c r="M51" s="160"/>
      <c r="N51" s="160"/>
      <c r="O51" s="160">
        <v>0</v>
      </c>
      <c r="P51" s="160"/>
      <c r="Q51" s="160"/>
      <c r="S51" s="160">
        <v>0</v>
      </c>
      <c r="T51" s="160"/>
      <c r="U51" s="160"/>
      <c r="V51" s="19">
        <v>1164</v>
      </c>
      <c r="W51" s="19"/>
      <c r="X51" s="19"/>
    </row>
    <row r="52" spans="2:24" ht="12.75" customHeight="1">
      <c r="B52" s="161" t="s">
        <v>73</v>
      </c>
      <c r="C52" s="161"/>
      <c r="D52" s="161"/>
      <c r="E52" s="161"/>
      <c r="F52" s="161"/>
      <c r="G52" s="161"/>
      <c r="H52" s="160">
        <v>167335.01</v>
      </c>
      <c r="I52" s="160"/>
      <c r="J52" s="160"/>
      <c r="L52" s="160">
        <v>208641.65</v>
      </c>
      <c r="M52" s="160"/>
      <c r="N52" s="160"/>
      <c r="O52" s="160">
        <v>1500</v>
      </c>
      <c r="P52" s="160"/>
      <c r="Q52" s="160"/>
      <c r="S52" s="160">
        <v>207141.65</v>
      </c>
      <c r="T52" s="160"/>
      <c r="U52" s="160"/>
      <c r="V52" s="19">
        <v>374476.66</v>
      </c>
      <c r="W52" s="19"/>
      <c r="X52" s="19"/>
    </row>
    <row r="53" spans="2:24" ht="12.75" customHeight="1">
      <c r="B53" s="161" t="s">
        <v>74</v>
      </c>
      <c r="C53" s="161"/>
      <c r="D53" s="161"/>
      <c r="E53" s="161"/>
      <c r="F53" s="161"/>
      <c r="G53" s="161"/>
      <c r="H53" s="160">
        <v>0</v>
      </c>
      <c r="I53" s="160"/>
      <c r="J53" s="160"/>
      <c r="L53" s="160">
        <v>666.96</v>
      </c>
      <c r="M53" s="160"/>
      <c r="N53" s="160"/>
      <c r="O53" s="160">
        <v>0</v>
      </c>
      <c r="P53" s="160"/>
      <c r="Q53" s="160"/>
      <c r="S53" s="160">
        <v>666.96</v>
      </c>
      <c r="T53" s="160"/>
      <c r="U53" s="160"/>
      <c r="V53" s="19">
        <v>666.96</v>
      </c>
      <c r="W53" s="19"/>
      <c r="X53" s="19"/>
    </row>
    <row r="54" ht="12.75" customHeight="1">
      <c r="B54" s="15"/>
    </row>
    <row r="55" spans="2:24" ht="12.75" customHeight="1">
      <c r="B55" s="158" t="s">
        <v>75</v>
      </c>
      <c r="C55" s="158"/>
      <c r="D55" s="158"/>
      <c r="E55" s="158"/>
      <c r="F55" s="158"/>
      <c r="G55" s="158"/>
      <c r="H55" s="159">
        <v>13715802.79</v>
      </c>
      <c r="I55" s="159"/>
      <c r="J55" s="159"/>
      <c r="L55" s="159">
        <v>88607556.32</v>
      </c>
      <c r="M55" s="159"/>
      <c r="N55" s="159"/>
      <c r="O55" s="159">
        <v>90276984.75</v>
      </c>
      <c r="P55" s="159"/>
      <c r="Q55" s="159"/>
      <c r="S55" s="159">
        <v>-1669428.43</v>
      </c>
      <c r="T55" s="159"/>
      <c r="U55" s="159"/>
      <c r="V55" s="17">
        <v>12046374.36</v>
      </c>
      <c r="W55" s="17"/>
      <c r="X55" s="17"/>
    </row>
    <row r="56" spans="2:24" ht="12.75" customHeight="1">
      <c r="B56" s="161" t="s">
        <v>76</v>
      </c>
      <c r="C56" s="161"/>
      <c r="D56" s="161"/>
      <c r="E56" s="161"/>
      <c r="F56" s="161"/>
      <c r="G56" s="161"/>
      <c r="H56" s="160">
        <v>2904101.85</v>
      </c>
      <c r="I56" s="160"/>
      <c r="J56" s="160"/>
      <c r="L56" s="160">
        <v>45559680.95</v>
      </c>
      <c r="M56" s="160"/>
      <c r="N56" s="160"/>
      <c r="O56" s="160">
        <v>48462762.2</v>
      </c>
      <c r="P56" s="160"/>
      <c r="Q56" s="160"/>
      <c r="S56" s="160">
        <v>-2903081.25</v>
      </c>
      <c r="T56" s="160"/>
      <c r="U56" s="160"/>
      <c r="V56" s="19">
        <v>1020.6</v>
      </c>
      <c r="W56" s="19"/>
      <c r="X56" s="19"/>
    </row>
    <row r="57" spans="2:24" ht="12.75" customHeight="1">
      <c r="B57" s="161" t="s">
        <v>77</v>
      </c>
      <c r="C57" s="161"/>
      <c r="D57" s="161"/>
      <c r="E57" s="161"/>
      <c r="F57" s="161"/>
      <c r="G57" s="161"/>
      <c r="H57" s="160">
        <v>122532.34</v>
      </c>
      <c r="I57" s="160"/>
      <c r="J57" s="160"/>
      <c r="L57" s="160">
        <v>33716240.82</v>
      </c>
      <c r="M57" s="160"/>
      <c r="N57" s="160"/>
      <c r="O57" s="160">
        <v>33614222.55</v>
      </c>
      <c r="P57" s="160"/>
      <c r="Q57" s="160"/>
      <c r="S57" s="160">
        <v>102018.27</v>
      </c>
      <c r="T57" s="160"/>
      <c r="U57" s="160"/>
      <c r="V57" s="19">
        <v>224550.61</v>
      </c>
      <c r="W57" s="19"/>
      <c r="X57" s="19"/>
    </row>
    <row r="58" spans="2:24" ht="12.75" customHeight="1">
      <c r="B58" s="161" t="s">
        <v>78</v>
      </c>
      <c r="C58" s="161"/>
      <c r="D58" s="161"/>
      <c r="E58" s="161"/>
      <c r="F58" s="161"/>
      <c r="G58" s="161"/>
      <c r="H58" s="160">
        <v>2507690.09</v>
      </c>
      <c r="I58" s="160"/>
      <c r="J58" s="160"/>
      <c r="L58" s="160">
        <v>0</v>
      </c>
      <c r="M58" s="160"/>
      <c r="N58" s="160"/>
      <c r="O58" s="160">
        <v>0</v>
      </c>
      <c r="P58" s="160"/>
      <c r="Q58" s="160"/>
      <c r="S58" s="160">
        <v>0</v>
      </c>
      <c r="T58" s="160"/>
      <c r="U58" s="160"/>
      <c r="V58" s="19">
        <v>2507690.09</v>
      </c>
      <c r="W58" s="19"/>
      <c r="X58" s="19"/>
    </row>
    <row r="59" spans="2:24" ht="12.75" customHeight="1">
      <c r="B59" s="161" t="s">
        <v>79</v>
      </c>
      <c r="C59" s="161"/>
      <c r="D59" s="161"/>
      <c r="E59" s="161"/>
      <c r="F59" s="161"/>
      <c r="G59" s="161"/>
      <c r="H59" s="160">
        <v>8181478.51</v>
      </c>
      <c r="I59" s="160"/>
      <c r="J59" s="160"/>
      <c r="L59" s="160">
        <v>9331634.55</v>
      </c>
      <c r="M59" s="160"/>
      <c r="N59" s="160"/>
      <c r="O59" s="160">
        <v>8200000</v>
      </c>
      <c r="P59" s="160"/>
      <c r="Q59" s="160"/>
      <c r="S59" s="160">
        <v>1131634.55</v>
      </c>
      <c r="T59" s="160"/>
      <c r="U59" s="160"/>
      <c r="V59" s="19">
        <v>9313113.06</v>
      </c>
      <c r="W59" s="19"/>
      <c r="X59" s="19"/>
    </row>
    <row r="60" ht="12.75" customHeight="1">
      <c r="B60" s="15"/>
    </row>
    <row r="61" spans="2:24" ht="12.75" customHeight="1">
      <c r="B61" s="158" t="s">
        <v>80</v>
      </c>
      <c r="C61" s="158"/>
      <c r="D61" s="158"/>
      <c r="E61" s="158"/>
      <c r="F61" s="158"/>
      <c r="G61" s="158"/>
      <c r="H61" s="159">
        <v>347339.87</v>
      </c>
      <c r="I61" s="159"/>
      <c r="J61" s="159"/>
      <c r="L61" s="159">
        <v>3024251.54</v>
      </c>
      <c r="M61" s="159"/>
      <c r="N61" s="159"/>
      <c r="O61" s="159">
        <v>2957631.17</v>
      </c>
      <c r="P61" s="159"/>
      <c r="Q61" s="159"/>
      <c r="S61" s="159">
        <v>66620.37</v>
      </c>
      <c r="T61" s="159"/>
      <c r="U61" s="159"/>
      <c r="V61" s="17">
        <v>413960.24</v>
      </c>
      <c r="W61" s="17"/>
      <c r="X61" s="17"/>
    </row>
    <row r="62" spans="2:24" ht="12.75" customHeight="1">
      <c r="B62" s="161" t="s">
        <v>81</v>
      </c>
      <c r="C62" s="161"/>
      <c r="D62" s="161"/>
      <c r="E62" s="161"/>
      <c r="F62" s="161"/>
      <c r="G62" s="161"/>
      <c r="H62" s="160">
        <v>29115.62</v>
      </c>
      <c r="I62" s="160"/>
      <c r="J62" s="160"/>
      <c r="L62" s="160">
        <v>3900</v>
      </c>
      <c r="M62" s="160"/>
      <c r="N62" s="160"/>
      <c r="O62" s="160">
        <v>33015.62</v>
      </c>
      <c r="P62" s="160"/>
      <c r="Q62" s="160"/>
      <c r="S62" s="160">
        <v>-29115.62</v>
      </c>
      <c r="T62" s="160"/>
      <c r="U62" s="160"/>
      <c r="V62" s="19">
        <v>0</v>
      </c>
      <c r="W62" s="19"/>
      <c r="X62" s="19"/>
    </row>
    <row r="63" spans="2:24" ht="12.75" customHeight="1">
      <c r="B63" s="161" t="s">
        <v>82</v>
      </c>
      <c r="C63" s="161"/>
      <c r="D63" s="161"/>
      <c r="E63" s="161"/>
      <c r="F63" s="161"/>
      <c r="G63" s="161"/>
      <c r="H63" s="160">
        <v>842.98</v>
      </c>
      <c r="I63" s="160"/>
      <c r="J63" s="160"/>
      <c r="L63" s="160">
        <v>7610.97</v>
      </c>
      <c r="M63" s="160"/>
      <c r="N63" s="160"/>
      <c r="O63" s="160">
        <v>8453.95</v>
      </c>
      <c r="P63" s="160"/>
      <c r="Q63" s="160"/>
      <c r="S63" s="160">
        <v>-842.98</v>
      </c>
      <c r="T63" s="160"/>
      <c r="U63" s="160"/>
      <c r="V63" s="19">
        <v>0</v>
      </c>
      <c r="W63" s="19"/>
      <c r="X63" s="19"/>
    </row>
    <row r="64" spans="2:24" ht="12.75" customHeight="1">
      <c r="B64" s="161" t="s">
        <v>83</v>
      </c>
      <c r="C64" s="161"/>
      <c r="D64" s="161"/>
      <c r="E64" s="161"/>
      <c r="F64" s="161"/>
      <c r="G64" s="161"/>
      <c r="H64" s="160">
        <v>187387.48</v>
      </c>
      <c r="I64" s="160"/>
      <c r="J64" s="160"/>
      <c r="L64" s="160">
        <v>1902003.88</v>
      </c>
      <c r="M64" s="160"/>
      <c r="N64" s="160"/>
      <c r="O64" s="160">
        <v>1848052.61</v>
      </c>
      <c r="P64" s="160"/>
      <c r="Q64" s="160"/>
      <c r="S64" s="160">
        <v>53951.27</v>
      </c>
      <c r="T64" s="160"/>
      <c r="U64" s="160"/>
      <c r="V64" s="19">
        <v>241338.75</v>
      </c>
      <c r="W64" s="19"/>
      <c r="X64" s="19"/>
    </row>
    <row r="65" spans="2:24" ht="12.75" customHeight="1">
      <c r="B65" s="161" t="s">
        <v>84</v>
      </c>
      <c r="C65" s="161"/>
      <c r="D65" s="161"/>
      <c r="E65" s="161"/>
      <c r="F65" s="161"/>
      <c r="G65" s="161"/>
      <c r="H65" s="160">
        <v>30.23</v>
      </c>
      <c r="I65" s="160"/>
      <c r="J65" s="160"/>
      <c r="L65" s="160">
        <v>0</v>
      </c>
      <c r="M65" s="160"/>
      <c r="N65" s="160"/>
      <c r="O65" s="160">
        <v>30.23</v>
      </c>
      <c r="P65" s="160"/>
      <c r="Q65" s="160"/>
      <c r="S65" s="160">
        <v>-30.23</v>
      </c>
      <c r="T65" s="160"/>
      <c r="U65" s="160"/>
      <c r="V65" s="19">
        <v>0</v>
      </c>
      <c r="W65" s="19"/>
      <c r="X65" s="19"/>
    </row>
    <row r="66" spans="2:24" ht="12.75" customHeight="1">
      <c r="B66" s="161" t="s">
        <v>85</v>
      </c>
      <c r="C66" s="161"/>
      <c r="D66" s="161"/>
      <c r="E66" s="161"/>
      <c r="F66" s="161"/>
      <c r="G66" s="161"/>
      <c r="H66" s="160">
        <v>0</v>
      </c>
      <c r="I66" s="160"/>
      <c r="J66" s="160"/>
      <c r="L66" s="160">
        <v>1922.25</v>
      </c>
      <c r="M66" s="160"/>
      <c r="N66" s="160"/>
      <c r="O66" s="160">
        <v>1922.25</v>
      </c>
      <c r="P66" s="160"/>
      <c r="Q66" s="160"/>
      <c r="S66" s="160">
        <v>0</v>
      </c>
      <c r="T66" s="160"/>
      <c r="U66" s="160"/>
      <c r="V66" s="19">
        <v>0</v>
      </c>
      <c r="W66" s="19"/>
      <c r="X66" s="19"/>
    </row>
    <row r="67" spans="2:24" ht="12.75" customHeight="1">
      <c r="B67" s="161" t="s">
        <v>86</v>
      </c>
      <c r="C67" s="161"/>
      <c r="D67" s="161"/>
      <c r="E67" s="161"/>
      <c r="F67" s="161"/>
      <c r="G67" s="161"/>
      <c r="H67" s="160">
        <v>116835.83</v>
      </c>
      <c r="I67" s="160"/>
      <c r="J67" s="160"/>
      <c r="L67" s="160">
        <v>39707.92</v>
      </c>
      <c r="M67" s="160"/>
      <c r="N67" s="160"/>
      <c r="O67" s="160">
        <v>0</v>
      </c>
      <c r="P67" s="160"/>
      <c r="Q67" s="160"/>
      <c r="S67" s="160">
        <v>39707.92</v>
      </c>
      <c r="T67" s="160"/>
      <c r="U67" s="160"/>
      <c r="V67" s="19">
        <v>156543.75</v>
      </c>
      <c r="W67" s="19"/>
      <c r="X67" s="19"/>
    </row>
    <row r="68" spans="2:24" ht="12.75" customHeight="1">
      <c r="B68" s="161" t="s">
        <v>87</v>
      </c>
      <c r="C68" s="161"/>
      <c r="D68" s="161"/>
      <c r="E68" s="161"/>
      <c r="F68" s="161"/>
      <c r="G68" s="161"/>
      <c r="H68" s="160">
        <v>2117.08</v>
      </c>
      <c r="I68" s="160"/>
      <c r="J68" s="160"/>
      <c r="L68" s="160">
        <v>5052.22</v>
      </c>
      <c r="M68" s="160"/>
      <c r="N68" s="160"/>
      <c r="O68" s="160">
        <v>5064.24</v>
      </c>
      <c r="P68" s="160"/>
      <c r="Q68" s="160"/>
      <c r="S68" s="160">
        <v>-12.02</v>
      </c>
      <c r="T68" s="160"/>
      <c r="U68" s="160"/>
      <c r="V68" s="19">
        <v>2105.06</v>
      </c>
      <c r="W68" s="19"/>
      <c r="X68" s="19"/>
    </row>
    <row r="69" spans="2:24" ht="12.75" customHeight="1">
      <c r="B69" s="161" t="s">
        <v>88</v>
      </c>
      <c r="C69" s="161"/>
      <c r="D69" s="161"/>
      <c r="E69" s="161"/>
      <c r="F69" s="161"/>
      <c r="G69" s="161"/>
      <c r="H69" s="160">
        <v>11010.65</v>
      </c>
      <c r="I69" s="160"/>
      <c r="J69" s="160"/>
      <c r="L69" s="160">
        <v>1064054.3</v>
      </c>
      <c r="M69" s="160"/>
      <c r="N69" s="160"/>
      <c r="O69" s="160">
        <v>1061092.27</v>
      </c>
      <c r="P69" s="160"/>
      <c r="Q69" s="160"/>
      <c r="S69" s="160">
        <v>2962.03</v>
      </c>
      <c r="T69" s="160"/>
      <c r="U69" s="160"/>
      <c r="V69" s="19">
        <v>13972.68</v>
      </c>
      <c r="W69" s="19"/>
      <c r="X69" s="19"/>
    </row>
    <row r="70" ht="12.75" customHeight="1">
      <c r="B70" s="15"/>
    </row>
    <row r="71" spans="2:24" ht="12.75" customHeight="1">
      <c r="B71" s="158" t="s">
        <v>89</v>
      </c>
      <c r="C71" s="158"/>
      <c r="D71" s="158"/>
      <c r="E71" s="158"/>
      <c r="F71" s="158"/>
      <c r="G71" s="158"/>
      <c r="H71" s="159">
        <v>391594.05</v>
      </c>
      <c r="I71" s="159"/>
      <c r="J71" s="159"/>
      <c r="L71" s="159">
        <v>20833567.17</v>
      </c>
      <c r="M71" s="159"/>
      <c r="N71" s="159"/>
      <c r="O71" s="159">
        <v>20791137.03</v>
      </c>
      <c r="P71" s="159"/>
      <c r="Q71" s="159"/>
      <c r="S71" s="159">
        <v>42430.14</v>
      </c>
      <c r="T71" s="159"/>
      <c r="U71" s="159"/>
      <c r="V71" s="17">
        <v>434024.19</v>
      </c>
      <c r="W71" s="17"/>
      <c r="X71" s="17"/>
    </row>
    <row r="72" spans="2:24" ht="12.75" customHeight="1">
      <c r="B72" s="161" t="s">
        <v>90</v>
      </c>
      <c r="C72" s="161"/>
      <c r="D72" s="161"/>
      <c r="E72" s="161"/>
      <c r="F72" s="161"/>
      <c r="G72" s="161"/>
      <c r="H72" s="160">
        <v>372549.92</v>
      </c>
      <c r="I72" s="160"/>
      <c r="J72" s="160"/>
      <c r="L72" s="160">
        <v>20523190.35</v>
      </c>
      <c r="M72" s="160"/>
      <c r="N72" s="160"/>
      <c r="O72" s="160">
        <v>20472938.69</v>
      </c>
      <c r="P72" s="160"/>
      <c r="Q72" s="160"/>
      <c r="S72" s="160">
        <v>50251.66</v>
      </c>
      <c r="T72" s="160"/>
      <c r="U72" s="160"/>
      <c r="V72" s="19">
        <v>422801.58</v>
      </c>
      <c r="W72" s="19"/>
      <c r="X72" s="19"/>
    </row>
    <row r="73" spans="2:24" ht="12.75" customHeight="1">
      <c r="B73" s="161" t="s">
        <v>91</v>
      </c>
      <c r="C73" s="161"/>
      <c r="D73" s="161"/>
      <c r="E73" s="161"/>
      <c r="F73" s="161"/>
      <c r="G73" s="161"/>
      <c r="H73" s="160">
        <v>19044.13</v>
      </c>
      <c r="I73" s="160"/>
      <c r="J73" s="160"/>
      <c r="L73" s="160">
        <v>142736.88</v>
      </c>
      <c r="M73" s="160"/>
      <c r="N73" s="160"/>
      <c r="O73" s="160">
        <v>150558.4</v>
      </c>
      <c r="P73" s="160"/>
      <c r="Q73" s="160"/>
      <c r="S73" s="160">
        <v>-7821.52</v>
      </c>
      <c r="T73" s="160"/>
      <c r="U73" s="160"/>
      <c r="V73" s="19">
        <v>11222.61</v>
      </c>
      <c r="W73" s="19"/>
      <c r="X73" s="19"/>
    </row>
    <row r="74" spans="2:24" ht="12.75" customHeight="1">
      <c r="B74" s="161" t="s">
        <v>92</v>
      </c>
      <c r="C74" s="161"/>
      <c r="D74" s="161"/>
      <c r="E74" s="161"/>
      <c r="F74" s="161"/>
      <c r="G74" s="161"/>
      <c r="H74" s="160">
        <v>167639.94</v>
      </c>
      <c r="I74" s="160"/>
      <c r="J74" s="160"/>
      <c r="L74" s="160">
        <v>0</v>
      </c>
      <c r="M74" s="160"/>
      <c r="N74" s="160"/>
      <c r="O74" s="160">
        <v>167639.94</v>
      </c>
      <c r="P74" s="160"/>
      <c r="Q74" s="160"/>
      <c r="S74" s="160">
        <v>-167639.94</v>
      </c>
      <c r="T74" s="160"/>
      <c r="U74" s="160"/>
      <c r="V74" s="19">
        <v>0</v>
      </c>
      <c r="W74" s="19"/>
      <c r="X74" s="19"/>
    </row>
    <row r="75" spans="2:24" ht="12.75" customHeight="1">
      <c r="B75" s="161" t="s">
        <v>93</v>
      </c>
      <c r="C75" s="161"/>
      <c r="D75" s="161"/>
      <c r="E75" s="161"/>
      <c r="F75" s="161"/>
      <c r="G75" s="161"/>
      <c r="H75" s="160">
        <v>167639.94</v>
      </c>
      <c r="I75" s="160"/>
      <c r="J75" s="160"/>
      <c r="L75" s="160">
        <v>167639.94</v>
      </c>
      <c r="M75" s="160"/>
      <c r="N75" s="160"/>
      <c r="O75" s="160">
        <v>0</v>
      </c>
      <c r="P75" s="160"/>
      <c r="Q75" s="160"/>
      <c r="S75" s="160">
        <v>-167639.94</v>
      </c>
      <c r="T75" s="160"/>
      <c r="U75" s="160"/>
      <c r="V75" s="19">
        <v>0</v>
      </c>
      <c r="W75" s="19"/>
      <c r="X75" s="19"/>
    </row>
    <row r="76" ht="12.75" customHeight="1">
      <c r="B76" s="15"/>
    </row>
    <row r="77" spans="2:24" ht="12.75" customHeight="1">
      <c r="B77" s="158" t="s">
        <v>94</v>
      </c>
      <c r="C77" s="158"/>
      <c r="D77" s="158"/>
      <c r="E77" s="158"/>
      <c r="F77" s="158"/>
      <c r="G77" s="158"/>
      <c r="H77" s="159">
        <v>96654.28</v>
      </c>
      <c r="I77" s="159"/>
      <c r="J77" s="159"/>
      <c r="L77" s="159">
        <v>22351.59</v>
      </c>
      <c r="M77" s="159"/>
      <c r="N77" s="159"/>
      <c r="O77" s="159">
        <v>11325.44</v>
      </c>
      <c r="P77" s="159"/>
      <c r="Q77" s="159"/>
      <c r="S77" s="159">
        <v>11026.15</v>
      </c>
      <c r="T77" s="159"/>
      <c r="U77" s="159"/>
      <c r="V77" s="17">
        <v>107680.43</v>
      </c>
      <c r="W77" s="17"/>
      <c r="X77" s="17"/>
    </row>
    <row r="78" spans="2:24" ht="12.75" customHeight="1">
      <c r="B78" s="161" t="s">
        <v>95</v>
      </c>
      <c r="C78" s="161"/>
      <c r="D78" s="161"/>
      <c r="E78" s="161"/>
      <c r="F78" s="161"/>
      <c r="G78" s="161"/>
      <c r="H78" s="160">
        <v>79606.88</v>
      </c>
      <c r="I78" s="160"/>
      <c r="J78" s="160"/>
      <c r="L78" s="160">
        <v>22351.59</v>
      </c>
      <c r="M78" s="160"/>
      <c r="N78" s="160"/>
      <c r="O78" s="160">
        <v>0</v>
      </c>
      <c r="P78" s="160"/>
      <c r="Q78" s="160"/>
      <c r="S78" s="160">
        <v>22351.59</v>
      </c>
      <c r="T78" s="160"/>
      <c r="U78" s="160"/>
      <c r="V78" s="19">
        <v>101958.47</v>
      </c>
      <c r="W78" s="19"/>
      <c r="X78" s="19"/>
    </row>
    <row r="79" spans="2:24" ht="12.75" customHeight="1">
      <c r="B79" s="161" t="s">
        <v>96</v>
      </c>
      <c r="C79" s="161"/>
      <c r="D79" s="161"/>
      <c r="E79" s="161"/>
      <c r="F79" s="161"/>
      <c r="G79" s="161"/>
      <c r="H79" s="160">
        <v>5796.32</v>
      </c>
      <c r="I79" s="160"/>
      <c r="J79" s="160"/>
      <c r="L79" s="160">
        <v>0</v>
      </c>
      <c r="M79" s="160"/>
      <c r="N79" s="160"/>
      <c r="O79" s="160">
        <v>74.36</v>
      </c>
      <c r="P79" s="160"/>
      <c r="Q79" s="160"/>
      <c r="S79" s="160">
        <v>-74.36</v>
      </c>
      <c r="T79" s="160"/>
      <c r="U79" s="160"/>
      <c r="V79" s="19">
        <v>5721.96</v>
      </c>
      <c r="W79" s="19"/>
      <c r="X79" s="19"/>
    </row>
    <row r="80" spans="2:24" ht="12.75" customHeight="1">
      <c r="B80" s="161" t="s">
        <v>97</v>
      </c>
      <c r="C80" s="161"/>
      <c r="D80" s="161"/>
      <c r="E80" s="161"/>
      <c r="F80" s="161"/>
      <c r="G80" s="161"/>
      <c r="H80" s="160">
        <v>782.83</v>
      </c>
      <c r="I80" s="160"/>
      <c r="J80" s="160"/>
      <c r="L80" s="160">
        <v>0</v>
      </c>
      <c r="M80" s="160"/>
      <c r="N80" s="160"/>
      <c r="O80" s="160">
        <v>782.83</v>
      </c>
      <c r="P80" s="160"/>
      <c r="Q80" s="160"/>
      <c r="S80" s="160">
        <v>-782.83</v>
      </c>
      <c r="T80" s="160"/>
      <c r="U80" s="160"/>
      <c r="V80" s="19">
        <v>0</v>
      </c>
      <c r="W80" s="19"/>
      <c r="X80" s="19"/>
    </row>
    <row r="81" spans="2:24" ht="12.75" customHeight="1">
      <c r="B81" s="161" t="s">
        <v>98</v>
      </c>
      <c r="C81" s="161"/>
      <c r="D81" s="161"/>
      <c r="E81" s="161"/>
      <c r="F81" s="161"/>
      <c r="G81" s="161"/>
      <c r="H81" s="160">
        <v>10468.25</v>
      </c>
      <c r="I81" s="160"/>
      <c r="J81" s="160"/>
      <c r="L81" s="160">
        <v>0</v>
      </c>
      <c r="M81" s="160"/>
      <c r="N81" s="160"/>
      <c r="O81" s="160">
        <v>10468.25</v>
      </c>
      <c r="P81" s="160"/>
      <c r="Q81" s="160"/>
      <c r="S81" s="160">
        <v>-10468.25</v>
      </c>
      <c r="T81" s="160"/>
      <c r="U81" s="160"/>
      <c r="V81" s="19">
        <v>0</v>
      </c>
      <c r="W81" s="19"/>
      <c r="X81" s="19"/>
    </row>
    <row r="82" ht="12.75" customHeight="1">
      <c r="B82" s="15"/>
    </row>
    <row r="83" spans="2:24" ht="12.75" customHeight="1">
      <c r="B83" s="158" t="s">
        <v>99</v>
      </c>
      <c r="C83" s="158"/>
      <c r="D83" s="158"/>
      <c r="E83" s="158"/>
      <c r="F83" s="158"/>
      <c r="G83" s="158"/>
      <c r="H83" s="159">
        <v>291131.96</v>
      </c>
      <c r="I83" s="159"/>
      <c r="J83" s="159"/>
      <c r="L83" s="159">
        <v>0</v>
      </c>
      <c r="M83" s="159"/>
      <c r="N83" s="159"/>
      <c r="O83" s="159">
        <v>13955.35</v>
      </c>
      <c r="P83" s="159"/>
      <c r="Q83" s="159"/>
      <c r="S83" s="159">
        <v>-13955.35</v>
      </c>
      <c r="T83" s="159"/>
      <c r="U83" s="159"/>
      <c r="V83" s="17">
        <v>277176.61</v>
      </c>
      <c r="W83" s="17"/>
      <c r="X83" s="17"/>
    </row>
    <row r="84" spans="2:24" ht="12.75" customHeight="1">
      <c r="B84" s="161" t="s">
        <v>100</v>
      </c>
      <c r="C84" s="161"/>
      <c r="D84" s="161"/>
      <c r="E84" s="161"/>
      <c r="F84" s="161"/>
      <c r="G84" s="161"/>
      <c r="H84" s="160">
        <v>279249.23</v>
      </c>
      <c r="I84" s="160"/>
      <c r="J84" s="160"/>
      <c r="L84" s="160">
        <v>0</v>
      </c>
      <c r="M84" s="160"/>
      <c r="N84" s="160"/>
      <c r="O84" s="160">
        <v>13955.35</v>
      </c>
      <c r="P84" s="160"/>
      <c r="Q84" s="160"/>
      <c r="S84" s="160">
        <v>-13955.35</v>
      </c>
      <c r="T84" s="160"/>
      <c r="U84" s="160"/>
      <c r="V84" s="19">
        <v>265293.88</v>
      </c>
      <c r="W84" s="19"/>
      <c r="X84" s="19"/>
    </row>
    <row r="85" spans="2:24" ht="12.75" customHeight="1">
      <c r="B85" s="161" t="s">
        <v>101</v>
      </c>
      <c r="C85" s="161"/>
      <c r="D85" s="161"/>
      <c r="E85" s="161"/>
      <c r="F85" s="161"/>
      <c r="G85" s="161"/>
      <c r="H85" s="160">
        <v>11882.73</v>
      </c>
      <c r="I85" s="160"/>
      <c r="J85" s="160"/>
      <c r="L85" s="160">
        <v>0</v>
      </c>
      <c r="M85" s="160"/>
      <c r="N85" s="160"/>
      <c r="O85" s="160">
        <v>0</v>
      </c>
      <c r="P85" s="160"/>
      <c r="Q85" s="160"/>
      <c r="S85" s="160">
        <v>0</v>
      </c>
      <c r="T85" s="160"/>
      <c r="U85" s="160"/>
      <c r="V85" s="19">
        <v>11882.73</v>
      </c>
      <c r="W85" s="19"/>
      <c r="X85" s="19"/>
    </row>
    <row r="86" ht="12.75" customHeight="1">
      <c r="B86" s="15"/>
    </row>
    <row r="87" spans="2:24" ht="12.75" customHeight="1">
      <c r="B87" s="158" t="s">
        <v>102</v>
      </c>
      <c r="C87" s="158"/>
      <c r="D87" s="158"/>
      <c r="E87" s="158"/>
      <c r="F87" s="158"/>
      <c r="G87" s="158"/>
      <c r="H87" s="159">
        <v>3883485.25</v>
      </c>
      <c r="I87" s="159"/>
      <c r="J87" s="159"/>
      <c r="L87" s="159">
        <v>684664.91</v>
      </c>
      <c r="M87" s="159"/>
      <c r="N87" s="159"/>
      <c r="O87" s="159">
        <v>1900400.73</v>
      </c>
      <c r="P87" s="159"/>
      <c r="Q87" s="159"/>
      <c r="S87" s="159">
        <v>-1215735.82</v>
      </c>
      <c r="T87" s="159"/>
      <c r="U87" s="159"/>
      <c r="V87" s="17">
        <v>2667749.43</v>
      </c>
      <c r="W87" s="17"/>
      <c r="X87" s="17"/>
    </row>
    <row r="88" spans="2:24" ht="12.75" customHeight="1">
      <c r="B88" s="158" t="s">
        <v>103</v>
      </c>
      <c r="C88" s="158"/>
      <c r="D88" s="158"/>
      <c r="E88" s="158"/>
      <c r="F88" s="158"/>
      <c r="G88" s="158"/>
      <c r="H88" s="159">
        <v>3883485.25</v>
      </c>
      <c r="I88" s="159"/>
      <c r="J88" s="159"/>
      <c r="L88" s="159">
        <v>684664.91</v>
      </c>
      <c r="M88" s="159"/>
      <c r="N88" s="159"/>
      <c r="O88" s="159">
        <v>1900400.73</v>
      </c>
      <c r="P88" s="159"/>
      <c r="Q88" s="159"/>
      <c r="S88" s="159">
        <v>-1215735.82</v>
      </c>
      <c r="T88" s="159"/>
      <c r="U88" s="159"/>
      <c r="V88" s="17">
        <v>2667749.43</v>
      </c>
      <c r="W88" s="17"/>
      <c r="X88" s="17"/>
    </row>
    <row r="89" ht="12.75" customHeight="1">
      <c r="B89" s="15"/>
    </row>
    <row r="90" spans="2:24" ht="12.75" customHeight="1">
      <c r="B90" s="158" t="s">
        <v>104</v>
      </c>
      <c r="C90" s="158"/>
      <c r="D90" s="158"/>
      <c r="E90" s="158"/>
      <c r="F90" s="158"/>
      <c r="G90" s="158"/>
      <c r="H90" s="159">
        <v>2819658.73</v>
      </c>
      <c r="I90" s="159"/>
      <c r="J90" s="159"/>
      <c r="L90" s="159">
        <v>684664.91</v>
      </c>
      <c r="M90" s="159"/>
      <c r="N90" s="159"/>
      <c r="O90" s="159">
        <v>836574.21</v>
      </c>
      <c r="P90" s="159"/>
      <c r="Q90" s="159"/>
      <c r="S90" s="159">
        <v>-151909.3</v>
      </c>
      <c r="T90" s="159"/>
      <c r="U90" s="159"/>
      <c r="V90" s="17">
        <v>2667749.43</v>
      </c>
      <c r="W90" s="17"/>
      <c r="X90" s="17"/>
    </row>
    <row r="91" spans="2:24" ht="12.75" customHeight="1">
      <c r="B91" s="161" t="s">
        <v>105</v>
      </c>
      <c r="C91" s="161"/>
      <c r="D91" s="161"/>
      <c r="E91" s="161"/>
      <c r="F91" s="161"/>
      <c r="G91" s="161"/>
      <c r="H91" s="160">
        <v>1098671.27</v>
      </c>
      <c r="I91" s="160"/>
      <c r="J91" s="160"/>
      <c r="L91" s="160">
        <v>217364.98</v>
      </c>
      <c r="M91" s="160"/>
      <c r="N91" s="160"/>
      <c r="O91" s="160">
        <v>581663.32</v>
      </c>
      <c r="P91" s="160"/>
      <c r="Q91" s="160"/>
      <c r="S91" s="160">
        <v>-364298.34</v>
      </c>
      <c r="T91" s="160"/>
      <c r="U91" s="160"/>
      <c r="V91" s="19">
        <v>734372.93</v>
      </c>
      <c r="W91" s="19"/>
      <c r="X91" s="19"/>
    </row>
    <row r="92" spans="2:24" ht="12.75" customHeight="1">
      <c r="B92" s="161" t="s">
        <v>106</v>
      </c>
      <c r="C92" s="161"/>
      <c r="D92" s="161"/>
      <c r="E92" s="161"/>
      <c r="F92" s="161"/>
      <c r="G92" s="161"/>
      <c r="H92" s="160">
        <v>67867.39</v>
      </c>
      <c r="I92" s="160"/>
      <c r="J92" s="160"/>
      <c r="L92" s="160">
        <v>202785.26</v>
      </c>
      <c r="M92" s="160"/>
      <c r="N92" s="160"/>
      <c r="O92" s="160">
        <v>62730.4</v>
      </c>
      <c r="P92" s="160"/>
      <c r="Q92" s="160"/>
      <c r="S92" s="160">
        <v>140054.86</v>
      </c>
      <c r="T92" s="160"/>
      <c r="U92" s="160"/>
      <c r="V92" s="19">
        <v>207922.25</v>
      </c>
      <c r="W92" s="19"/>
      <c r="X92" s="19"/>
    </row>
    <row r="93" spans="2:24" ht="12.75" customHeight="1">
      <c r="B93" s="161" t="s">
        <v>107</v>
      </c>
      <c r="C93" s="161"/>
      <c r="D93" s="161"/>
      <c r="E93" s="161"/>
      <c r="F93" s="161"/>
      <c r="G93" s="161"/>
      <c r="H93" s="160">
        <v>109371.28</v>
      </c>
      <c r="I93" s="160"/>
      <c r="J93" s="160"/>
      <c r="L93" s="160">
        <v>162903.82</v>
      </c>
      <c r="M93" s="160"/>
      <c r="N93" s="160"/>
      <c r="O93" s="160">
        <v>10052.41</v>
      </c>
      <c r="P93" s="160"/>
      <c r="Q93" s="160"/>
      <c r="S93" s="160">
        <v>152851.41</v>
      </c>
      <c r="T93" s="160"/>
      <c r="U93" s="160"/>
      <c r="V93" s="19">
        <v>262222.69</v>
      </c>
      <c r="W93" s="19"/>
      <c r="X93" s="19"/>
    </row>
    <row r="94" spans="2:24" ht="12.75" customHeight="1">
      <c r="B94" s="161" t="s">
        <v>108</v>
      </c>
      <c r="C94" s="161"/>
      <c r="D94" s="161"/>
      <c r="E94" s="161"/>
      <c r="F94" s="161"/>
      <c r="G94" s="161"/>
      <c r="H94" s="160">
        <v>1099415.45</v>
      </c>
      <c r="I94" s="160"/>
      <c r="J94" s="160"/>
      <c r="L94" s="160">
        <v>66002.13</v>
      </c>
      <c r="M94" s="160"/>
      <c r="N94" s="160"/>
      <c r="O94" s="160">
        <v>133175.11</v>
      </c>
      <c r="P94" s="160"/>
      <c r="Q94" s="160"/>
      <c r="S94" s="160">
        <v>-67172.98</v>
      </c>
      <c r="T94" s="160"/>
      <c r="U94" s="160"/>
      <c r="V94" s="19">
        <v>1032242.47</v>
      </c>
      <c r="W94" s="19"/>
      <c r="X94" s="19"/>
    </row>
    <row r="95" spans="2:24" ht="12.75" customHeight="1">
      <c r="B95" s="161" t="s">
        <v>109</v>
      </c>
      <c r="C95" s="161"/>
      <c r="D95" s="161"/>
      <c r="E95" s="161"/>
      <c r="F95" s="161"/>
      <c r="G95" s="161"/>
      <c r="H95" s="160">
        <v>5960.5</v>
      </c>
      <c r="I95" s="160"/>
      <c r="J95" s="160"/>
      <c r="L95" s="160">
        <v>0</v>
      </c>
      <c r="M95" s="160"/>
      <c r="N95" s="160"/>
      <c r="O95" s="160">
        <v>0</v>
      </c>
      <c r="P95" s="160"/>
      <c r="Q95" s="160"/>
      <c r="S95" s="160">
        <v>0</v>
      </c>
      <c r="T95" s="160"/>
      <c r="U95" s="160"/>
      <c r="V95" s="19">
        <v>5960.5</v>
      </c>
      <c r="W95" s="19"/>
      <c r="X95" s="19"/>
    </row>
    <row r="96" spans="2:24" ht="12.75" customHeight="1">
      <c r="B96" s="161" t="s">
        <v>110</v>
      </c>
      <c r="C96" s="161"/>
      <c r="D96" s="161"/>
      <c r="E96" s="161"/>
      <c r="F96" s="161"/>
      <c r="G96" s="161"/>
      <c r="H96" s="160">
        <v>414613.42</v>
      </c>
      <c r="I96" s="160"/>
      <c r="J96" s="160"/>
      <c r="L96" s="160">
        <v>2669.71</v>
      </c>
      <c r="M96" s="160"/>
      <c r="N96" s="160"/>
      <c r="O96" s="160">
        <v>17939.26</v>
      </c>
      <c r="P96" s="160"/>
      <c r="Q96" s="160"/>
      <c r="S96" s="160">
        <v>-15269.55</v>
      </c>
      <c r="T96" s="160"/>
      <c r="U96" s="160"/>
      <c r="V96" s="19">
        <v>399343.87</v>
      </c>
      <c r="W96" s="19"/>
      <c r="X96" s="19"/>
    </row>
    <row r="97" spans="2:24" ht="12.75" customHeight="1">
      <c r="B97" s="161" t="s">
        <v>111</v>
      </c>
      <c r="C97" s="161"/>
      <c r="D97" s="161"/>
      <c r="E97" s="161"/>
      <c r="F97" s="161"/>
      <c r="G97" s="161"/>
      <c r="H97" s="160">
        <v>8017.64</v>
      </c>
      <c r="I97" s="160"/>
      <c r="J97" s="160"/>
      <c r="L97" s="160">
        <v>0</v>
      </c>
      <c r="M97" s="160"/>
      <c r="N97" s="160"/>
      <c r="O97" s="160">
        <v>0</v>
      </c>
      <c r="P97" s="160"/>
      <c r="Q97" s="160"/>
      <c r="S97" s="160">
        <v>0</v>
      </c>
      <c r="T97" s="160"/>
      <c r="U97" s="160"/>
      <c r="V97" s="19">
        <v>8017.64</v>
      </c>
      <c r="W97" s="19"/>
      <c r="X97" s="19"/>
    </row>
    <row r="98" spans="2:24" ht="12.75" customHeight="1">
      <c r="B98" s="161" t="s">
        <v>112</v>
      </c>
      <c r="C98" s="161"/>
      <c r="D98" s="161"/>
      <c r="E98" s="161"/>
      <c r="F98" s="161"/>
      <c r="G98" s="161"/>
      <c r="H98" s="160">
        <v>9542.61</v>
      </c>
      <c r="I98" s="160"/>
      <c r="J98" s="160"/>
      <c r="L98" s="160">
        <v>32939.01</v>
      </c>
      <c r="M98" s="160"/>
      <c r="N98" s="160"/>
      <c r="O98" s="160">
        <v>28717.45</v>
      </c>
      <c r="P98" s="160"/>
      <c r="Q98" s="160"/>
      <c r="S98" s="160">
        <v>4221.56</v>
      </c>
      <c r="T98" s="160"/>
      <c r="U98" s="160"/>
      <c r="V98" s="19">
        <v>13764.17</v>
      </c>
      <c r="W98" s="19"/>
      <c r="X98" s="19"/>
    </row>
    <row r="99" spans="2:24" ht="12.75" customHeight="1">
      <c r="B99" s="161" t="s">
        <v>113</v>
      </c>
      <c r="C99" s="161"/>
      <c r="D99" s="161"/>
      <c r="E99" s="161"/>
      <c r="F99" s="161"/>
      <c r="G99" s="161"/>
      <c r="H99" s="160">
        <v>6199.17</v>
      </c>
      <c r="I99" s="160"/>
      <c r="J99" s="160"/>
      <c r="L99" s="160">
        <v>0</v>
      </c>
      <c r="M99" s="160"/>
      <c r="N99" s="160"/>
      <c r="O99" s="160">
        <v>2296.26</v>
      </c>
      <c r="P99" s="160"/>
      <c r="Q99" s="160"/>
      <c r="S99" s="160">
        <v>-2296.26</v>
      </c>
      <c r="T99" s="160"/>
      <c r="U99" s="160"/>
      <c r="V99" s="19">
        <v>3902.91</v>
      </c>
      <c r="W99" s="19"/>
      <c r="X99" s="19"/>
    </row>
    <row r="100" ht="12.75" customHeight="1">
      <c r="B100" s="15"/>
    </row>
    <row r="101" spans="2:24" ht="12.75" customHeight="1">
      <c r="B101" s="158" t="s">
        <v>114</v>
      </c>
      <c r="C101" s="158"/>
      <c r="D101" s="158"/>
      <c r="E101" s="158"/>
      <c r="F101" s="158"/>
      <c r="G101" s="158"/>
      <c r="H101" s="159">
        <v>1063826.52</v>
      </c>
      <c r="I101" s="159"/>
      <c r="J101" s="159"/>
      <c r="L101" s="159">
        <v>0</v>
      </c>
      <c r="M101" s="159"/>
      <c r="N101" s="159"/>
      <c r="O101" s="159">
        <v>1063826.52</v>
      </c>
      <c r="P101" s="159"/>
      <c r="Q101" s="159"/>
      <c r="S101" s="159">
        <v>-1063826.52</v>
      </c>
      <c r="T101" s="159"/>
      <c r="U101" s="159"/>
      <c r="V101" s="17">
        <v>0</v>
      </c>
      <c r="W101" s="17"/>
      <c r="X101" s="17"/>
    </row>
    <row r="102" spans="2:24" ht="12.75" customHeight="1">
      <c r="B102" s="161" t="s">
        <v>115</v>
      </c>
      <c r="C102" s="161"/>
      <c r="D102" s="161"/>
      <c r="E102" s="161"/>
      <c r="F102" s="161"/>
      <c r="G102" s="161"/>
      <c r="H102" s="160">
        <v>782225.38</v>
      </c>
      <c r="I102" s="160"/>
      <c r="J102" s="160"/>
      <c r="L102" s="160">
        <v>0</v>
      </c>
      <c r="M102" s="160"/>
      <c r="N102" s="160"/>
      <c r="O102" s="160">
        <v>782225.38</v>
      </c>
      <c r="P102" s="160"/>
      <c r="Q102" s="160"/>
      <c r="S102" s="160">
        <v>-782225.38</v>
      </c>
      <c r="T102" s="160"/>
      <c r="U102" s="160"/>
      <c r="V102" s="19">
        <v>0</v>
      </c>
      <c r="W102" s="19"/>
      <c r="X102" s="19"/>
    </row>
    <row r="103" spans="2:24" ht="12.75" customHeight="1">
      <c r="B103" s="161" t="s">
        <v>116</v>
      </c>
      <c r="C103" s="161"/>
      <c r="D103" s="161"/>
      <c r="E103" s="161"/>
      <c r="F103" s="161"/>
      <c r="G103" s="161"/>
      <c r="H103" s="160">
        <v>281601.14</v>
      </c>
      <c r="I103" s="160"/>
      <c r="J103" s="160"/>
      <c r="L103" s="160">
        <v>0</v>
      </c>
      <c r="M103" s="160"/>
      <c r="N103" s="160"/>
      <c r="O103" s="160">
        <v>281601.14</v>
      </c>
      <c r="P103" s="160"/>
      <c r="Q103" s="160"/>
      <c r="S103" s="160">
        <v>-281601.14</v>
      </c>
      <c r="T103" s="160"/>
      <c r="U103" s="160"/>
      <c r="V103" s="19">
        <v>0</v>
      </c>
      <c r="W103" s="19"/>
      <c r="X103" s="19"/>
    </row>
    <row r="104" ht="12.75" customHeight="1">
      <c r="B104" s="15"/>
    </row>
    <row r="105" spans="2:24" ht="12.75" customHeight="1">
      <c r="B105" s="158" t="s">
        <v>117</v>
      </c>
      <c r="C105" s="158"/>
      <c r="D105" s="158"/>
      <c r="E105" s="158"/>
      <c r="F105" s="158"/>
      <c r="G105" s="158"/>
      <c r="H105" s="159">
        <v>97619643.06</v>
      </c>
      <c r="I105" s="159"/>
      <c r="J105" s="159"/>
      <c r="L105" s="159">
        <v>323338.23</v>
      </c>
      <c r="M105" s="159"/>
      <c r="N105" s="159"/>
      <c r="O105" s="159">
        <v>13301192.8</v>
      </c>
      <c r="P105" s="159"/>
      <c r="Q105" s="159"/>
      <c r="S105" s="159">
        <v>-12977854.57</v>
      </c>
      <c r="T105" s="159"/>
      <c r="U105" s="159"/>
      <c r="V105" s="17">
        <v>84641788.49</v>
      </c>
      <c r="W105" s="17"/>
      <c r="X105" s="17"/>
    </row>
    <row r="106" ht="12.75" customHeight="1">
      <c r="B106" s="15"/>
    </row>
    <row r="107" spans="2:24" ht="12.75" customHeight="1">
      <c r="B107" s="158" t="s">
        <v>118</v>
      </c>
      <c r="C107" s="158"/>
      <c r="D107" s="158"/>
      <c r="E107" s="158"/>
      <c r="F107" s="158"/>
      <c r="G107" s="158"/>
      <c r="H107" s="159">
        <v>50745.86</v>
      </c>
      <c r="I107" s="159"/>
      <c r="J107" s="159"/>
      <c r="L107" s="159">
        <v>0</v>
      </c>
      <c r="M107" s="159"/>
      <c r="N107" s="159"/>
      <c r="O107" s="159">
        <v>0</v>
      </c>
      <c r="P107" s="159"/>
      <c r="Q107" s="159"/>
      <c r="S107" s="159">
        <v>0</v>
      </c>
      <c r="T107" s="159"/>
      <c r="U107" s="159"/>
      <c r="V107" s="17">
        <v>50745.86</v>
      </c>
      <c r="W107" s="17"/>
      <c r="X107" s="17"/>
    </row>
    <row r="108" spans="2:24" ht="12.75" customHeight="1">
      <c r="B108" s="158" t="s">
        <v>119</v>
      </c>
      <c r="C108" s="158"/>
      <c r="D108" s="158"/>
      <c r="E108" s="158"/>
      <c r="F108" s="158"/>
      <c r="G108" s="158"/>
      <c r="H108" s="159">
        <v>50745.86</v>
      </c>
      <c r="I108" s="159"/>
      <c r="J108" s="159"/>
      <c r="L108" s="159">
        <v>0</v>
      </c>
      <c r="M108" s="159"/>
      <c r="N108" s="159"/>
      <c r="O108" s="159">
        <v>0</v>
      </c>
      <c r="P108" s="159"/>
      <c r="Q108" s="159"/>
      <c r="S108" s="159">
        <v>0</v>
      </c>
      <c r="T108" s="159"/>
      <c r="U108" s="159"/>
      <c r="V108" s="17">
        <v>50745.86</v>
      </c>
      <c r="W108" s="17"/>
      <c r="X108" s="17"/>
    </row>
    <row r="109" spans="2:24" ht="12.75" customHeight="1">
      <c r="B109" s="161" t="s">
        <v>120</v>
      </c>
      <c r="C109" s="161"/>
      <c r="D109" s="161"/>
      <c r="E109" s="161"/>
      <c r="F109" s="161"/>
      <c r="G109" s="161"/>
      <c r="H109" s="160">
        <v>764.67</v>
      </c>
      <c r="I109" s="160"/>
      <c r="J109" s="160"/>
      <c r="L109" s="160">
        <v>0</v>
      </c>
      <c r="M109" s="160"/>
      <c r="N109" s="160"/>
      <c r="O109" s="160">
        <v>0</v>
      </c>
      <c r="P109" s="160"/>
      <c r="Q109" s="160"/>
      <c r="S109" s="160">
        <v>0</v>
      </c>
      <c r="T109" s="160"/>
      <c r="U109" s="160"/>
      <c r="V109" s="19">
        <v>764.67</v>
      </c>
      <c r="W109" s="19"/>
      <c r="X109" s="19"/>
    </row>
    <row r="110" spans="2:24" ht="12.75" customHeight="1">
      <c r="B110" s="161" t="s">
        <v>121</v>
      </c>
      <c r="C110" s="161"/>
      <c r="D110" s="161"/>
      <c r="E110" s="161"/>
      <c r="F110" s="161"/>
      <c r="G110" s="161"/>
      <c r="H110" s="160">
        <v>19117.72</v>
      </c>
      <c r="I110" s="160"/>
      <c r="J110" s="160"/>
      <c r="L110" s="160">
        <v>0</v>
      </c>
      <c r="M110" s="160"/>
      <c r="N110" s="160"/>
      <c r="O110" s="160">
        <v>0</v>
      </c>
      <c r="P110" s="160"/>
      <c r="Q110" s="160"/>
      <c r="S110" s="160">
        <v>0</v>
      </c>
      <c r="T110" s="160"/>
      <c r="U110" s="160"/>
      <c r="V110" s="19">
        <v>19117.72</v>
      </c>
      <c r="W110" s="19"/>
      <c r="X110" s="19"/>
    </row>
    <row r="111" spans="2:24" ht="12.75" customHeight="1">
      <c r="B111" s="161" t="s">
        <v>122</v>
      </c>
      <c r="C111" s="161"/>
      <c r="D111" s="161"/>
      <c r="E111" s="161"/>
      <c r="F111" s="161"/>
      <c r="G111" s="161"/>
      <c r="H111" s="160">
        <v>20790.79</v>
      </c>
      <c r="I111" s="160"/>
      <c r="J111" s="160"/>
      <c r="L111" s="160">
        <v>0</v>
      </c>
      <c r="M111" s="160"/>
      <c r="N111" s="160"/>
      <c r="O111" s="160">
        <v>0</v>
      </c>
      <c r="P111" s="160"/>
      <c r="Q111" s="160"/>
      <c r="S111" s="160">
        <v>0</v>
      </c>
      <c r="T111" s="160"/>
      <c r="U111" s="160"/>
      <c r="V111" s="19">
        <v>20790.79</v>
      </c>
      <c r="W111" s="19"/>
      <c r="X111" s="19"/>
    </row>
    <row r="112" spans="2:24" ht="12.75" customHeight="1">
      <c r="B112" s="161" t="s">
        <v>123</v>
      </c>
      <c r="C112" s="161"/>
      <c r="D112" s="161"/>
      <c r="E112" s="161"/>
      <c r="F112" s="161"/>
      <c r="G112" s="161"/>
      <c r="H112" s="160">
        <v>10072.68</v>
      </c>
      <c r="I112" s="160"/>
      <c r="J112" s="160"/>
      <c r="L112" s="160">
        <v>0</v>
      </c>
      <c r="M112" s="160"/>
      <c r="N112" s="160"/>
      <c r="O112" s="160">
        <v>0</v>
      </c>
      <c r="P112" s="160"/>
      <c r="Q112" s="160"/>
      <c r="S112" s="160">
        <v>0</v>
      </c>
      <c r="T112" s="160"/>
      <c r="U112" s="160"/>
      <c r="V112" s="19">
        <v>10072.68</v>
      </c>
      <c r="W112" s="19"/>
      <c r="X112" s="19"/>
    </row>
    <row r="113" ht="12.75" customHeight="1">
      <c r="B113" s="15"/>
    </row>
    <row r="114" spans="2:24" ht="12.75" customHeight="1">
      <c r="B114" s="158" t="s">
        <v>124</v>
      </c>
      <c r="C114" s="158"/>
      <c r="D114" s="158"/>
      <c r="E114" s="158"/>
      <c r="F114" s="158"/>
      <c r="G114" s="158"/>
      <c r="H114" s="159">
        <v>134377115.4</v>
      </c>
      <c r="I114" s="159"/>
      <c r="J114" s="159"/>
      <c r="L114" s="159">
        <v>25228.47</v>
      </c>
      <c r="M114" s="159"/>
      <c r="N114" s="159"/>
      <c r="O114" s="159">
        <v>42222.87</v>
      </c>
      <c r="P114" s="159"/>
      <c r="Q114" s="159"/>
      <c r="S114" s="159">
        <v>-16994.4</v>
      </c>
      <c r="T114" s="159"/>
      <c r="U114" s="159"/>
      <c r="V114" s="17">
        <v>134360121</v>
      </c>
      <c r="W114" s="17"/>
      <c r="X114" s="17"/>
    </row>
    <row r="115" spans="2:24" ht="12.75" customHeight="1">
      <c r="B115" s="158" t="s">
        <v>125</v>
      </c>
      <c r="C115" s="158"/>
      <c r="D115" s="158"/>
      <c r="E115" s="158"/>
      <c r="F115" s="158"/>
      <c r="G115" s="158"/>
      <c r="H115" s="159">
        <v>134377115.4</v>
      </c>
      <c r="I115" s="159"/>
      <c r="J115" s="159"/>
      <c r="L115" s="159">
        <v>25228.47</v>
      </c>
      <c r="M115" s="159"/>
      <c r="N115" s="159"/>
      <c r="O115" s="159">
        <v>42222.87</v>
      </c>
      <c r="P115" s="159"/>
      <c r="Q115" s="159"/>
      <c r="S115" s="159">
        <v>-16994.4</v>
      </c>
      <c r="T115" s="159"/>
      <c r="U115" s="159"/>
      <c r="V115" s="17">
        <v>134360121</v>
      </c>
      <c r="W115" s="17"/>
      <c r="X115" s="17"/>
    </row>
    <row r="116" spans="2:24" ht="12.75" customHeight="1">
      <c r="B116" s="161" t="s">
        <v>126</v>
      </c>
      <c r="C116" s="161"/>
      <c r="D116" s="161"/>
      <c r="E116" s="161"/>
      <c r="F116" s="161"/>
      <c r="G116" s="161"/>
      <c r="H116" s="160">
        <v>753745.43</v>
      </c>
      <c r="I116" s="160"/>
      <c r="J116" s="160"/>
      <c r="L116" s="160">
        <v>2399.04</v>
      </c>
      <c r="M116" s="160"/>
      <c r="N116" s="160"/>
      <c r="O116" s="160">
        <v>6322.4</v>
      </c>
      <c r="P116" s="160"/>
      <c r="Q116" s="160"/>
      <c r="S116" s="160">
        <v>-3923.36</v>
      </c>
      <c r="T116" s="160"/>
      <c r="U116" s="160"/>
      <c r="V116" s="19">
        <v>749822.07</v>
      </c>
      <c r="W116" s="19"/>
      <c r="X116" s="19"/>
    </row>
    <row r="117" spans="2:24" ht="12.75" customHeight="1">
      <c r="B117" s="161" t="s">
        <v>127</v>
      </c>
      <c r="C117" s="161"/>
      <c r="D117" s="161"/>
      <c r="E117" s="161"/>
      <c r="F117" s="161"/>
      <c r="G117" s="161"/>
      <c r="H117" s="160">
        <v>351305.82</v>
      </c>
      <c r="I117" s="160"/>
      <c r="J117" s="160"/>
      <c r="L117" s="160">
        <v>2970.1</v>
      </c>
      <c r="M117" s="160"/>
      <c r="N117" s="160"/>
      <c r="O117" s="160">
        <v>2305.83</v>
      </c>
      <c r="P117" s="160"/>
      <c r="Q117" s="160"/>
      <c r="S117" s="160">
        <v>664.27</v>
      </c>
      <c r="T117" s="160"/>
      <c r="U117" s="160"/>
      <c r="V117" s="19">
        <v>351970.09</v>
      </c>
      <c r="W117" s="19"/>
      <c r="X117" s="19"/>
    </row>
    <row r="118" spans="2:24" ht="12.75" customHeight="1">
      <c r="B118" s="161" t="s">
        <v>128</v>
      </c>
      <c r="C118" s="161"/>
      <c r="D118" s="161"/>
      <c r="E118" s="161"/>
      <c r="F118" s="161"/>
      <c r="G118" s="161"/>
      <c r="H118" s="160">
        <v>592587.69</v>
      </c>
      <c r="I118" s="160"/>
      <c r="J118" s="160"/>
      <c r="L118" s="160">
        <v>0</v>
      </c>
      <c r="M118" s="160"/>
      <c r="N118" s="160"/>
      <c r="O118" s="160">
        <v>0</v>
      </c>
      <c r="P118" s="160"/>
      <c r="Q118" s="160"/>
      <c r="S118" s="160">
        <v>0</v>
      </c>
      <c r="T118" s="160"/>
      <c r="U118" s="160"/>
      <c r="V118" s="19">
        <v>592587.69</v>
      </c>
      <c r="W118" s="19"/>
      <c r="X118" s="19"/>
    </row>
    <row r="119" spans="2:24" ht="12.75" customHeight="1">
      <c r="B119" s="161" t="s">
        <v>129</v>
      </c>
      <c r="C119" s="161"/>
      <c r="D119" s="161"/>
      <c r="E119" s="161"/>
      <c r="F119" s="161"/>
      <c r="G119" s="161"/>
      <c r="H119" s="160">
        <v>567238.35</v>
      </c>
      <c r="I119" s="160"/>
      <c r="J119" s="160"/>
      <c r="L119" s="160">
        <v>0</v>
      </c>
      <c r="M119" s="160"/>
      <c r="N119" s="160"/>
      <c r="O119" s="160">
        <v>0</v>
      </c>
      <c r="P119" s="160"/>
      <c r="Q119" s="160"/>
      <c r="S119" s="160">
        <v>0</v>
      </c>
      <c r="T119" s="160"/>
      <c r="U119" s="160"/>
      <c r="V119" s="19">
        <v>567238.35</v>
      </c>
      <c r="W119" s="19"/>
      <c r="X119" s="19"/>
    </row>
    <row r="120" spans="2:24" ht="12.75" customHeight="1">
      <c r="B120" s="161" t="s">
        <v>130</v>
      </c>
      <c r="C120" s="161"/>
      <c r="D120" s="161"/>
      <c r="E120" s="161"/>
      <c r="F120" s="161"/>
      <c r="G120" s="161"/>
      <c r="H120" s="160">
        <v>390983.04</v>
      </c>
      <c r="I120" s="160"/>
      <c r="J120" s="160"/>
      <c r="L120" s="160">
        <v>0</v>
      </c>
      <c r="M120" s="160"/>
      <c r="N120" s="160"/>
      <c r="O120" s="160">
        <v>30961.04</v>
      </c>
      <c r="P120" s="160"/>
      <c r="Q120" s="160"/>
      <c r="S120" s="160">
        <v>-30961.04</v>
      </c>
      <c r="T120" s="160"/>
      <c r="U120" s="160"/>
      <c r="V120" s="19">
        <v>360022</v>
      </c>
      <c r="W120" s="19"/>
      <c r="X120" s="19"/>
    </row>
    <row r="121" spans="2:24" ht="12.75" customHeight="1">
      <c r="B121" s="161" t="s">
        <v>131</v>
      </c>
      <c r="C121" s="161"/>
      <c r="D121" s="161"/>
      <c r="E121" s="161"/>
      <c r="F121" s="161"/>
      <c r="G121" s="161"/>
      <c r="H121" s="160">
        <v>1255000</v>
      </c>
      <c r="I121" s="160"/>
      <c r="J121" s="160"/>
      <c r="L121" s="160">
        <v>0</v>
      </c>
      <c r="M121" s="160"/>
      <c r="N121" s="160"/>
      <c r="O121" s="160">
        <v>0</v>
      </c>
      <c r="P121" s="160"/>
      <c r="Q121" s="160"/>
      <c r="S121" s="160">
        <v>0</v>
      </c>
      <c r="T121" s="160"/>
      <c r="U121" s="160"/>
      <c r="V121" s="19">
        <v>1255000</v>
      </c>
      <c r="W121" s="19"/>
      <c r="X121" s="19"/>
    </row>
    <row r="122" spans="2:24" ht="12.75" customHeight="1">
      <c r="B122" s="161" t="s">
        <v>132</v>
      </c>
      <c r="C122" s="161"/>
      <c r="D122" s="161"/>
      <c r="E122" s="161"/>
      <c r="F122" s="161"/>
      <c r="G122" s="161"/>
      <c r="H122" s="163">
        <v>189616.67</v>
      </c>
      <c r="I122" s="163"/>
      <c r="J122" s="163"/>
      <c r="L122" s="160">
        <v>0</v>
      </c>
      <c r="M122" s="160"/>
      <c r="N122" s="160"/>
      <c r="O122" s="160">
        <v>2633.6</v>
      </c>
      <c r="P122" s="160"/>
      <c r="Q122" s="160"/>
      <c r="S122" s="160">
        <v>-2633.6</v>
      </c>
      <c r="T122" s="160"/>
      <c r="U122" s="160"/>
      <c r="V122" s="21">
        <v>186983.07</v>
      </c>
      <c r="W122" s="19"/>
      <c r="X122" s="19"/>
    </row>
    <row r="123" spans="2:24" ht="12.75" customHeight="1">
      <c r="B123" s="161" t="s">
        <v>133</v>
      </c>
      <c r="C123" s="161"/>
      <c r="D123" s="161"/>
      <c r="E123" s="161"/>
      <c r="F123" s="161"/>
      <c r="G123" s="161"/>
      <c r="H123" s="160">
        <v>129596000</v>
      </c>
      <c r="I123" s="160"/>
      <c r="J123" s="160"/>
      <c r="L123" s="160">
        <v>0</v>
      </c>
      <c r="M123" s="160"/>
      <c r="N123" s="160"/>
      <c r="O123" s="160">
        <v>0</v>
      </c>
      <c r="P123" s="160"/>
      <c r="Q123" s="160"/>
      <c r="S123" s="160">
        <v>0</v>
      </c>
      <c r="T123" s="160"/>
      <c r="U123" s="160"/>
      <c r="V123" s="19">
        <v>129596000</v>
      </c>
      <c r="W123" s="19"/>
      <c r="X123" s="19"/>
    </row>
    <row r="124" spans="2:24" ht="12.75" customHeight="1">
      <c r="B124" s="161" t="s">
        <v>134</v>
      </c>
      <c r="C124" s="161"/>
      <c r="D124" s="161"/>
      <c r="E124" s="161"/>
      <c r="F124" s="161"/>
      <c r="G124" s="161"/>
      <c r="H124" s="160">
        <v>680638.4</v>
      </c>
      <c r="I124" s="160"/>
      <c r="J124" s="160"/>
      <c r="L124" s="160">
        <v>19859.33</v>
      </c>
      <c r="M124" s="160"/>
      <c r="N124" s="160"/>
      <c r="O124" s="160">
        <v>0</v>
      </c>
      <c r="P124" s="160"/>
      <c r="Q124" s="160"/>
      <c r="S124" s="160">
        <v>19859.33</v>
      </c>
      <c r="T124" s="160"/>
      <c r="U124" s="160"/>
      <c r="V124" s="19">
        <v>700497.73</v>
      </c>
      <c r="W124" s="19"/>
      <c r="X124" s="19"/>
    </row>
    <row r="125" spans="2:24" ht="12.75" customHeight="1">
      <c r="B125" s="158" t="s">
        <v>135</v>
      </c>
      <c r="C125" s="158"/>
      <c r="D125" s="158"/>
      <c r="E125" s="158"/>
      <c r="F125" s="158"/>
      <c r="G125" s="158"/>
      <c r="H125" s="159">
        <v>-44166595.87</v>
      </c>
      <c r="I125" s="159"/>
      <c r="J125" s="159"/>
      <c r="L125" s="159">
        <v>40985.34</v>
      </c>
      <c r="M125" s="159"/>
      <c r="N125" s="159"/>
      <c r="O125" s="159">
        <v>12870800.25</v>
      </c>
      <c r="P125" s="159"/>
      <c r="Q125" s="159"/>
      <c r="S125" s="159">
        <v>-12829814.91</v>
      </c>
      <c r="T125" s="159"/>
      <c r="U125" s="159"/>
      <c r="V125" s="17">
        <v>-56996410.78</v>
      </c>
      <c r="W125" s="17"/>
      <c r="X125" s="17"/>
    </row>
    <row r="126" spans="2:24" ht="12.75" customHeight="1">
      <c r="B126" s="158" t="s">
        <v>136</v>
      </c>
      <c r="C126" s="158"/>
      <c r="D126" s="158"/>
      <c r="E126" s="158"/>
      <c r="F126" s="158"/>
      <c r="G126" s="158"/>
      <c r="H126" s="159">
        <v>-44166595.87</v>
      </c>
      <c r="I126" s="159"/>
      <c r="J126" s="159"/>
      <c r="L126" s="159">
        <v>40985.34</v>
      </c>
      <c r="M126" s="159"/>
      <c r="N126" s="159"/>
      <c r="O126" s="159">
        <v>12870800.25</v>
      </c>
      <c r="P126" s="159"/>
      <c r="Q126" s="159"/>
      <c r="S126" s="159">
        <v>-12829814.91</v>
      </c>
      <c r="T126" s="159"/>
      <c r="U126" s="159"/>
      <c r="V126" s="17">
        <v>-56996410.78</v>
      </c>
      <c r="W126" s="17"/>
      <c r="X126" s="17"/>
    </row>
    <row r="127" spans="2:24" ht="12.75" customHeight="1">
      <c r="B127" s="161" t="s">
        <v>137</v>
      </c>
      <c r="C127" s="161"/>
      <c r="D127" s="161"/>
      <c r="E127" s="161"/>
      <c r="F127" s="161"/>
      <c r="G127" s="161"/>
      <c r="H127" s="160">
        <v>-508977.68</v>
      </c>
      <c r="I127" s="160"/>
      <c r="J127" s="160"/>
      <c r="L127" s="160">
        <v>5996.58</v>
      </c>
      <c r="M127" s="160"/>
      <c r="N127" s="160"/>
      <c r="O127" s="160">
        <v>70866.03</v>
      </c>
      <c r="P127" s="160"/>
      <c r="Q127" s="160"/>
      <c r="S127" s="160">
        <v>-64869.45</v>
      </c>
      <c r="T127" s="160"/>
      <c r="U127" s="160"/>
      <c r="V127" s="19">
        <v>-573847.13</v>
      </c>
      <c r="W127" s="19"/>
      <c r="X127" s="19"/>
    </row>
    <row r="128" spans="2:24" ht="12.75" customHeight="1">
      <c r="B128" s="161" t="s">
        <v>138</v>
      </c>
      <c r="C128" s="161"/>
      <c r="D128" s="161"/>
      <c r="E128" s="161"/>
      <c r="F128" s="161"/>
      <c r="G128" s="161"/>
      <c r="H128" s="160">
        <v>-171451.56</v>
      </c>
      <c r="I128" s="160"/>
      <c r="J128" s="160"/>
      <c r="L128" s="160">
        <v>1394.06</v>
      </c>
      <c r="M128" s="160"/>
      <c r="N128" s="160"/>
      <c r="O128" s="160">
        <v>36817.44</v>
      </c>
      <c r="P128" s="160"/>
      <c r="Q128" s="160"/>
      <c r="S128" s="160">
        <v>35423.38</v>
      </c>
      <c r="T128" s="160"/>
      <c r="U128" s="160"/>
      <c r="V128" s="19">
        <v>-206874.94</v>
      </c>
      <c r="W128" s="19"/>
      <c r="X128" s="19"/>
    </row>
    <row r="129" spans="2:24" ht="12.75" customHeight="1">
      <c r="B129" s="161" t="s">
        <v>139</v>
      </c>
      <c r="C129" s="161"/>
      <c r="D129" s="161"/>
      <c r="E129" s="161"/>
      <c r="F129" s="161"/>
      <c r="G129" s="161"/>
      <c r="H129" s="160">
        <v>-134256.5</v>
      </c>
      <c r="I129" s="160"/>
      <c r="J129" s="160"/>
      <c r="L129" s="160">
        <v>0</v>
      </c>
      <c r="M129" s="160"/>
      <c r="N129" s="160"/>
      <c r="O129" s="160">
        <v>23897.75</v>
      </c>
      <c r="P129" s="160"/>
      <c r="Q129" s="160"/>
      <c r="S129" s="160">
        <v>23897.75</v>
      </c>
      <c r="T129" s="160"/>
      <c r="U129" s="160"/>
      <c r="V129" s="19">
        <v>-158154.25</v>
      </c>
      <c r="W129" s="19"/>
      <c r="X129" s="19"/>
    </row>
    <row r="130" spans="2:24" ht="12.75" customHeight="1">
      <c r="B130" s="161" t="s">
        <v>140</v>
      </c>
      <c r="C130" s="161"/>
      <c r="D130" s="161"/>
      <c r="E130" s="161"/>
      <c r="F130" s="161"/>
      <c r="G130" s="161"/>
      <c r="H130" s="160">
        <v>-292535.16</v>
      </c>
      <c r="I130" s="160"/>
      <c r="J130" s="160"/>
      <c r="L130" s="160">
        <v>30961.04</v>
      </c>
      <c r="M130" s="160"/>
      <c r="N130" s="160"/>
      <c r="O130" s="160">
        <v>43592.57</v>
      </c>
      <c r="P130" s="160"/>
      <c r="Q130" s="160"/>
      <c r="S130" s="160">
        <v>12631.53</v>
      </c>
      <c r="T130" s="160"/>
      <c r="U130" s="160"/>
      <c r="V130" s="19">
        <v>-305166.69</v>
      </c>
      <c r="W130" s="19"/>
      <c r="X130" s="19"/>
    </row>
    <row r="131" spans="2:24" ht="12.75" customHeight="1">
      <c r="B131" s="161" t="s">
        <v>141</v>
      </c>
      <c r="C131" s="161"/>
      <c r="D131" s="161"/>
      <c r="E131" s="161"/>
      <c r="F131" s="161"/>
      <c r="G131" s="161"/>
      <c r="H131" s="160">
        <v>-1255000</v>
      </c>
      <c r="I131" s="160"/>
      <c r="J131" s="160"/>
      <c r="L131" s="160">
        <v>0</v>
      </c>
      <c r="M131" s="160"/>
      <c r="N131" s="160"/>
      <c r="O131" s="160">
        <v>0</v>
      </c>
      <c r="P131" s="160"/>
      <c r="Q131" s="160"/>
      <c r="S131" s="160">
        <v>0</v>
      </c>
      <c r="T131" s="160"/>
      <c r="U131" s="160"/>
      <c r="V131" s="19">
        <v>-1255000</v>
      </c>
      <c r="W131" s="19"/>
      <c r="X131" s="19"/>
    </row>
    <row r="132" spans="2:24" ht="12.75" customHeight="1">
      <c r="B132" s="161" t="s">
        <v>142</v>
      </c>
      <c r="C132" s="161"/>
      <c r="D132" s="161"/>
      <c r="E132" s="161"/>
      <c r="F132" s="161"/>
      <c r="G132" s="161"/>
      <c r="H132" s="163">
        <v>-176953.06</v>
      </c>
      <c r="I132" s="163"/>
      <c r="J132" s="163"/>
      <c r="L132" s="160">
        <v>2633.6</v>
      </c>
      <c r="M132" s="160"/>
      <c r="N132" s="160"/>
      <c r="O132" s="160">
        <v>12248.06</v>
      </c>
      <c r="P132" s="160"/>
      <c r="Q132" s="160"/>
      <c r="S132" s="160">
        <v>9614.46</v>
      </c>
      <c r="T132" s="160"/>
      <c r="U132" s="160"/>
      <c r="V132" s="21">
        <v>-186567.52</v>
      </c>
      <c r="W132" s="19"/>
      <c r="X132" s="19"/>
    </row>
    <row r="133" spans="2:24" ht="12.75" customHeight="1">
      <c r="B133" s="161" t="s">
        <v>143</v>
      </c>
      <c r="C133" s="161"/>
      <c r="D133" s="161"/>
      <c r="E133" s="161"/>
      <c r="F133" s="161"/>
      <c r="G133" s="161"/>
      <c r="H133" s="160">
        <v>-41529380.5</v>
      </c>
      <c r="I133" s="160"/>
      <c r="J133" s="160"/>
      <c r="L133" s="160">
        <v>0.05</v>
      </c>
      <c r="M133" s="160"/>
      <c r="N133" s="160"/>
      <c r="O133" s="160">
        <v>12655929.63</v>
      </c>
      <c r="P133" s="160"/>
      <c r="Q133" s="160"/>
      <c r="S133" s="160">
        <v>-12655929.58</v>
      </c>
      <c r="T133" s="160"/>
      <c r="U133" s="160"/>
      <c r="V133" s="19">
        <v>-54185310.08</v>
      </c>
      <c r="W133" s="19"/>
      <c r="X133" s="19"/>
    </row>
    <row r="134" spans="2:24" ht="12.75" customHeight="1">
      <c r="B134" s="161" t="s">
        <v>144</v>
      </c>
      <c r="C134" s="161"/>
      <c r="D134" s="161"/>
      <c r="E134" s="161"/>
      <c r="F134" s="161"/>
      <c r="G134" s="161"/>
      <c r="H134" s="160">
        <v>-98041.41</v>
      </c>
      <c r="I134" s="160"/>
      <c r="J134" s="160"/>
      <c r="L134" s="160">
        <v>0.01</v>
      </c>
      <c r="M134" s="160"/>
      <c r="N134" s="160"/>
      <c r="O134" s="160">
        <v>27448.77</v>
      </c>
      <c r="P134" s="160"/>
      <c r="Q134" s="160"/>
      <c r="S134" s="160">
        <v>-27448.76</v>
      </c>
      <c r="T134" s="160"/>
      <c r="U134" s="160"/>
      <c r="V134" s="19">
        <v>-125490.17</v>
      </c>
      <c r="W134" s="19"/>
      <c r="X134" s="19"/>
    </row>
    <row r="135" ht="12.75" customHeight="1">
      <c r="B135" s="15"/>
    </row>
    <row r="136" spans="2:24" ht="12.75" customHeight="1">
      <c r="B136" s="158" t="s">
        <v>145</v>
      </c>
      <c r="C136" s="158"/>
      <c r="D136" s="158"/>
      <c r="E136" s="158"/>
      <c r="F136" s="158"/>
      <c r="G136" s="158"/>
      <c r="H136" s="159">
        <v>10954597.71</v>
      </c>
      <c r="I136" s="159"/>
      <c r="J136" s="159"/>
      <c r="L136" s="159">
        <v>0</v>
      </c>
      <c r="M136" s="159"/>
      <c r="N136" s="159"/>
      <c r="O136" s="159">
        <v>261299.2</v>
      </c>
      <c r="P136" s="159"/>
      <c r="Q136" s="159"/>
      <c r="S136" s="159">
        <v>-261299.2</v>
      </c>
      <c r="T136" s="159"/>
      <c r="U136" s="159"/>
      <c r="V136" s="17">
        <v>10693298.51</v>
      </c>
      <c r="W136" s="17"/>
      <c r="X136" s="17"/>
    </row>
    <row r="137" spans="2:24" ht="12.75" customHeight="1">
      <c r="B137" s="158" t="s">
        <v>146</v>
      </c>
      <c r="C137" s="158"/>
      <c r="D137" s="158"/>
      <c r="E137" s="158"/>
      <c r="F137" s="158"/>
      <c r="G137" s="158"/>
      <c r="H137" s="159">
        <v>10954597.71</v>
      </c>
      <c r="I137" s="159"/>
      <c r="J137" s="159"/>
      <c r="L137" s="159">
        <v>0</v>
      </c>
      <c r="M137" s="159"/>
      <c r="N137" s="159"/>
      <c r="O137" s="159">
        <v>261299.2</v>
      </c>
      <c r="P137" s="159"/>
      <c r="Q137" s="159"/>
      <c r="S137" s="159">
        <v>-261299.2</v>
      </c>
      <c r="T137" s="159"/>
      <c r="U137" s="159"/>
      <c r="V137" s="17">
        <v>10693298.51</v>
      </c>
      <c r="W137" s="17"/>
      <c r="X137" s="17"/>
    </row>
    <row r="138" spans="2:24" ht="12.75" customHeight="1">
      <c r="B138" s="161" t="s">
        <v>147</v>
      </c>
      <c r="C138" s="161"/>
      <c r="D138" s="161"/>
      <c r="E138" s="161"/>
      <c r="F138" s="161"/>
      <c r="G138" s="161"/>
      <c r="H138" s="160">
        <v>213437.6</v>
      </c>
      <c r="I138" s="160"/>
      <c r="J138" s="160"/>
      <c r="L138" s="160">
        <v>0</v>
      </c>
      <c r="M138" s="160"/>
      <c r="N138" s="160"/>
      <c r="O138" s="160">
        <v>1689.5</v>
      </c>
      <c r="P138" s="160"/>
      <c r="Q138" s="160"/>
      <c r="S138" s="160">
        <v>-1689.5</v>
      </c>
      <c r="T138" s="160"/>
      <c r="U138" s="160"/>
      <c r="V138" s="19">
        <v>211748.1</v>
      </c>
      <c r="W138" s="19"/>
      <c r="X138" s="19"/>
    </row>
    <row r="139" spans="2:24" ht="12.75" customHeight="1">
      <c r="B139" s="161" t="s">
        <v>148</v>
      </c>
      <c r="C139" s="161"/>
      <c r="D139" s="161"/>
      <c r="E139" s="161"/>
      <c r="F139" s="161"/>
      <c r="G139" s="161"/>
      <c r="H139" s="160">
        <v>50951.46</v>
      </c>
      <c r="I139" s="160"/>
      <c r="J139" s="160"/>
      <c r="L139" s="160">
        <v>0</v>
      </c>
      <c r="M139" s="160"/>
      <c r="N139" s="160"/>
      <c r="O139" s="160">
        <v>1973.7</v>
      </c>
      <c r="P139" s="160"/>
      <c r="Q139" s="160"/>
      <c r="S139" s="160">
        <v>-1973.7</v>
      </c>
      <c r="T139" s="160"/>
      <c r="U139" s="160"/>
      <c r="V139" s="19">
        <v>48977.76</v>
      </c>
      <c r="W139" s="19"/>
      <c r="X139" s="19"/>
    </row>
    <row r="140" spans="2:24" ht="12.75" customHeight="1">
      <c r="B140" s="161" t="s">
        <v>149</v>
      </c>
      <c r="C140" s="161"/>
      <c r="D140" s="161"/>
      <c r="E140" s="161"/>
      <c r="F140" s="161"/>
      <c r="G140" s="161"/>
      <c r="H140" s="160">
        <v>2612000</v>
      </c>
      <c r="I140" s="160"/>
      <c r="J140" s="160"/>
      <c r="L140" s="160">
        <v>0</v>
      </c>
      <c r="M140" s="160"/>
      <c r="N140" s="160"/>
      <c r="O140" s="160">
        <v>0</v>
      </c>
      <c r="P140" s="160"/>
      <c r="Q140" s="160"/>
      <c r="S140" s="160">
        <v>0</v>
      </c>
      <c r="T140" s="160"/>
      <c r="U140" s="160"/>
      <c r="V140" s="19">
        <v>2612000</v>
      </c>
      <c r="W140" s="19"/>
      <c r="X140" s="19"/>
    </row>
    <row r="141" spans="2:24" ht="12.75" customHeight="1">
      <c r="B141" s="161" t="s">
        <v>150</v>
      </c>
      <c r="C141" s="161"/>
      <c r="D141" s="161"/>
      <c r="E141" s="161"/>
      <c r="F141" s="161"/>
      <c r="G141" s="161"/>
      <c r="H141" s="160">
        <v>5608761.65</v>
      </c>
      <c r="I141" s="160"/>
      <c r="J141" s="160"/>
      <c r="L141" s="160">
        <v>0</v>
      </c>
      <c r="M141" s="160"/>
      <c r="N141" s="160"/>
      <c r="O141" s="160">
        <v>0</v>
      </c>
      <c r="P141" s="160"/>
      <c r="Q141" s="160"/>
      <c r="S141" s="160">
        <v>0</v>
      </c>
      <c r="T141" s="160"/>
      <c r="U141" s="160"/>
      <c r="V141" s="19">
        <v>5608761.65</v>
      </c>
      <c r="W141" s="19"/>
      <c r="X141" s="19"/>
    </row>
    <row r="142" spans="2:24" ht="12.75" customHeight="1">
      <c r="B142" s="161" t="s">
        <v>151</v>
      </c>
      <c r="C142" s="161"/>
      <c r="D142" s="161"/>
      <c r="E142" s="161"/>
      <c r="F142" s="161"/>
      <c r="G142" s="161"/>
      <c r="H142" s="160">
        <v>171878</v>
      </c>
      <c r="I142" s="160"/>
      <c r="J142" s="160"/>
      <c r="L142" s="160">
        <v>0</v>
      </c>
      <c r="M142" s="160"/>
      <c r="N142" s="160"/>
      <c r="O142" s="160">
        <v>57130</v>
      </c>
      <c r="P142" s="160"/>
      <c r="Q142" s="160"/>
      <c r="S142" s="160">
        <v>-57130</v>
      </c>
      <c r="T142" s="160"/>
      <c r="U142" s="160"/>
      <c r="V142" s="19">
        <v>114748</v>
      </c>
      <c r="W142" s="19"/>
      <c r="X142" s="19"/>
    </row>
    <row r="143" spans="2:24" ht="12.75" customHeight="1">
      <c r="B143" s="161" t="s">
        <v>152</v>
      </c>
      <c r="C143" s="161"/>
      <c r="D143" s="161"/>
      <c r="E143" s="161"/>
      <c r="F143" s="161"/>
      <c r="G143" s="161"/>
      <c r="H143" s="160">
        <v>2246900</v>
      </c>
      <c r="I143" s="160"/>
      <c r="J143" s="160"/>
      <c r="L143" s="160">
        <v>0</v>
      </c>
      <c r="M143" s="160"/>
      <c r="N143" s="160"/>
      <c r="O143" s="160">
        <v>198000</v>
      </c>
      <c r="P143" s="160"/>
      <c r="Q143" s="160"/>
      <c r="S143" s="160">
        <v>-198000</v>
      </c>
      <c r="T143" s="160"/>
      <c r="U143" s="160"/>
      <c r="V143" s="19">
        <v>2048900</v>
      </c>
      <c r="W143" s="19"/>
      <c r="X143" s="19"/>
    </row>
    <row r="144" spans="2:24" ht="12.75" customHeight="1">
      <c r="B144" s="161" t="s">
        <v>153</v>
      </c>
      <c r="C144" s="161"/>
      <c r="D144" s="161"/>
      <c r="E144" s="161"/>
      <c r="F144" s="161"/>
      <c r="G144" s="161"/>
      <c r="H144" s="160">
        <v>50669</v>
      </c>
      <c r="I144" s="160"/>
      <c r="J144" s="160"/>
      <c r="L144" s="160">
        <v>0</v>
      </c>
      <c r="M144" s="160"/>
      <c r="N144" s="160"/>
      <c r="O144" s="160">
        <v>2506</v>
      </c>
      <c r="P144" s="160"/>
      <c r="Q144" s="160"/>
      <c r="S144" s="160">
        <v>-2506</v>
      </c>
      <c r="T144" s="160"/>
      <c r="U144" s="160"/>
      <c r="V144" s="19">
        <v>48163</v>
      </c>
      <c r="W144" s="19"/>
      <c r="X144" s="19"/>
    </row>
    <row r="145" ht="12.75" customHeight="1">
      <c r="B145" s="15"/>
    </row>
    <row r="146" spans="2:24" ht="12.75" customHeight="1">
      <c r="B146" s="158" t="s">
        <v>154</v>
      </c>
      <c r="C146" s="158"/>
      <c r="D146" s="158"/>
      <c r="E146" s="158"/>
      <c r="F146" s="158"/>
      <c r="G146" s="158"/>
      <c r="H146" s="159">
        <v>-3596220.04</v>
      </c>
      <c r="I146" s="159"/>
      <c r="J146" s="159"/>
      <c r="L146" s="159">
        <v>257124.42</v>
      </c>
      <c r="M146" s="159"/>
      <c r="N146" s="159"/>
      <c r="O146" s="159">
        <v>126870.48</v>
      </c>
      <c r="P146" s="159"/>
      <c r="Q146" s="159"/>
      <c r="S146" s="159">
        <v>130253.94</v>
      </c>
      <c r="T146" s="159"/>
      <c r="U146" s="159"/>
      <c r="V146" s="17">
        <v>-3465966.1</v>
      </c>
      <c r="W146" s="17"/>
      <c r="X146" s="17"/>
    </row>
    <row r="147" spans="2:24" ht="12.75" customHeight="1">
      <c r="B147" s="158" t="s">
        <v>155</v>
      </c>
      <c r="C147" s="158"/>
      <c r="D147" s="158"/>
      <c r="E147" s="158"/>
      <c r="F147" s="158"/>
      <c r="G147" s="158"/>
      <c r="H147" s="159">
        <v>-3596220.04</v>
      </c>
      <c r="I147" s="159"/>
      <c r="J147" s="159"/>
      <c r="L147" s="159">
        <v>257124.42</v>
      </c>
      <c r="M147" s="159"/>
      <c r="N147" s="159"/>
      <c r="O147" s="159">
        <v>126870.48</v>
      </c>
      <c r="P147" s="159"/>
      <c r="Q147" s="159"/>
      <c r="S147" s="159">
        <v>130253.94</v>
      </c>
      <c r="T147" s="159"/>
      <c r="U147" s="159"/>
      <c r="V147" s="17">
        <v>-3465966.1</v>
      </c>
      <c r="W147" s="17"/>
      <c r="X147" s="17"/>
    </row>
    <row r="148" spans="2:24" ht="12.75" customHeight="1">
      <c r="B148" s="161" t="s">
        <v>156</v>
      </c>
      <c r="C148" s="161"/>
      <c r="D148" s="161"/>
      <c r="E148" s="161"/>
      <c r="F148" s="161"/>
      <c r="G148" s="161"/>
      <c r="H148" s="160">
        <v>212229.29</v>
      </c>
      <c r="I148" s="160"/>
      <c r="J148" s="160"/>
      <c r="L148" s="160">
        <v>1689.5</v>
      </c>
      <c r="M148" s="160"/>
      <c r="N148" s="160"/>
      <c r="O148" s="160">
        <v>1074.92</v>
      </c>
      <c r="P148" s="160"/>
      <c r="Q148" s="160"/>
      <c r="S148" s="160">
        <v>-614.58</v>
      </c>
      <c r="T148" s="160"/>
      <c r="U148" s="160"/>
      <c r="V148" s="19">
        <v>211614.71</v>
      </c>
      <c r="W148" s="19"/>
      <c r="X148" s="19"/>
    </row>
    <row r="149" spans="2:24" ht="12.75" customHeight="1">
      <c r="B149" s="161" t="s">
        <v>157</v>
      </c>
      <c r="C149" s="161"/>
      <c r="D149" s="161"/>
      <c r="E149" s="161"/>
      <c r="F149" s="161"/>
      <c r="G149" s="161"/>
      <c r="H149" s="160">
        <v>50951.46</v>
      </c>
      <c r="I149" s="160"/>
      <c r="J149" s="160"/>
      <c r="L149" s="160">
        <v>1973.7</v>
      </c>
      <c r="M149" s="160"/>
      <c r="N149" s="160"/>
      <c r="O149" s="160">
        <v>0</v>
      </c>
      <c r="P149" s="160"/>
      <c r="Q149" s="160"/>
      <c r="S149" s="160">
        <v>-1973.7</v>
      </c>
      <c r="T149" s="160"/>
      <c r="U149" s="160"/>
      <c r="V149" s="19">
        <v>48977.76</v>
      </c>
      <c r="W149" s="19"/>
      <c r="X149" s="19"/>
    </row>
    <row r="150" spans="2:24" ht="12.75" customHeight="1">
      <c r="B150" s="161" t="s">
        <v>158</v>
      </c>
      <c r="C150" s="161"/>
      <c r="D150" s="161"/>
      <c r="E150" s="161"/>
      <c r="F150" s="161"/>
      <c r="G150" s="161"/>
      <c r="H150" s="160">
        <v>910144.01</v>
      </c>
      <c r="I150" s="160"/>
      <c r="J150" s="160"/>
      <c r="L150" s="160">
        <v>0</v>
      </c>
      <c r="M150" s="160"/>
      <c r="N150" s="160"/>
      <c r="O150" s="160">
        <v>83418.62</v>
      </c>
      <c r="P150" s="160"/>
      <c r="Q150" s="160"/>
      <c r="S150" s="160">
        <v>83418.62</v>
      </c>
      <c r="T150" s="160"/>
      <c r="U150" s="160"/>
      <c r="V150" s="19">
        <v>993562.63</v>
      </c>
      <c r="W150" s="19"/>
      <c r="X150" s="19"/>
    </row>
    <row r="151" spans="2:24" ht="12.75" customHeight="1">
      <c r="B151" s="161" t="s">
        <v>159</v>
      </c>
      <c r="C151" s="161"/>
      <c r="D151" s="161"/>
      <c r="E151" s="161"/>
      <c r="F151" s="161"/>
      <c r="G151" s="161"/>
      <c r="H151" s="160">
        <v>163184.46</v>
      </c>
      <c r="I151" s="160"/>
      <c r="J151" s="160"/>
      <c r="L151" s="160">
        <v>52955.22</v>
      </c>
      <c r="M151" s="160"/>
      <c r="N151" s="160"/>
      <c r="O151" s="160">
        <v>4518.76</v>
      </c>
      <c r="P151" s="160"/>
      <c r="Q151" s="160"/>
      <c r="S151" s="160">
        <v>-48436.46</v>
      </c>
      <c r="T151" s="160"/>
      <c r="U151" s="160"/>
      <c r="V151" s="19">
        <v>114748</v>
      </c>
      <c r="W151" s="19"/>
      <c r="X151" s="19"/>
    </row>
    <row r="152" spans="2:24" ht="12.75" customHeight="1">
      <c r="B152" s="161" t="s">
        <v>160</v>
      </c>
      <c r="C152" s="161"/>
      <c r="D152" s="161"/>
      <c r="E152" s="161"/>
      <c r="F152" s="161"/>
      <c r="G152" s="161"/>
      <c r="H152" s="160">
        <v>2209041.82</v>
      </c>
      <c r="I152" s="160"/>
      <c r="J152" s="160"/>
      <c r="L152" s="160">
        <v>198000</v>
      </c>
      <c r="M152" s="160"/>
      <c r="N152" s="160"/>
      <c r="O152" s="160">
        <v>37858.18</v>
      </c>
      <c r="P152" s="160"/>
      <c r="Q152" s="160"/>
      <c r="S152" s="160">
        <v>-160141.82</v>
      </c>
      <c r="T152" s="160"/>
      <c r="U152" s="160"/>
      <c r="V152" s="19">
        <v>2048900</v>
      </c>
      <c r="W152" s="19"/>
      <c r="X152" s="19"/>
    </row>
    <row r="153" spans="2:24" ht="12.75" customHeight="1">
      <c r="B153" s="161" t="s">
        <v>161</v>
      </c>
      <c r="C153" s="161"/>
      <c r="D153" s="161"/>
      <c r="E153" s="161"/>
      <c r="F153" s="161"/>
      <c r="G153" s="161"/>
      <c r="H153" s="160">
        <v>50669</v>
      </c>
      <c r="I153" s="160"/>
      <c r="J153" s="160"/>
      <c r="L153" s="160">
        <v>2506</v>
      </c>
      <c r="M153" s="160"/>
      <c r="N153" s="160"/>
      <c r="O153" s="160">
        <v>0</v>
      </c>
      <c r="P153" s="160"/>
      <c r="Q153" s="160"/>
      <c r="S153" s="160">
        <v>-2506</v>
      </c>
      <c r="T153" s="160"/>
      <c r="U153" s="160"/>
      <c r="V153" s="19">
        <v>48163</v>
      </c>
      <c r="W153" s="19"/>
      <c r="X153" s="19"/>
    </row>
    <row r="154" spans="2:24" ht="12.75" customHeight="1">
      <c r="B154" s="157" t="s">
        <v>33</v>
      </c>
      <c r="C154" s="157"/>
      <c r="D154" s="157"/>
      <c r="E154" s="157"/>
      <c r="F154" s="157"/>
      <c r="G154" s="157"/>
      <c r="H154" s="162" t="s">
        <v>34</v>
      </c>
      <c r="I154" s="162"/>
      <c r="J154" s="162"/>
      <c r="L154" s="162" t="s">
        <v>35</v>
      </c>
      <c r="M154" s="162"/>
      <c r="N154" s="162"/>
      <c r="O154" s="162" t="s">
        <v>36</v>
      </c>
      <c r="P154" s="162"/>
      <c r="Q154" s="162"/>
      <c r="S154" s="162" t="s">
        <v>37</v>
      </c>
      <c r="T154" s="162"/>
      <c r="U154" s="162"/>
      <c r="V154" s="18" t="s">
        <v>38</v>
      </c>
      <c r="W154" s="18"/>
      <c r="X154" s="18"/>
    </row>
    <row r="155" spans="2:24" ht="12.75" customHeight="1">
      <c r="B155" s="158" t="s">
        <v>162</v>
      </c>
      <c r="C155" s="158"/>
      <c r="D155" s="158"/>
      <c r="E155" s="158"/>
      <c r="F155" s="158"/>
      <c r="G155" s="158"/>
      <c r="H155" s="159">
        <v>118300062.4</v>
      </c>
      <c r="I155" s="159"/>
      <c r="J155" s="159"/>
      <c r="L155" s="159">
        <v>100782159.61</v>
      </c>
      <c r="M155" s="159"/>
      <c r="N155" s="159"/>
      <c r="O155" s="159">
        <v>93619511.27</v>
      </c>
      <c r="P155" s="159"/>
      <c r="Q155" s="159"/>
      <c r="S155" s="159">
        <v>-7162648.34</v>
      </c>
      <c r="T155" s="159"/>
      <c r="U155" s="159"/>
      <c r="V155" s="17">
        <v>111137414.06</v>
      </c>
      <c r="W155" s="17"/>
      <c r="X155" s="17"/>
    </row>
    <row r="156" spans="2:24" ht="12.75" customHeight="1">
      <c r="B156" s="158" t="s">
        <v>163</v>
      </c>
      <c r="C156" s="158"/>
      <c r="D156" s="158"/>
      <c r="E156" s="158"/>
      <c r="F156" s="158"/>
      <c r="G156" s="158"/>
      <c r="H156" s="159">
        <v>48575562.95</v>
      </c>
      <c r="I156" s="159"/>
      <c r="J156" s="159"/>
      <c r="L156" s="159">
        <v>97343980.05</v>
      </c>
      <c r="M156" s="159"/>
      <c r="N156" s="159"/>
      <c r="O156" s="159">
        <v>88161774</v>
      </c>
      <c r="P156" s="159"/>
      <c r="Q156" s="159"/>
      <c r="S156" s="159">
        <v>-9182206.05</v>
      </c>
      <c r="T156" s="159"/>
      <c r="U156" s="159"/>
      <c r="V156" s="17">
        <v>39393356.9</v>
      </c>
      <c r="W156" s="17"/>
      <c r="X156" s="17"/>
    </row>
    <row r="157" spans="2:24" ht="12.75" customHeight="1">
      <c r="B157" s="158" t="s">
        <v>164</v>
      </c>
      <c r="C157" s="158"/>
      <c r="D157" s="158"/>
      <c r="E157" s="158"/>
      <c r="F157" s="158"/>
      <c r="G157" s="158"/>
      <c r="H157" s="159">
        <v>7217079.67</v>
      </c>
      <c r="I157" s="159"/>
      <c r="J157" s="159"/>
      <c r="L157" s="159">
        <v>28593464.16</v>
      </c>
      <c r="M157" s="159"/>
      <c r="N157" s="159"/>
      <c r="O157" s="159">
        <v>29681019.06</v>
      </c>
      <c r="P157" s="159"/>
      <c r="Q157" s="159"/>
      <c r="S157" s="159">
        <v>1087554.9</v>
      </c>
      <c r="T157" s="159"/>
      <c r="U157" s="159"/>
      <c r="V157" s="17">
        <v>8304634.57</v>
      </c>
      <c r="W157" s="17"/>
      <c r="X157" s="17"/>
    </row>
    <row r="158" spans="2:24" ht="12.75" customHeight="1">
      <c r="B158" s="158" t="s">
        <v>165</v>
      </c>
      <c r="C158" s="158"/>
      <c r="D158" s="158"/>
      <c r="E158" s="158"/>
      <c r="F158" s="158"/>
      <c r="G158" s="158"/>
      <c r="H158" s="159">
        <v>3996278.2</v>
      </c>
      <c r="I158" s="159"/>
      <c r="J158" s="159"/>
      <c r="L158" s="159">
        <v>17284356.82</v>
      </c>
      <c r="M158" s="159"/>
      <c r="N158" s="159"/>
      <c r="O158" s="159">
        <v>19950133.27</v>
      </c>
      <c r="P158" s="159"/>
      <c r="Q158" s="159"/>
      <c r="S158" s="159">
        <v>2665776.45</v>
      </c>
      <c r="T158" s="159"/>
      <c r="U158" s="159"/>
      <c r="V158" s="17">
        <v>6662054.65</v>
      </c>
      <c r="W158" s="17"/>
      <c r="X158" s="17"/>
    </row>
    <row r="159" spans="2:24" ht="12.75" customHeight="1">
      <c r="B159" s="161" t="s">
        <v>166</v>
      </c>
      <c r="C159" s="161"/>
      <c r="D159" s="161"/>
      <c r="E159" s="161"/>
      <c r="F159" s="161"/>
      <c r="G159" s="161"/>
      <c r="H159" s="160">
        <v>3437.6</v>
      </c>
      <c r="I159" s="160"/>
      <c r="J159" s="160"/>
      <c r="L159" s="160">
        <v>0</v>
      </c>
      <c r="M159" s="160"/>
      <c r="N159" s="160"/>
      <c r="O159" s="160">
        <v>0</v>
      </c>
      <c r="P159" s="160"/>
      <c r="Q159" s="160"/>
      <c r="S159" s="160">
        <v>0</v>
      </c>
      <c r="T159" s="160"/>
      <c r="U159" s="160"/>
      <c r="V159" s="19">
        <v>3437.6</v>
      </c>
      <c r="W159" s="19"/>
      <c r="X159" s="19"/>
    </row>
    <row r="160" spans="2:24" ht="12.75" customHeight="1">
      <c r="B160" s="161" t="s">
        <v>167</v>
      </c>
      <c r="C160" s="161"/>
      <c r="D160" s="161"/>
      <c r="E160" s="161"/>
      <c r="F160" s="161"/>
      <c r="G160" s="161"/>
      <c r="H160" s="160">
        <v>39209.84</v>
      </c>
      <c r="I160" s="160"/>
      <c r="J160" s="160"/>
      <c r="L160" s="160">
        <v>52368.86</v>
      </c>
      <c r="M160" s="160"/>
      <c r="N160" s="160"/>
      <c r="O160" s="160">
        <v>74453.91</v>
      </c>
      <c r="P160" s="160"/>
      <c r="Q160" s="160"/>
      <c r="S160" s="160">
        <v>22085.05</v>
      </c>
      <c r="T160" s="160"/>
      <c r="U160" s="160"/>
      <c r="V160" s="19">
        <v>61294.89</v>
      </c>
      <c r="W160" s="19"/>
      <c r="X160" s="19"/>
    </row>
    <row r="161" spans="2:24" ht="12.75" customHeight="1">
      <c r="B161" s="161" t="s">
        <v>168</v>
      </c>
      <c r="C161" s="161"/>
      <c r="D161" s="161"/>
      <c r="E161" s="161"/>
      <c r="F161" s="161"/>
      <c r="G161" s="161"/>
      <c r="H161" s="160">
        <v>0</v>
      </c>
      <c r="I161" s="160"/>
      <c r="J161" s="160"/>
      <c r="L161" s="160">
        <v>845</v>
      </c>
      <c r="M161" s="160"/>
      <c r="N161" s="160"/>
      <c r="O161" s="160">
        <v>845</v>
      </c>
      <c r="P161" s="160"/>
      <c r="Q161" s="160"/>
      <c r="S161" s="160">
        <v>0</v>
      </c>
      <c r="T161" s="160"/>
      <c r="U161" s="160"/>
      <c r="V161" s="19">
        <v>0</v>
      </c>
      <c r="W161" s="19"/>
      <c r="X161" s="19"/>
    </row>
    <row r="162" spans="2:24" ht="12.75" customHeight="1">
      <c r="B162" s="161" t="s">
        <v>169</v>
      </c>
      <c r="C162" s="161"/>
      <c r="D162" s="161"/>
      <c r="E162" s="161"/>
      <c r="F162" s="161"/>
      <c r="G162" s="161"/>
      <c r="H162" s="160">
        <v>619.2</v>
      </c>
      <c r="I162" s="160"/>
      <c r="J162" s="160"/>
      <c r="L162" s="160">
        <v>0</v>
      </c>
      <c r="M162" s="160"/>
      <c r="N162" s="160"/>
      <c r="O162" s="160">
        <v>0</v>
      </c>
      <c r="P162" s="160"/>
      <c r="Q162" s="160"/>
      <c r="S162" s="160">
        <v>0</v>
      </c>
      <c r="T162" s="160"/>
      <c r="U162" s="160"/>
      <c r="V162" s="19">
        <v>619.2</v>
      </c>
      <c r="W162" s="19"/>
      <c r="X162" s="19"/>
    </row>
    <row r="163" spans="2:24" ht="12.75" customHeight="1">
      <c r="B163" s="161" t="s">
        <v>170</v>
      </c>
      <c r="C163" s="161"/>
      <c r="D163" s="161"/>
      <c r="E163" s="161"/>
      <c r="F163" s="161"/>
      <c r="G163" s="161"/>
      <c r="H163" s="160">
        <v>1287.09</v>
      </c>
      <c r="I163" s="160"/>
      <c r="J163" s="160"/>
      <c r="L163" s="160">
        <v>0</v>
      </c>
      <c r="M163" s="160"/>
      <c r="N163" s="160"/>
      <c r="O163" s="160">
        <v>0</v>
      </c>
      <c r="P163" s="160"/>
      <c r="Q163" s="160"/>
      <c r="S163" s="160">
        <v>0</v>
      </c>
      <c r="T163" s="160"/>
      <c r="U163" s="160"/>
      <c r="V163" s="19">
        <v>1287.09</v>
      </c>
      <c r="W163" s="19"/>
      <c r="X163" s="19"/>
    </row>
    <row r="164" spans="2:24" ht="12.75" customHeight="1">
      <c r="B164" s="161" t="s">
        <v>171</v>
      </c>
      <c r="C164" s="161"/>
      <c r="D164" s="161"/>
      <c r="E164" s="161"/>
      <c r="F164" s="161"/>
      <c r="G164" s="161"/>
      <c r="H164" s="160">
        <v>0</v>
      </c>
      <c r="I164" s="160"/>
      <c r="J164" s="160"/>
      <c r="L164" s="160">
        <v>33252.67</v>
      </c>
      <c r="M164" s="160"/>
      <c r="N164" s="160"/>
      <c r="O164" s="160">
        <v>33252.67</v>
      </c>
      <c r="P164" s="160"/>
      <c r="Q164" s="160"/>
      <c r="S164" s="160">
        <v>0</v>
      </c>
      <c r="T164" s="160"/>
      <c r="U164" s="160"/>
      <c r="V164" s="19">
        <v>0</v>
      </c>
      <c r="W164" s="19"/>
      <c r="X164" s="19"/>
    </row>
    <row r="165" spans="2:24" ht="12.75" customHeight="1">
      <c r="B165" s="161" t="s">
        <v>172</v>
      </c>
      <c r="C165" s="161"/>
      <c r="D165" s="161"/>
      <c r="E165" s="161"/>
      <c r="F165" s="161"/>
      <c r="G165" s="161"/>
      <c r="H165" s="160">
        <v>3837.4</v>
      </c>
      <c r="I165" s="160"/>
      <c r="J165" s="160"/>
      <c r="L165" s="160">
        <v>50</v>
      </c>
      <c r="M165" s="160"/>
      <c r="N165" s="160"/>
      <c r="O165" s="160">
        <v>50</v>
      </c>
      <c r="P165" s="160"/>
      <c r="Q165" s="160"/>
      <c r="S165" s="160">
        <v>0</v>
      </c>
      <c r="T165" s="160"/>
      <c r="U165" s="160"/>
      <c r="V165" s="19">
        <v>3837.4</v>
      </c>
      <c r="W165" s="19"/>
      <c r="X165" s="19"/>
    </row>
    <row r="166" spans="2:24" ht="12.75" customHeight="1">
      <c r="B166" s="161" t="s">
        <v>173</v>
      </c>
      <c r="C166" s="161"/>
      <c r="D166" s="161"/>
      <c r="E166" s="161"/>
      <c r="F166" s="161"/>
      <c r="G166" s="161"/>
      <c r="H166" s="160">
        <v>13018.16</v>
      </c>
      <c r="I166" s="160"/>
      <c r="J166" s="160"/>
      <c r="L166" s="160">
        <v>729204.37</v>
      </c>
      <c r="M166" s="160"/>
      <c r="N166" s="160"/>
      <c r="O166" s="160">
        <v>902403.22</v>
      </c>
      <c r="P166" s="160"/>
      <c r="Q166" s="160"/>
      <c r="S166" s="160">
        <v>173198.85</v>
      </c>
      <c r="T166" s="160"/>
      <c r="U166" s="160"/>
      <c r="V166" s="19">
        <v>186217.01</v>
      </c>
      <c r="W166" s="19"/>
      <c r="X166" s="19"/>
    </row>
    <row r="167" spans="2:24" ht="12.75" customHeight="1">
      <c r="B167" s="161" t="s">
        <v>174</v>
      </c>
      <c r="C167" s="161"/>
      <c r="D167" s="161"/>
      <c r="E167" s="161"/>
      <c r="F167" s="161"/>
      <c r="G167" s="161"/>
      <c r="H167" s="160">
        <v>0</v>
      </c>
      <c r="I167" s="160"/>
      <c r="J167" s="160"/>
      <c r="L167" s="160">
        <v>1679</v>
      </c>
      <c r="M167" s="160"/>
      <c r="N167" s="160"/>
      <c r="O167" s="160">
        <v>1679</v>
      </c>
      <c r="P167" s="160"/>
      <c r="Q167" s="160"/>
      <c r="S167" s="160">
        <v>0</v>
      </c>
      <c r="T167" s="160"/>
      <c r="U167" s="160"/>
      <c r="V167" s="19">
        <v>0</v>
      </c>
      <c r="W167" s="19"/>
      <c r="X167" s="19"/>
    </row>
    <row r="168" spans="2:24" ht="12.75" customHeight="1">
      <c r="B168" s="161" t="s">
        <v>175</v>
      </c>
      <c r="C168" s="161"/>
      <c r="D168" s="161"/>
      <c r="E168" s="161"/>
      <c r="F168" s="161"/>
      <c r="G168" s="161"/>
      <c r="H168" s="160">
        <v>10975.69</v>
      </c>
      <c r="I168" s="160"/>
      <c r="J168" s="160"/>
      <c r="L168" s="160">
        <v>87705.49</v>
      </c>
      <c r="M168" s="160"/>
      <c r="N168" s="160"/>
      <c r="O168" s="160">
        <v>82661.61</v>
      </c>
      <c r="P168" s="160"/>
      <c r="Q168" s="160"/>
      <c r="S168" s="160">
        <v>-5043.88</v>
      </c>
      <c r="T168" s="160"/>
      <c r="U168" s="160"/>
      <c r="V168" s="19">
        <v>5931.81</v>
      </c>
      <c r="W168" s="19"/>
      <c r="X168" s="19"/>
    </row>
    <row r="169" spans="2:24" ht="12.75" customHeight="1">
      <c r="B169" s="161" t="s">
        <v>176</v>
      </c>
      <c r="C169" s="161"/>
      <c r="D169" s="161"/>
      <c r="E169" s="161"/>
      <c r="F169" s="161"/>
      <c r="G169" s="161"/>
      <c r="H169" s="160">
        <v>159675.6</v>
      </c>
      <c r="I169" s="160"/>
      <c r="J169" s="160"/>
      <c r="L169" s="160">
        <v>0</v>
      </c>
      <c r="M169" s="160"/>
      <c r="N169" s="160"/>
      <c r="O169" s="160">
        <v>0</v>
      </c>
      <c r="P169" s="160"/>
      <c r="Q169" s="160"/>
      <c r="S169" s="160">
        <v>0</v>
      </c>
      <c r="T169" s="160"/>
      <c r="U169" s="160"/>
      <c r="V169" s="19">
        <v>159675.6</v>
      </c>
      <c r="W169" s="19"/>
      <c r="X169" s="19"/>
    </row>
    <row r="170" spans="2:24" ht="12.75" customHeight="1">
      <c r="B170" s="161" t="s">
        <v>177</v>
      </c>
      <c r="C170" s="161"/>
      <c r="D170" s="161"/>
      <c r="E170" s="161"/>
      <c r="F170" s="161"/>
      <c r="G170" s="161"/>
      <c r="H170" s="160">
        <v>980</v>
      </c>
      <c r="I170" s="160"/>
      <c r="J170" s="160"/>
      <c r="L170" s="160">
        <v>0</v>
      </c>
      <c r="M170" s="160"/>
      <c r="N170" s="160"/>
      <c r="O170" s="160">
        <v>0</v>
      </c>
      <c r="P170" s="160"/>
      <c r="Q170" s="160"/>
      <c r="S170" s="160">
        <v>0</v>
      </c>
      <c r="T170" s="160"/>
      <c r="U170" s="160"/>
      <c r="V170" s="19">
        <v>980</v>
      </c>
      <c r="W170" s="19"/>
      <c r="X170" s="19"/>
    </row>
    <row r="171" spans="2:24" ht="12.75" customHeight="1">
      <c r="B171" s="161" t="s">
        <v>178</v>
      </c>
      <c r="C171" s="161"/>
      <c r="D171" s="161"/>
      <c r="E171" s="161"/>
      <c r="F171" s="161"/>
      <c r="G171" s="161"/>
      <c r="H171" s="160">
        <v>0</v>
      </c>
      <c r="I171" s="160"/>
      <c r="J171" s="160"/>
      <c r="L171" s="160">
        <v>4969.6</v>
      </c>
      <c r="M171" s="160"/>
      <c r="N171" s="160"/>
      <c r="O171" s="160">
        <v>4969.6</v>
      </c>
      <c r="P171" s="160"/>
      <c r="Q171" s="160"/>
      <c r="S171" s="160">
        <v>0</v>
      </c>
      <c r="T171" s="160"/>
      <c r="U171" s="160"/>
      <c r="V171" s="19">
        <v>0</v>
      </c>
      <c r="W171" s="19"/>
      <c r="X171" s="19"/>
    </row>
    <row r="172" spans="2:24" ht="12.75" customHeight="1">
      <c r="B172" s="161" t="s">
        <v>179</v>
      </c>
      <c r="C172" s="161"/>
      <c r="D172" s="161"/>
      <c r="E172" s="161"/>
      <c r="F172" s="161"/>
      <c r="G172" s="161"/>
      <c r="H172" s="160">
        <v>0</v>
      </c>
      <c r="I172" s="160"/>
      <c r="J172" s="160"/>
      <c r="L172" s="160">
        <v>255.35</v>
      </c>
      <c r="M172" s="160"/>
      <c r="N172" s="160"/>
      <c r="O172" s="160">
        <v>255.35</v>
      </c>
      <c r="P172" s="160"/>
      <c r="Q172" s="160"/>
      <c r="S172" s="160">
        <v>0</v>
      </c>
      <c r="T172" s="160"/>
      <c r="U172" s="160"/>
      <c r="V172" s="19">
        <v>0</v>
      </c>
      <c r="W172" s="19"/>
      <c r="X172" s="19"/>
    </row>
    <row r="173" spans="2:24" ht="12.75" customHeight="1">
      <c r="B173" s="161" t="s">
        <v>180</v>
      </c>
      <c r="C173" s="161"/>
      <c r="D173" s="161"/>
      <c r="E173" s="161"/>
      <c r="F173" s="161"/>
      <c r="G173" s="161"/>
      <c r="H173" s="160">
        <v>3208.81</v>
      </c>
      <c r="I173" s="160"/>
      <c r="J173" s="160"/>
      <c r="L173" s="160">
        <v>0</v>
      </c>
      <c r="M173" s="160"/>
      <c r="N173" s="160"/>
      <c r="O173" s="160">
        <v>0</v>
      </c>
      <c r="P173" s="160"/>
      <c r="Q173" s="160"/>
      <c r="S173" s="160">
        <v>0</v>
      </c>
      <c r="T173" s="160"/>
      <c r="U173" s="160"/>
      <c r="V173" s="19">
        <v>3208.81</v>
      </c>
      <c r="W173" s="19"/>
      <c r="X173" s="19"/>
    </row>
    <row r="174" spans="2:24" ht="12.75" customHeight="1">
      <c r="B174" s="161" t="s">
        <v>181</v>
      </c>
      <c r="C174" s="161"/>
      <c r="D174" s="161"/>
      <c r="E174" s="161"/>
      <c r="F174" s="161"/>
      <c r="G174" s="161"/>
      <c r="H174" s="160">
        <v>0</v>
      </c>
      <c r="I174" s="160"/>
      <c r="J174" s="160"/>
      <c r="L174" s="160">
        <v>1125.35</v>
      </c>
      <c r="M174" s="160"/>
      <c r="N174" s="160"/>
      <c r="O174" s="160">
        <v>1125.35</v>
      </c>
      <c r="P174" s="160"/>
      <c r="Q174" s="160"/>
      <c r="S174" s="160">
        <v>0</v>
      </c>
      <c r="T174" s="160"/>
      <c r="U174" s="160"/>
      <c r="V174" s="19">
        <v>0</v>
      </c>
      <c r="W174" s="19"/>
      <c r="X174" s="19"/>
    </row>
    <row r="175" spans="2:24" ht="12.75" customHeight="1">
      <c r="B175" s="161" t="s">
        <v>182</v>
      </c>
      <c r="C175" s="161"/>
      <c r="D175" s="161"/>
      <c r="E175" s="161"/>
      <c r="F175" s="161"/>
      <c r="G175" s="161"/>
      <c r="H175" s="160">
        <v>33761.19</v>
      </c>
      <c r="I175" s="160"/>
      <c r="J175" s="160"/>
      <c r="L175" s="160">
        <v>0</v>
      </c>
      <c r="M175" s="160"/>
      <c r="N175" s="160"/>
      <c r="O175" s="160">
        <v>0</v>
      </c>
      <c r="P175" s="160"/>
      <c r="Q175" s="160"/>
      <c r="S175" s="160">
        <v>0</v>
      </c>
      <c r="T175" s="160"/>
      <c r="U175" s="160"/>
      <c r="V175" s="19">
        <v>33761.19</v>
      </c>
      <c r="W175" s="19"/>
      <c r="X175" s="19"/>
    </row>
    <row r="176" spans="2:24" ht="12.75" customHeight="1">
      <c r="B176" s="161" t="s">
        <v>183</v>
      </c>
      <c r="C176" s="161"/>
      <c r="D176" s="161"/>
      <c r="E176" s="161"/>
      <c r="F176" s="161"/>
      <c r="G176" s="161"/>
      <c r="H176" s="160">
        <v>5892.99</v>
      </c>
      <c r="I176" s="160"/>
      <c r="J176" s="160"/>
      <c r="L176" s="160">
        <v>0</v>
      </c>
      <c r="M176" s="160"/>
      <c r="N176" s="160"/>
      <c r="O176" s="160">
        <v>0</v>
      </c>
      <c r="P176" s="160"/>
      <c r="Q176" s="160"/>
      <c r="S176" s="160">
        <v>0</v>
      </c>
      <c r="T176" s="160"/>
      <c r="U176" s="160"/>
      <c r="V176" s="19">
        <v>5892.99</v>
      </c>
      <c r="W176" s="19"/>
      <c r="X176" s="19"/>
    </row>
    <row r="177" spans="2:24" ht="12.75" customHeight="1">
      <c r="B177" s="161" t="s">
        <v>184</v>
      </c>
      <c r="C177" s="161"/>
      <c r="D177" s="161"/>
      <c r="E177" s="161"/>
      <c r="F177" s="161"/>
      <c r="G177" s="161"/>
      <c r="H177" s="160">
        <v>2297.65</v>
      </c>
      <c r="I177" s="160"/>
      <c r="J177" s="160"/>
      <c r="L177" s="160">
        <v>38</v>
      </c>
      <c r="M177" s="160"/>
      <c r="N177" s="160"/>
      <c r="O177" s="160">
        <v>578</v>
      </c>
      <c r="P177" s="160"/>
      <c r="Q177" s="160"/>
      <c r="S177" s="160">
        <v>540</v>
      </c>
      <c r="T177" s="160"/>
      <c r="U177" s="160"/>
      <c r="V177" s="19">
        <v>2837.65</v>
      </c>
      <c r="W177" s="19"/>
      <c r="X177" s="19"/>
    </row>
    <row r="178" spans="2:24" ht="12.75" customHeight="1">
      <c r="B178" s="161" t="s">
        <v>185</v>
      </c>
      <c r="C178" s="161"/>
      <c r="D178" s="161"/>
      <c r="E178" s="161"/>
      <c r="F178" s="161"/>
      <c r="G178" s="161"/>
      <c r="H178" s="160">
        <v>212</v>
      </c>
      <c r="I178" s="160"/>
      <c r="J178" s="160"/>
      <c r="L178" s="160">
        <v>0</v>
      </c>
      <c r="M178" s="160"/>
      <c r="N178" s="160"/>
      <c r="O178" s="160">
        <v>0</v>
      </c>
      <c r="P178" s="160"/>
      <c r="Q178" s="160"/>
      <c r="S178" s="160">
        <v>0</v>
      </c>
      <c r="T178" s="160"/>
      <c r="U178" s="160"/>
      <c r="V178" s="19">
        <v>212</v>
      </c>
      <c r="W178" s="19"/>
      <c r="X178" s="19"/>
    </row>
    <row r="179" spans="2:24" ht="12.75" customHeight="1">
      <c r="B179" s="161" t="s">
        <v>186</v>
      </c>
      <c r="C179" s="161"/>
      <c r="D179" s="161"/>
      <c r="E179" s="161"/>
      <c r="F179" s="161"/>
      <c r="G179" s="161"/>
      <c r="H179" s="160">
        <v>6212.05</v>
      </c>
      <c r="I179" s="160"/>
      <c r="J179" s="160"/>
      <c r="L179" s="160">
        <v>100</v>
      </c>
      <c r="M179" s="160"/>
      <c r="N179" s="160"/>
      <c r="O179" s="160">
        <v>100</v>
      </c>
      <c r="P179" s="160"/>
      <c r="Q179" s="160"/>
      <c r="S179" s="160">
        <v>0</v>
      </c>
      <c r="T179" s="160"/>
      <c r="U179" s="160"/>
      <c r="V179" s="19">
        <v>6212.05</v>
      </c>
      <c r="W179" s="19"/>
      <c r="X179" s="19"/>
    </row>
    <row r="180" spans="2:24" ht="12.75" customHeight="1">
      <c r="B180" s="161" t="s">
        <v>187</v>
      </c>
      <c r="C180" s="161"/>
      <c r="D180" s="161"/>
      <c r="E180" s="161"/>
      <c r="F180" s="161"/>
      <c r="G180" s="161"/>
      <c r="H180" s="160">
        <v>0</v>
      </c>
      <c r="I180" s="160"/>
      <c r="J180" s="160"/>
      <c r="L180" s="160">
        <v>88.96</v>
      </c>
      <c r="M180" s="160"/>
      <c r="N180" s="160"/>
      <c r="O180" s="160">
        <v>88.96</v>
      </c>
      <c r="P180" s="160"/>
      <c r="Q180" s="160"/>
      <c r="S180" s="160">
        <v>0</v>
      </c>
      <c r="T180" s="160"/>
      <c r="U180" s="160"/>
      <c r="V180" s="19">
        <v>0</v>
      </c>
      <c r="W180" s="19"/>
      <c r="X180" s="19"/>
    </row>
    <row r="181" spans="2:24" ht="12.75" customHeight="1">
      <c r="B181" s="161" t="s">
        <v>188</v>
      </c>
      <c r="C181" s="161"/>
      <c r="D181" s="161"/>
      <c r="E181" s="161"/>
      <c r="F181" s="161"/>
      <c r="G181" s="161"/>
      <c r="H181" s="160">
        <v>534</v>
      </c>
      <c r="I181" s="160"/>
      <c r="J181" s="160"/>
      <c r="L181" s="160">
        <v>0</v>
      </c>
      <c r="M181" s="160"/>
      <c r="N181" s="160"/>
      <c r="O181" s="160">
        <v>0</v>
      </c>
      <c r="P181" s="160"/>
      <c r="Q181" s="160"/>
      <c r="S181" s="160">
        <v>0</v>
      </c>
      <c r="T181" s="160"/>
      <c r="U181" s="160"/>
      <c r="V181" s="19">
        <v>534</v>
      </c>
      <c r="W181" s="19"/>
      <c r="X181" s="19"/>
    </row>
    <row r="182" spans="2:24" ht="12.75" customHeight="1">
      <c r="B182" s="161" t="s">
        <v>189</v>
      </c>
      <c r="C182" s="161"/>
      <c r="D182" s="161"/>
      <c r="E182" s="161"/>
      <c r="F182" s="161"/>
      <c r="G182" s="161"/>
      <c r="H182" s="160">
        <v>360057.5</v>
      </c>
      <c r="I182" s="160"/>
      <c r="J182" s="160"/>
      <c r="L182" s="160">
        <v>304677.98</v>
      </c>
      <c r="M182" s="160"/>
      <c r="N182" s="160"/>
      <c r="O182" s="160">
        <v>920757.32</v>
      </c>
      <c r="P182" s="160"/>
      <c r="Q182" s="160"/>
      <c r="S182" s="160">
        <v>616079.34</v>
      </c>
      <c r="T182" s="160"/>
      <c r="U182" s="160"/>
      <c r="V182" s="19">
        <v>976136.84</v>
      </c>
      <c r="W182" s="19"/>
      <c r="X182" s="19"/>
    </row>
    <row r="183" spans="2:24" ht="12.75" customHeight="1">
      <c r="B183" s="161" t="s">
        <v>190</v>
      </c>
      <c r="C183" s="161"/>
      <c r="D183" s="161"/>
      <c r="E183" s="161"/>
      <c r="F183" s="161"/>
      <c r="G183" s="161"/>
      <c r="H183" s="160">
        <v>0</v>
      </c>
      <c r="I183" s="160"/>
      <c r="J183" s="160"/>
      <c r="L183" s="160">
        <v>580</v>
      </c>
      <c r="M183" s="160"/>
      <c r="N183" s="160"/>
      <c r="O183" s="160">
        <v>580</v>
      </c>
      <c r="P183" s="160"/>
      <c r="Q183" s="160"/>
      <c r="S183" s="160">
        <v>0</v>
      </c>
      <c r="T183" s="160"/>
      <c r="U183" s="160"/>
      <c r="V183" s="19">
        <v>0</v>
      </c>
      <c r="W183" s="19"/>
      <c r="X183" s="19"/>
    </row>
    <row r="184" spans="2:24" ht="12.75" customHeight="1">
      <c r="B184" s="161" t="s">
        <v>191</v>
      </c>
      <c r="C184" s="161"/>
      <c r="D184" s="161"/>
      <c r="E184" s="161"/>
      <c r="F184" s="161"/>
      <c r="G184" s="161"/>
      <c r="H184" s="160">
        <v>505.5</v>
      </c>
      <c r="I184" s="160"/>
      <c r="J184" s="160"/>
      <c r="L184" s="160">
        <v>1775</v>
      </c>
      <c r="M184" s="160"/>
      <c r="N184" s="160"/>
      <c r="O184" s="160">
        <v>1775</v>
      </c>
      <c r="P184" s="160"/>
      <c r="Q184" s="160"/>
      <c r="S184" s="160">
        <v>0</v>
      </c>
      <c r="T184" s="160"/>
      <c r="U184" s="160"/>
      <c r="V184" s="19">
        <v>505.5</v>
      </c>
      <c r="W184" s="19"/>
      <c r="X184" s="19"/>
    </row>
    <row r="185" spans="2:24" ht="12.75" customHeight="1">
      <c r="B185" s="161" t="s">
        <v>192</v>
      </c>
      <c r="C185" s="161"/>
      <c r="D185" s="161"/>
      <c r="E185" s="161"/>
      <c r="F185" s="161"/>
      <c r="G185" s="161"/>
      <c r="H185" s="160">
        <v>2385.6</v>
      </c>
      <c r="I185" s="160"/>
      <c r="J185" s="160"/>
      <c r="L185" s="160">
        <v>3665.99</v>
      </c>
      <c r="M185" s="160"/>
      <c r="N185" s="160"/>
      <c r="O185" s="160">
        <v>15790.49</v>
      </c>
      <c r="P185" s="160"/>
      <c r="Q185" s="160"/>
      <c r="S185" s="160">
        <v>12124.5</v>
      </c>
      <c r="T185" s="160"/>
      <c r="U185" s="160"/>
      <c r="V185" s="19">
        <v>14510.1</v>
      </c>
      <c r="W185" s="19"/>
      <c r="X185" s="19"/>
    </row>
    <row r="186" spans="2:24" ht="12.75" customHeight="1">
      <c r="B186" s="161" t="s">
        <v>193</v>
      </c>
      <c r="C186" s="161"/>
      <c r="D186" s="161"/>
      <c r="E186" s="161"/>
      <c r="F186" s="161"/>
      <c r="G186" s="161"/>
      <c r="H186" s="160">
        <v>87.4</v>
      </c>
      <c r="I186" s="160"/>
      <c r="J186" s="160"/>
      <c r="L186" s="160">
        <v>1688</v>
      </c>
      <c r="M186" s="160"/>
      <c r="N186" s="160"/>
      <c r="O186" s="160">
        <v>1600.6</v>
      </c>
      <c r="P186" s="160"/>
      <c r="Q186" s="160"/>
      <c r="S186" s="160">
        <v>-87.4</v>
      </c>
      <c r="T186" s="160"/>
      <c r="U186" s="160"/>
      <c r="V186" s="19">
        <v>0</v>
      </c>
      <c r="W186" s="19"/>
      <c r="X186" s="19"/>
    </row>
    <row r="187" spans="2:24" ht="12.75" customHeight="1">
      <c r="B187" s="161" t="s">
        <v>194</v>
      </c>
      <c r="C187" s="161"/>
      <c r="D187" s="161"/>
      <c r="E187" s="161"/>
      <c r="F187" s="161"/>
      <c r="G187" s="161"/>
      <c r="H187" s="160">
        <v>3230</v>
      </c>
      <c r="I187" s="160"/>
      <c r="J187" s="160"/>
      <c r="L187" s="160">
        <v>8130.2</v>
      </c>
      <c r="M187" s="160"/>
      <c r="N187" s="160"/>
      <c r="O187" s="160">
        <v>4900.2</v>
      </c>
      <c r="P187" s="160"/>
      <c r="Q187" s="160"/>
      <c r="S187" s="160">
        <v>-3230</v>
      </c>
      <c r="T187" s="160"/>
      <c r="U187" s="160"/>
      <c r="V187" s="19">
        <v>0</v>
      </c>
      <c r="W187" s="19"/>
      <c r="X187" s="19"/>
    </row>
    <row r="188" spans="2:24" ht="12.75" customHeight="1">
      <c r="B188" s="161" t="s">
        <v>195</v>
      </c>
      <c r="C188" s="161"/>
      <c r="D188" s="161"/>
      <c r="E188" s="161"/>
      <c r="F188" s="161"/>
      <c r="G188" s="161"/>
      <c r="H188" s="160">
        <v>6415.8</v>
      </c>
      <c r="I188" s="160"/>
      <c r="J188" s="160"/>
      <c r="L188" s="160">
        <v>0</v>
      </c>
      <c r="M188" s="160"/>
      <c r="N188" s="160"/>
      <c r="O188" s="160">
        <v>0</v>
      </c>
      <c r="P188" s="160"/>
      <c r="Q188" s="160"/>
      <c r="S188" s="160">
        <v>0</v>
      </c>
      <c r="T188" s="160"/>
      <c r="U188" s="160"/>
      <c r="V188" s="19">
        <v>6415.8</v>
      </c>
      <c r="W188" s="19"/>
      <c r="X188" s="19"/>
    </row>
    <row r="189" spans="2:24" ht="12.75" customHeight="1">
      <c r="B189" s="161" t="s">
        <v>196</v>
      </c>
      <c r="C189" s="161"/>
      <c r="D189" s="161"/>
      <c r="E189" s="161"/>
      <c r="F189" s="161"/>
      <c r="G189" s="161"/>
      <c r="H189" s="160">
        <v>0</v>
      </c>
      <c r="I189" s="160"/>
      <c r="J189" s="160"/>
      <c r="L189" s="160">
        <v>273.27</v>
      </c>
      <c r="M189" s="160"/>
      <c r="N189" s="160"/>
      <c r="O189" s="160">
        <v>273.27</v>
      </c>
      <c r="P189" s="160"/>
      <c r="Q189" s="160"/>
      <c r="S189" s="160">
        <v>0</v>
      </c>
      <c r="T189" s="160"/>
      <c r="U189" s="160"/>
      <c r="V189" s="19">
        <v>0</v>
      </c>
      <c r="W189" s="19"/>
      <c r="X189" s="19"/>
    </row>
    <row r="190" spans="2:24" ht="12.75" customHeight="1">
      <c r="B190" s="161" t="s">
        <v>197</v>
      </c>
      <c r="C190" s="161"/>
      <c r="D190" s="161"/>
      <c r="E190" s="161"/>
      <c r="F190" s="161"/>
      <c r="G190" s="161"/>
      <c r="H190" s="160">
        <v>256.5</v>
      </c>
      <c r="I190" s="160"/>
      <c r="J190" s="160"/>
      <c r="L190" s="160">
        <v>272.4</v>
      </c>
      <c r="M190" s="160"/>
      <c r="N190" s="160"/>
      <c r="O190" s="160">
        <v>15.9</v>
      </c>
      <c r="P190" s="160"/>
      <c r="Q190" s="160"/>
      <c r="S190" s="160">
        <v>-256.5</v>
      </c>
      <c r="T190" s="160"/>
      <c r="U190" s="160"/>
      <c r="V190" s="19">
        <v>0</v>
      </c>
      <c r="W190" s="19"/>
      <c r="X190" s="19"/>
    </row>
    <row r="191" spans="2:24" ht="12.75" customHeight="1">
      <c r="B191" s="161" t="s">
        <v>198</v>
      </c>
      <c r="C191" s="161"/>
      <c r="D191" s="161"/>
      <c r="E191" s="161"/>
      <c r="F191" s="161"/>
      <c r="G191" s="161"/>
      <c r="H191" s="160">
        <v>63.5</v>
      </c>
      <c r="I191" s="160"/>
      <c r="J191" s="160"/>
      <c r="L191" s="160">
        <v>2152.5</v>
      </c>
      <c r="M191" s="160"/>
      <c r="N191" s="160"/>
      <c r="O191" s="160">
        <v>2136</v>
      </c>
      <c r="P191" s="160"/>
      <c r="Q191" s="160"/>
      <c r="S191" s="160">
        <v>-16.5</v>
      </c>
      <c r="T191" s="160"/>
      <c r="U191" s="160"/>
      <c r="V191" s="19">
        <v>47</v>
      </c>
      <c r="W191" s="19"/>
      <c r="X191" s="19"/>
    </row>
    <row r="192" spans="2:24" ht="12.75" customHeight="1">
      <c r="B192" s="161" t="s">
        <v>199</v>
      </c>
      <c r="C192" s="161"/>
      <c r="D192" s="161"/>
      <c r="E192" s="161"/>
      <c r="F192" s="161"/>
      <c r="G192" s="161"/>
      <c r="H192" s="160">
        <v>498938.73</v>
      </c>
      <c r="I192" s="160"/>
      <c r="J192" s="160"/>
      <c r="L192" s="160">
        <v>14362492.56</v>
      </c>
      <c r="M192" s="160"/>
      <c r="N192" s="160"/>
      <c r="O192" s="160">
        <v>14989808.27</v>
      </c>
      <c r="P192" s="160"/>
      <c r="Q192" s="160"/>
      <c r="S192" s="160">
        <v>627315.71</v>
      </c>
      <c r="T192" s="160"/>
      <c r="U192" s="160"/>
      <c r="V192" s="19">
        <v>1126254.44</v>
      </c>
      <c r="W192" s="19"/>
      <c r="X192" s="19"/>
    </row>
    <row r="193" spans="2:24" ht="12.75" customHeight="1">
      <c r="B193" s="161" t="s">
        <v>200</v>
      </c>
      <c r="C193" s="161"/>
      <c r="D193" s="161"/>
      <c r="E193" s="161"/>
      <c r="F193" s="161"/>
      <c r="G193" s="161"/>
      <c r="H193" s="160">
        <v>0</v>
      </c>
      <c r="I193" s="160"/>
      <c r="J193" s="160"/>
      <c r="L193" s="160">
        <v>69085.47</v>
      </c>
      <c r="M193" s="160"/>
      <c r="N193" s="160"/>
      <c r="O193" s="160">
        <v>69529.47</v>
      </c>
      <c r="P193" s="160"/>
      <c r="Q193" s="160"/>
      <c r="S193" s="160">
        <v>444</v>
      </c>
      <c r="T193" s="160"/>
      <c r="U193" s="160"/>
      <c r="V193" s="19">
        <v>444</v>
      </c>
      <c r="W193" s="19"/>
      <c r="X193" s="19"/>
    </row>
    <row r="194" spans="2:24" ht="12.75" customHeight="1">
      <c r="B194" s="161" t="s">
        <v>201</v>
      </c>
      <c r="C194" s="161"/>
      <c r="D194" s="161"/>
      <c r="E194" s="161"/>
      <c r="F194" s="161"/>
      <c r="G194" s="161"/>
      <c r="H194" s="160">
        <v>0</v>
      </c>
      <c r="I194" s="160"/>
      <c r="J194" s="160"/>
      <c r="L194" s="160">
        <v>344</v>
      </c>
      <c r="M194" s="160"/>
      <c r="N194" s="160"/>
      <c r="O194" s="160">
        <v>344</v>
      </c>
      <c r="P194" s="160"/>
      <c r="Q194" s="160"/>
      <c r="S194" s="160">
        <v>0</v>
      </c>
      <c r="T194" s="160"/>
      <c r="U194" s="160"/>
      <c r="V194" s="19">
        <v>0</v>
      </c>
      <c r="W194" s="19"/>
      <c r="X194" s="19"/>
    </row>
    <row r="195" spans="2:24" ht="12.75" customHeight="1">
      <c r="B195" s="161" t="s">
        <v>202</v>
      </c>
      <c r="C195" s="161"/>
      <c r="D195" s="161"/>
      <c r="E195" s="161"/>
      <c r="F195" s="161"/>
      <c r="G195" s="161"/>
      <c r="H195" s="160">
        <v>109543.55</v>
      </c>
      <c r="I195" s="160"/>
      <c r="J195" s="160"/>
      <c r="L195" s="160">
        <v>271978.15</v>
      </c>
      <c r="M195" s="160"/>
      <c r="N195" s="160"/>
      <c r="O195" s="160">
        <v>968616.68</v>
      </c>
      <c r="P195" s="160"/>
      <c r="Q195" s="160"/>
      <c r="S195" s="160">
        <v>696638.53</v>
      </c>
      <c r="T195" s="160"/>
      <c r="U195" s="160"/>
      <c r="V195" s="19">
        <v>806182.08</v>
      </c>
      <c r="W195" s="19"/>
      <c r="X195" s="19"/>
    </row>
    <row r="196" spans="2:24" ht="12.75" customHeight="1">
      <c r="B196" s="161" t="s">
        <v>203</v>
      </c>
      <c r="C196" s="161"/>
      <c r="D196" s="161"/>
      <c r="E196" s="161"/>
      <c r="F196" s="161"/>
      <c r="G196" s="161"/>
      <c r="H196" s="160">
        <v>2248988.62</v>
      </c>
      <c r="I196" s="160"/>
      <c r="J196" s="160"/>
      <c r="L196" s="160">
        <v>187804.39</v>
      </c>
      <c r="M196" s="160"/>
      <c r="N196" s="160"/>
      <c r="O196" s="160">
        <v>496803.07</v>
      </c>
      <c r="P196" s="160"/>
      <c r="Q196" s="160"/>
      <c r="S196" s="160">
        <v>308998.68</v>
      </c>
      <c r="T196" s="160"/>
      <c r="U196" s="160"/>
      <c r="V196" s="19">
        <v>2557987.3</v>
      </c>
      <c r="W196" s="19"/>
      <c r="X196" s="19"/>
    </row>
    <row r="197" spans="2:24" ht="12.75" customHeight="1">
      <c r="B197" s="161" t="s">
        <v>204</v>
      </c>
      <c r="C197" s="161"/>
      <c r="D197" s="161"/>
      <c r="E197" s="161"/>
      <c r="F197" s="161"/>
      <c r="G197" s="161"/>
      <c r="H197" s="160">
        <v>11082</v>
      </c>
      <c r="I197" s="160"/>
      <c r="J197" s="160"/>
      <c r="L197" s="160">
        <v>0</v>
      </c>
      <c r="M197" s="160"/>
      <c r="N197" s="160"/>
      <c r="O197" s="160">
        <v>0</v>
      </c>
      <c r="P197" s="160"/>
      <c r="Q197" s="160"/>
      <c r="S197" s="160">
        <v>0</v>
      </c>
      <c r="T197" s="160"/>
      <c r="U197" s="160"/>
      <c r="V197" s="19">
        <v>11082</v>
      </c>
      <c r="W197" s="19"/>
      <c r="X197" s="19"/>
    </row>
    <row r="198" spans="2:24" ht="12.75" customHeight="1">
      <c r="B198" s="161" t="s">
        <v>205</v>
      </c>
      <c r="C198" s="161"/>
      <c r="D198" s="161"/>
      <c r="E198" s="161"/>
      <c r="F198" s="161"/>
      <c r="G198" s="161"/>
      <c r="H198" s="160">
        <v>127839.31</v>
      </c>
      <c r="I198" s="160"/>
      <c r="J198" s="160"/>
      <c r="L198" s="160">
        <v>609853.55</v>
      </c>
      <c r="M198" s="160"/>
      <c r="N198" s="160"/>
      <c r="O198" s="160">
        <v>701456.5</v>
      </c>
      <c r="P198" s="160"/>
      <c r="Q198" s="160"/>
      <c r="S198" s="160">
        <v>91602.95</v>
      </c>
      <c r="T198" s="160"/>
      <c r="U198" s="160"/>
      <c r="V198" s="19">
        <v>219442.26</v>
      </c>
      <c r="W198" s="19"/>
      <c r="X198" s="19"/>
    </row>
    <row r="199" spans="2:24" ht="12.75" customHeight="1">
      <c r="B199" s="161" t="s">
        <v>206</v>
      </c>
      <c r="C199" s="161"/>
      <c r="D199" s="161"/>
      <c r="E199" s="161"/>
      <c r="F199" s="161"/>
      <c r="G199" s="161"/>
      <c r="H199" s="160">
        <v>1715</v>
      </c>
      <c r="I199" s="160"/>
      <c r="J199" s="160"/>
      <c r="L199" s="160">
        <v>10170</v>
      </c>
      <c r="M199" s="160"/>
      <c r="N199" s="160"/>
      <c r="O199" s="160">
        <v>9260</v>
      </c>
      <c r="P199" s="160"/>
      <c r="Q199" s="160"/>
      <c r="S199" s="160">
        <v>-910</v>
      </c>
      <c r="T199" s="160"/>
      <c r="U199" s="160"/>
      <c r="V199" s="19">
        <v>805</v>
      </c>
      <c r="W199" s="19"/>
      <c r="X199" s="19"/>
    </row>
    <row r="200" spans="2:24" ht="12.75" customHeight="1">
      <c r="B200" s="161" t="s">
        <v>207</v>
      </c>
      <c r="C200" s="161"/>
      <c r="D200" s="161"/>
      <c r="E200" s="161"/>
      <c r="F200" s="161"/>
      <c r="G200" s="161"/>
      <c r="H200" s="160">
        <v>637.92</v>
      </c>
      <c r="I200" s="160"/>
      <c r="J200" s="160"/>
      <c r="L200" s="160">
        <v>0</v>
      </c>
      <c r="M200" s="160"/>
      <c r="N200" s="160"/>
      <c r="O200" s="160">
        <v>0</v>
      </c>
      <c r="P200" s="160"/>
      <c r="Q200" s="160"/>
      <c r="S200" s="160">
        <v>0</v>
      </c>
      <c r="T200" s="160"/>
      <c r="U200" s="160"/>
      <c r="V200" s="19">
        <v>637.92</v>
      </c>
      <c r="W200" s="19"/>
      <c r="X200" s="19"/>
    </row>
    <row r="201" spans="2:24" ht="12.75" customHeight="1">
      <c r="B201" s="161" t="s">
        <v>208</v>
      </c>
      <c r="C201" s="161"/>
      <c r="D201" s="161"/>
      <c r="E201" s="161"/>
      <c r="F201" s="161"/>
      <c r="G201" s="161"/>
      <c r="H201" s="160">
        <v>0</v>
      </c>
      <c r="I201" s="160"/>
      <c r="J201" s="160"/>
      <c r="L201" s="160">
        <v>318</v>
      </c>
      <c r="M201" s="160"/>
      <c r="N201" s="160"/>
      <c r="O201" s="160">
        <v>318</v>
      </c>
      <c r="P201" s="160"/>
      <c r="Q201" s="160"/>
      <c r="S201" s="160">
        <v>0</v>
      </c>
      <c r="T201" s="160"/>
      <c r="U201" s="160"/>
      <c r="V201" s="19">
        <v>0</v>
      </c>
      <c r="W201" s="19"/>
      <c r="X201" s="19"/>
    </row>
    <row r="202" spans="2:24" ht="12.75" customHeight="1">
      <c r="B202" s="161" t="s">
        <v>209</v>
      </c>
      <c r="C202" s="161"/>
      <c r="D202" s="161"/>
      <c r="E202" s="161"/>
      <c r="F202" s="161"/>
      <c r="G202" s="161"/>
      <c r="H202" s="160">
        <v>9732</v>
      </c>
      <c r="I202" s="160"/>
      <c r="J202" s="160"/>
      <c r="L202" s="160">
        <v>0</v>
      </c>
      <c r="M202" s="160"/>
      <c r="N202" s="160"/>
      <c r="O202" s="160">
        <v>0</v>
      </c>
      <c r="P202" s="160"/>
      <c r="Q202" s="160"/>
      <c r="S202" s="160">
        <v>0</v>
      </c>
      <c r="T202" s="160"/>
      <c r="U202" s="160"/>
      <c r="V202" s="19">
        <v>9732</v>
      </c>
      <c r="W202" s="19"/>
      <c r="X202" s="19"/>
    </row>
    <row r="203" spans="2:24" ht="12.75" customHeight="1">
      <c r="B203" s="161" t="s">
        <v>210</v>
      </c>
      <c r="C203" s="161"/>
      <c r="D203" s="161"/>
      <c r="E203" s="161"/>
      <c r="F203" s="161"/>
      <c r="G203" s="161"/>
      <c r="H203" s="160">
        <v>4334.7</v>
      </c>
      <c r="I203" s="160"/>
      <c r="J203" s="160"/>
      <c r="L203" s="160">
        <v>356</v>
      </c>
      <c r="M203" s="160"/>
      <c r="N203" s="160"/>
      <c r="O203" s="160">
        <v>356</v>
      </c>
      <c r="P203" s="160"/>
      <c r="Q203" s="160"/>
      <c r="S203" s="160">
        <v>0</v>
      </c>
      <c r="T203" s="160"/>
      <c r="U203" s="160"/>
      <c r="V203" s="19">
        <v>4334.7</v>
      </c>
      <c r="W203" s="19"/>
      <c r="X203" s="19"/>
    </row>
    <row r="204" spans="2:24" ht="12.75" customHeight="1">
      <c r="B204" s="161" t="s">
        <v>211</v>
      </c>
      <c r="C204" s="161"/>
      <c r="D204" s="161"/>
      <c r="E204" s="161"/>
      <c r="F204" s="161"/>
      <c r="G204" s="161"/>
      <c r="H204" s="160">
        <v>915</v>
      </c>
      <c r="I204" s="160"/>
      <c r="J204" s="160"/>
      <c r="L204" s="160">
        <v>160</v>
      </c>
      <c r="M204" s="160"/>
      <c r="N204" s="160"/>
      <c r="O204" s="160">
        <v>160</v>
      </c>
      <c r="P204" s="160"/>
      <c r="Q204" s="160"/>
      <c r="S204" s="160">
        <v>0</v>
      </c>
      <c r="T204" s="160"/>
      <c r="U204" s="160"/>
      <c r="V204" s="19">
        <v>915</v>
      </c>
      <c r="W204" s="19"/>
      <c r="X204" s="19"/>
    </row>
    <row r="205" spans="2:24" ht="12.75" customHeight="1">
      <c r="B205" s="161" t="s">
        <v>212</v>
      </c>
      <c r="C205" s="161"/>
      <c r="D205" s="161"/>
      <c r="E205" s="161"/>
      <c r="F205" s="161"/>
      <c r="G205" s="161"/>
      <c r="H205" s="160">
        <v>3064.61</v>
      </c>
      <c r="I205" s="160"/>
      <c r="J205" s="160"/>
      <c r="L205" s="160">
        <v>0</v>
      </c>
      <c r="M205" s="160"/>
      <c r="N205" s="160"/>
      <c r="O205" s="160">
        <v>0</v>
      </c>
      <c r="P205" s="160"/>
      <c r="Q205" s="160"/>
      <c r="S205" s="160">
        <v>0</v>
      </c>
      <c r="T205" s="160"/>
      <c r="U205" s="160"/>
      <c r="V205" s="19">
        <v>3064.61</v>
      </c>
      <c r="W205" s="19"/>
      <c r="X205" s="19"/>
    </row>
    <row r="206" spans="2:24" ht="12.75" customHeight="1">
      <c r="B206" s="161" t="s">
        <v>213</v>
      </c>
      <c r="C206" s="161"/>
      <c r="D206" s="161"/>
      <c r="E206" s="161"/>
      <c r="F206" s="161"/>
      <c r="G206" s="161"/>
      <c r="H206" s="160">
        <v>338.6</v>
      </c>
      <c r="I206" s="160"/>
      <c r="J206" s="160"/>
      <c r="L206" s="160">
        <v>0</v>
      </c>
      <c r="M206" s="160"/>
      <c r="N206" s="160"/>
      <c r="O206" s="160">
        <v>0</v>
      </c>
      <c r="P206" s="160"/>
      <c r="Q206" s="160"/>
      <c r="S206" s="160">
        <v>0</v>
      </c>
      <c r="T206" s="160"/>
      <c r="U206" s="160"/>
      <c r="V206" s="19">
        <v>338.6</v>
      </c>
      <c r="W206" s="19"/>
      <c r="X206" s="19"/>
    </row>
    <row r="207" spans="2:24" ht="12.75" customHeight="1">
      <c r="B207" s="161" t="s">
        <v>214</v>
      </c>
      <c r="C207" s="161"/>
      <c r="D207" s="161"/>
      <c r="E207" s="161"/>
      <c r="F207" s="161"/>
      <c r="G207" s="161"/>
      <c r="H207" s="160">
        <v>147</v>
      </c>
      <c r="I207" s="160"/>
      <c r="J207" s="160"/>
      <c r="L207" s="160">
        <v>1797</v>
      </c>
      <c r="M207" s="160"/>
      <c r="N207" s="160"/>
      <c r="O207" s="160">
        <v>4100</v>
      </c>
      <c r="P207" s="160"/>
      <c r="Q207" s="160"/>
      <c r="S207" s="160">
        <v>2303</v>
      </c>
      <c r="T207" s="160"/>
      <c r="U207" s="160"/>
      <c r="V207" s="19">
        <v>2450</v>
      </c>
      <c r="W207" s="19"/>
      <c r="X207" s="19"/>
    </row>
    <row r="208" spans="2:24" ht="12.75" customHeight="1">
      <c r="B208" s="161" t="s">
        <v>215</v>
      </c>
      <c r="C208" s="161"/>
      <c r="D208" s="161"/>
      <c r="E208" s="161"/>
      <c r="F208" s="161"/>
      <c r="G208" s="161"/>
      <c r="H208" s="160">
        <v>0</v>
      </c>
      <c r="I208" s="160"/>
      <c r="J208" s="160"/>
      <c r="L208" s="160">
        <v>1560</v>
      </c>
      <c r="M208" s="160"/>
      <c r="N208" s="160"/>
      <c r="O208" s="160">
        <v>1560</v>
      </c>
      <c r="P208" s="160"/>
      <c r="Q208" s="160"/>
      <c r="S208" s="160">
        <v>0</v>
      </c>
      <c r="T208" s="160"/>
      <c r="U208" s="160"/>
      <c r="V208" s="19">
        <v>0</v>
      </c>
      <c r="W208" s="19"/>
      <c r="X208" s="19"/>
    </row>
    <row r="209" spans="2:24" ht="12.75" customHeight="1">
      <c r="B209" s="161" t="s">
        <v>216</v>
      </c>
      <c r="C209" s="161"/>
      <c r="D209" s="161"/>
      <c r="E209" s="161"/>
      <c r="F209" s="161"/>
      <c r="G209" s="161"/>
      <c r="H209" s="160">
        <v>135</v>
      </c>
      <c r="I209" s="160"/>
      <c r="J209" s="160"/>
      <c r="L209" s="160">
        <v>0</v>
      </c>
      <c r="M209" s="160"/>
      <c r="N209" s="160"/>
      <c r="O209" s="160">
        <v>0</v>
      </c>
      <c r="P209" s="160"/>
      <c r="Q209" s="160"/>
      <c r="S209" s="160">
        <v>0</v>
      </c>
      <c r="T209" s="160"/>
      <c r="U209" s="160"/>
      <c r="V209" s="19">
        <v>135</v>
      </c>
      <c r="W209" s="19"/>
      <c r="X209" s="19"/>
    </row>
    <row r="210" spans="2:24" ht="12.75" customHeight="1">
      <c r="B210" s="161" t="s">
        <v>217</v>
      </c>
      <c r="C210" s="161"/>
      <c r="D210" s="161"/>
      <c r="E210" s="161"/>
      <c r="F210" s="161"/>
      <c r="G210" s="161"/>
      <c r="H210" s="160">
        <v>2175.5</v>
      </c>
      <c r="I210" s="160"/>
      <c r="J210" s="160"/>
      <c r="L210" s="160">
        <v>0</v>
      </c>
      <c r="M210" s="160"/>
      <c r="N210" s="160"/>
      <c r="O210" s="160">
        <v>0</v>
      </c>
      <c r="P210" s="160"/>
      <c r="Q210" s="160"/>
      <c r="S210" s="160">
        <v>0</v>
      </c>
      <c r="T210" s="160"/>
      <c r="U210" s="160"/>
      <c r="V210" s="19">
        <v>2175.5</v>
      </c>
      <c r="W210" s="19"/>
      <c r="X210" s="19"/>
    </row>
    <row r="211" spans="2:24" ht="12.75" customHeight="1">
      <c r="B211" s="161" t="s">
        <v>218</v>
      </c>
      <c r="C211" s="161"/>
      <c r="D211" s="161"/>
      <c r="E211" s="161"/>
      <c r="F211" s="161"/>
      <c r="G211" s="161"/>
      <c r="H211" s="160">
        <v>0</v>
      </c>
      <c r="I211" s="160"/>
      <c r="J211" s="160"/>
      <c r="L211" s="160">
        <v>66</v>
      </c>
      <c r="M211" s="160"/>
      <c r="N211" s="160"/>
      <c r="O211" s="160">
        <v>66</v>
      </c>
      <c r="P211" s="160"/>
      <c r="Q211" s="160"/>
      <c r="S211" s="160">
        <v>0</v>
      </c>
      <c r="T211" s="160"/>
      <c r="U211" s="160"/>
      <c r="V211" s="19">
        <v>0</v>
      </c>
      <c r="W211" s="19"/>
      <c r="X211" s="19"/>
    </row>
    <row r="212" spans="2:24" ht="12.75" customHeight="1">
      <c r="B212" s="161" t="s">
        <v>219</v>
      </c>
      <c r="C212" s="161"/>
      <c r="D212" s="161"/>
      <c r="E212" s="161"/>
      <c r="F212" s="161"/>
      <c r="G212" s="161"/>
      <c r="H212" s="160">
        <v>1056.76</v>
      </c>
      <c r="I212" s="160"/>
      <c r="J212" s="160"/>
      <c r="L212" s="160">
        <v>1160.26</v>
      </c>
      <c r="M212" s="160"/>
      <c r="N212" s="160"/>
      <c r="O212" s="160">
        <v>103.5</v>
      </c>
      <c r="P212" s="160"/>
      <c r="Q212" s="160"/>
      <c r="S212" s="160">
        <v>-1056.76</v>
      </c>
      <c r="T212" s="160"/>
      <c r="U212" s="160"/>
      <c r="V212" s="19">
        <v>0</v>
      </c>
      <c r="W212" s="19"/>
      <c r="X212" s="19"/>
    </row>
    <row r="213" spans="2:24" ht="12.75" customHeight="1">
      <c r="B213" s="161" t="s">
        <v>220</v>
      </c>
      <c r="C213" s="161"/>
      <c r="D213" s="161"/>
      <c r="E213" s="161"/>
      <c r="F213" s="161"/>
      <c r="G213" s="161"/>
      <c r="H213" s="160">
        <v>2167.29</v>
      </c>
      <c r="I213" s="160"/>
      <c r="J213" s="160"/>
      <c r="L213" s="160">
        <v>2167.29</v>
      </c>
      <c r="M213" s="160"/>
      <c r="N213" s="160"/>
      <c r="O213" s="160">
        <v>0</v>
      </c>
      <c r="P213" s="160"/>
      <c r="Q213" s="160"/>
      <c r="S213" s="160">
        <v>-2167.29</v>
      </c>
      <c r="T213" s="160"/>
      <c r="U213" s="160"/>
      <c r="V213" s="19">
        <v>0</v>
      </c>
      <c r="W213" s="19"/>
      <c r="X213" s="19"/>
    </row>
    <row r="214" spans="2:24" ht="12.75" customHeight="1">
      <c r="B214" s="161" t="s">
        <v>221</v>
      </c>
      <c r="C214" s="161"/>
      <c r="D214" s="161"/>
      <c r="E214" s="161"/>
      <c r="F214" s="161"/>
      <c r="G214" s="161"/>
      <c r="H214" s="160">
        <v>0</v>
      </c>
      <c r="I214" s="160"/>
      <c r="J214" s="160"/>
      <c r="L214" s="160">
        <v>4922.49</v>
      </c>
      <c r="M214" s="160"/>
      <c r="N214" s="160"/>
      <c r="O214" s="160">
        <v>4922.49</v>
      </c>
      <c r="P214" s="160"/>
      <c r="Q214" s="160"/>
      <c r="S214" s="160">
        <v>0</v>
      </c>
      <c r="T214" s="160"/>
      <c r="U214" s="160"/>
      <c r="V214" s="19">
        <v>0</v>
      </c>
      <c r="W214" s="19"/>
      <c r="X214" s="19"/>
    </row>
    <row r="215" spans="2:24" ht="12.75" customHeight="1">
      <c r="B215" s="161" t="s">
        <v>222</v>
      </c>
      <c r="C215" s="161"/>
      <c r="D215" s="161"/>
      <c r="E215" s="161"/>
      <c r="F215" s="161"/>
      <c r="G215" s="161"/>
      <c r="H215" s="160">
        <v>27445.58</v>
      </c>
      <c r="I215" s="160"/>
      <c r="J215" s="160"/>
      <c r="L215" s="160">
        <v>0</v>
      </c>
      <c r="M215" s="160"/>
      <c r="N215" s="160"/>
      <c r="O215" s="160">
        <v>0</v>
      </c>
      <c r="P215" s="160"/>
      <c r="Q215" s="160"/>
      <c r="S215" s="160">
        <v>0</v>
      </c>
      <c r="T215" s="160"/>
      <c r="U215" s="160"/>
      <c r="V215" s="19">
        <v>27445.58</v>
      </c>
      <c r="W215" s="19"/>
      <c r="X215" s="19"/>
    </row>
    <row r="216" spans="2:24" ht="12.75" customHeight="1">
      <c r="B216" s="161" t="s">
        <v>223</v>
      </c>
      <c r="C216" s="161"/>
      <c r="D216" s="161"/>
      <c r="E216" s="161"/>
      <c r="F216" s="161"/>
      <c r="G216" s="161"/>
      <c r="H216" s="160">
        <v>88</v>
      </c>
      <c r="I216" s="160"/>
      <c r="J216" s="160"/>
      <c r="L216" s="160">
        <v>0</v>
      </c>
      <c r="M216" s="160"/>
      <c r="N216" s="160"/>
      <c r="O216" s="160">
        <v>0</v>
      </c>
      <c r="P216" s="160"/>
      <c r="Q216" s="160"/>
      <c r="S216" s="160">
        <v>0</v>
      </c>
      <c r="T216" s="160"/>
      <c r="U216" s="160"/>
      <c r="V216" s="19">
        <v>88</v>
      </c>
      <c r="W216" s="19"/>
      <c r="X216" s="19"/>
    </row>
    <row r="217" spans="2:24" ht="12.75" customHeight="1">
      <c r="B217" s="161" t="s">
        <v>224</v>
      </c>
      <c r="C217" s="161"/>
      <c r="D217" s="161"/>
      <c r="E217" s="161"/>
      <c r="F217" s="161"/>
      <c r="G217" s="161"/>
      <c r="H217" s="160">
        <v>0</v>
      </c>
      <c r="I217" s="160"/>
      <c r="J217" s="160"/>
      <c r="L217" s="160">
        <v>1341.04</v>
      </c>
      <c r="M217" s="160"/>
      <c r="N217" s="160"/>
      <c r="O217" s="160">
        <v>1341.04</v>
      </c>
      <c r="P217" s="160"/>
      <c r="Q217" s="160"/>
      <c r="S217" s="160">
        <v>0</v>
      </c>
      <c r="T217" s="160"/>
      <c r="U217" s="160"/>
      <c r="V217" s="19">
        <v>0</v>
      </c>
      <c r="W217" s="19"/>
      <c r="X217" s="19"/>
    </row>
    <row r="218" spans="2:24" ht="12.75" customHeight="1">
      <c r="B218" s="161" t="s">
        <v>225</v>
      </c>
      <c r="C218" s="161"/>
      <c r="D218" s="161"/>
      <c r="E218" s="161"/>
      <c r="F218" s="161"/>
      <c r="G218" s="161"/>
      <c r="H218" s="160">
        <v>5972.83</v>
      </c>
      <c r="I218" s="160"/>
      <c r="J218" s="160"/>
      <c r="L218" s="160">
        <v>13000</v>
      </c>
      <c r="M218" s="160"/>
      <c r="N218" s="160"/>
      <c r="O218" s="160">
        <v>7027.17</v>
      </c>
      <c r="P218" s="160"/>
      <c r="Q218" s="160"/>
      <c r="S218" s="160">
        <v>-5972.83</v>
      </c>
      <c r="T218" s="160"/>
      <c r="U218" s="160"/>
      <c r="V218" s="19">
        <v>0</v>
      </c>
      <c r="W218" s="19"/>
      <c r="X218" s="19"/>
    </row>
    <row r="219" spans="2:24" ht="12.75" customHeight="1">
      <c r="B219" s="161" t="s">
        <v>226</v>
      </c>
      <c r="C219" s="161"/>
      <c r="D219" s="161"/>
      <c r="E219" s="161"/>
      <c r="F219" s="161"/>
      <c r="G219" s="161"/>
      <c r="H219" s="160">
        <v>95</v>
      </c>
      <c r="I219" s="160"/>
      <c r="J219" s="160"/>
      <c r="L219" s="160">
        <v>0</v>
      </c>
      <c r="M219" s="160"/>
      <c r="N219" s="160"/>
      <c r="O219" s="160">
        <v>0</v>
      </c>
      <c r="P219" s="160"/>
      <c r="Q219" s="160"/>
      <c r="S219" s="160">
        <v>0</v>
      </c>
      <c r="T219" s="160"/>
      <c r="U219" s="160"/>
      <c r="V219" s="19">
        <v>95</v>
      </c>
      <c r="W219" s="19"/>
      <c r="X219" s="19"/>
    </row>
    <row r="220" spans="2:24" ht="12.75" customHeight="1">
      <c r="B220" s="161" t="s">
        <v>227</v>
      </c>
      <c r="C220" s="161"/>
      <c r="D220" s="161"/>
      <c r="E220" s="161"/>
      <c r="F220" s="161"/>
      <c r="G220" s="161"/>
      <c r="H220" s="160">
        <v>1088.5</v>
      </c>
      <c r="I220" s="160"/>
      <c r="J220" s="160"/>
      <c r="L220" s="160">
        <v>0</v>
      </c>
      <c r="M220" s="160"/>
      <c r="N220" s="160"/>
      <c r="O220" s="160">
        <v>0</v>
      </c>
      <c r="P220" s="160"/>
      <c r="Q220" s="160"/>
      <c r="S220" s="160">
        <v>0</v>
      </c>
      <c r="T220" s="160"/>
      <c r="U220" s="160"/>
      <c r="V220" s="19">
        <v>1088.5</v>
      </c>
      <c r="W220" s="19"/>
      <c r="X220" s="19"/>
    </row>
    <row r="221" spans="2:24" ht="12.75" customHeight="1">
      <c r="B221" s="161" t="s">
        <v>228</v>
      </c>
      <c r="C221" s="161"/>
      <c r="D221" s="161"/>
      <c r="E221" s="161"/>
      <c r="F221" s="161"/>
      <c r="G221" s="161"/>
      <c r="H221" s="160">
        <v>0</v>
      </c>
      <c r="I221" s="160"/>
      <c r="J221" s="160"/>
      <c r="L221" s="160">
        <v>64</v>
      </c>
      <c r="M221" s="160"/>
      <c r="N221" s="160"/>
      <c r="O221" s="160">
        <v>64</v>
      </c>
      <c r="P221" s="160"/>
      <c r="Q221" s="160"/>
      <c r="S221" s="160">
        <v>0</v>
      </c>
      <c r="T221" s="160"/>
      <c r="U221" s="160"/>
      <c r="V221" s="19">
        <v>0</v>
      </c>
      <c r="W221" s="19"/>
      <c r="X221" s="19"/>
    </row>
    <row r="222" spans="2:24" ht="12.75" customHeight="1">
      <c r="B222" s="161" t="s">
        <v>229</v>
      </c>
      <c r="C222" s="161"/>
      <c r="D222" s="161"/>
      <c r="E222" s="161"/>
      <c r="F222" s="161"/>
      <c r="G222" s="161"/>
      <c r="H222" s="160">
        <v>4964.1</v>
      </c>
      <c r="I222" s="160"/>
      <c r="J222" s="160"/>
      <c r="L222" s="160">
        <v>0</v>
      </c>
      <c r="M222" s="160"/>
      <c r="N222" s="160"/>
      <c r="O222" s="160">
        <v>0</v>
      </c>
      <c r="P222" s="160"/>
      <c r="Q222" s="160"/>
      <c r="S222" s="160">
        <v>0</v>
      </c>
      <c r="T222" s="160"/>
      <c r="U222" s="160"/>
      <c r="V222" s="19">
        <v>4964.1</v>
      </c>
      <c r="W222" s="19"/>
      <c r="X222" s="19"/>
    </row>
    <row r="223" spans="2:24" ht="12.75" customHeight="1">
      <c r="B223" s="161" t="s">
        <v>230</v>
      </c>
      <c r="C223" s="161"/>
      <c r="D223" s="161"/>
      <c r="E223" s="161"/>
      <c r="F223" s="161"/>
      <c r="G223" s="161"/>
      <c r="H223" s="160">
        <v>1553.25</v>
      </c>
      <c r="I223" s="160"/>
      <c r="J223" s="160"/>
      <c r="L223" s="160">
        <v>0</v>
      </c>
      <c r="M223" s="160"/>
      <c r="N223" s="160"/>
      <c r="O223" s="160">
        <v>0</v>
      </c>
      <c r="P223" s="160"/>
      <c r="Q223" s="160"/>
      <c r="S223" s="160">
        <v>0</v>
      </c>
      <c r="T223" s="160"/>
      <c r="U223" s="160"/>
      <c r="V223" s="19">
        <v>1553.25</v>
      </c>
      <c r="W223" s="19"/>
      <c r="X223" s="19"/>
    </row>
    <row r="224" spans="2:24" ht="12.75" customHeight="1">
      <c r="B224" s="161" t="s">
        <v>231</v>
      </c>
      <c r="C224" s="161"/>
      <c r="D224" s="161"/>
      <c r="E224" s="161"/>
      <c r="F224" s="161"/>
      <c r="G224" s="161"/>
      <c r="H224" s="160">
        <v>0</v>
      </c>
      <c r="I224" s="160"/>
      <c r="J224" s="160"/>
      <c r="L224" s="160">
        <v>165227.48</v>
      </c>
      <c r="M224" s="160"/>
      <c r="N224" s="160"/>
      <c r="O224" s="160">
        <v>213368.89</v>
      </c>
      <c r="P224" s="160"/>
      <c r="Q224" s="160"/>
      <c r="S224" s="160">
        <v>48141.41</v>
      </c>
      <c r="T224" s="160"/>
      <c r="U224" s="160"/>
      <c r="V224" s="19">
        <v>48141.41</v>
      </c>
      <c r="W224" s="19"/>
      <c r="X224" s="19"/>
    </row>
    <row r="225" spans="2:24" ht="12.75" customHeight="1">
      <c r="B225" s="161" t="s">
        <v>232</v>
      </c>
      <c r="C225" s="161"/>
      <c r="D225" s="161"/>
      <c r="E225" s="161"/>
      <c r="F225" s="161"/>
      <c r="G225" s="161"/>
      <c r="H225" s="160">
        <v>8807.5</v>
      </c>
      <c r="I225" s="160"/>
      <c r="J225" s="160"/>
      <c r="L225" s="160">
        <v>4657.5</v>
      </c>
      <c r="M225" s="160"/>
      <c r="N225" s="160"/>
      <c r="O225" s="160">
        <v>9000</v>
      </c>
      <c r="P225" s="160"/>
      <c r="Q225" s="160"/>
      <c r="S225" s="160">
        <v>4342.5</v>
      </c>
      <c r="T225" s="160"/>
      <c r="U225" s="160"/>
      <c r="V225" s="19">
        <v>13150</v>
      </c>
      <c r="W225" s="19"/>
      <c r="X225" s="19"/>
    </row>
    <row r="226" spans="2:24" ht="12.75" customHeight="1">
      <c r="B226" s="161" t="s">
        <v>233</v>
      </c>
      <c r="C226" s="161"/>
      <c r="D226" s="161"/>
      <c r="E226" s="161"/>
      <c r="F226" s="161"/>
      <c r="G226" s="161"/>
      <c r="H226" s="160">
        <v>2050.29</v>
      </c>
      <c r="I226" s="160"/>
      <c r="J226" s="160"/>
      <c r="L226" s="160">
        <v>0</v>
      </c>
      <c r="M226" s="160"/>
      <c r="N226" s="160"/>
      <c r="O226" s="160">
        <v>0</v>
      </c>
      <c r="P226" s="160"/>
      <c r="Q226" s="160"/>
      <c r="S226" s="160">
        <v>0</v>
      </c>
      <c r="T226" s="160"/>
      <c r="U226" s="160"/>
      <c r="V226" s="19">
        <v>2050.29</v>
      </c>
      <c r="W226" s="19"/>
      <c r="X226" s="19"/>
    </row>
    <row r="227" spans="2:24" ht="12.75" customHeight="1">
      <c r="B227" s="161" t="s">
        <v>234</v>
      </c>
      <c r="C227" s="161"/>
      <c r="D227" s="161"/>
      <c r="E227" s="161"/>
      <c r="F227" s="161"/>
      <c r="G227" s="161"/>
      <c r="H227" s="160">
        <v>4407.19</v>
      </c>
      <c r="I227" s="160"/>
      <c r="J227" s="160"/>
      <c r="L227" s="160">
        <v>10011.91</v>
      </c>
      <c r="M227" s="160"/>
      <c r="N227" s="160"/>
      <c r="O227" s="160">
        <v>10410</v>
      </c>
      <c r="P227" s="160"/>
      <c r="Q227" s="160"/>
      <c r="S227" s="160">
        <v>398.09</v>
      </c>
      <c r="T227" s="160"/>
      <c r="U227" s="160"/>
      <c r="V227" s="19">
        <v>4805.28</v>
      </c>
      <c r="W227" s="19"/>
      <c r="X227" s="19"/>
    </row>
    <row r="228" spans="2:24" ht="12.75" customHeight="1">
      <c r="B228" s="161" t="s">
        <v>235</v>
      </c>
      <c r="C228" s="161"/>
      <c r="D228" s="161"/>
      <c r="E228" s="161"/>
      <c r="F228" s="161"/>
      <c r="G228" s="161"/>
      <c r="H228" s="160">
        <v>0</v>
      </c>
      <c r="I228" s="160"/>
      <c r="J228" s="160"/>
      <c r="L228" s="160">
        <v>350</v>
      </c>
      <c r="M228" s="160"/>
      <c r="N228" s="160"/>
      <c r="O228" s="160">
        <v>350</v>
      </c>
      <c r="P228" s="160"/>
      <c r="Q228" s="160"/>
      <c r="S228" s="160">
        <v>0</v>
      </c>
      <c r="T228" s="160"/>
      <c r="U228" s="160"/>
      <c r="V228" s="19">
        <v>0</v>
      </c>
      <c r="W228" s="19"/>
      <c r="X228" s="19"/>
    </row>
    <row r="229" spans="2:24" ht="12.75" customHeight="1">
      <c r="B229" s="161" t="s">
        <v>236</v>
      </c>
      <c r="C229" s="161"/>
      <c r="D229" s="161"/>
      <c r="E229" s="161"/>
      <c r="F229" s="161"/>
      <c r="G229" s="161"/>
      <c r="H229" s="160">
        <v>0</v>
      </c>
      <c r="I229" s="160"/>
      <c r="J229" s="160"/>
      <c r="L229" s="160">
        <v>2692.56</v>
      </c>
      <c r="M229" s="160"/>
      <c r="N229" s="160"/>
      <c r="O229" s="160">
        <v>2769.18</v>
      </c>
      <c r="P229" s="160"/>
      <c r="Q229" s="160"/>
      <c r="S229" s="160">
        <v>76.62</v>
      </c>
      <c r="T229" s="160"/>
      <c r="U229" s="160"/>
      <c r="V229" s="19">
        <v>76.62</v>
      </c>
      <c r="W229" s="19"/>
      <c r="X229" s="19"/>
    </row>
    <row r="230" spans="2:24" ht="12.75" customHeight="1">
      <c r="B230" s="161" t="s">
        <v>237</v>
      </c>
      <c r="C230" s="161"/>
      <c r="D230" s="161"/>
      <c r="E230" s="161"/>
      <c r="F230" s="161"/>
      <c r="G230" s="161"/>
      <c r="H230" s="160">
        <v>13920.25</v>
      </c>
      <c r="I230" s="160"/>
      <c r="J230" s="160"/>
      <c r="L230" s="160">
        <v>87111.34</v>
      </c>
      <c r="M230" s="160"/>
      <c r="N230" s="160"/>
      <c r="O230" s="160">
        <v>141019.38</v>
      </c>
      <c r="P230" s="160"/>
      <c r="Q230" s="160"/>
      <c r="S230" s="160">
        <v>53908.04</v>
      </c>
      <c r="T230" s="160"/>
      <c r="U230" s="160"/>
      <c r="V230" s="19">
        <v>67828.29</v>
      </c>
      <c r="W230" s="19"/>
      <c r="X230" s="19"/>
    </row>
    <row r="231" spans="2:24" ht="12.75" customHeight="1">
      <c r="B231" s="161" t="s">
        <v>238</v>
      </c>
      <c r="C231" s="161"/>
      <c r="D231" s="161"/>
      <c r="E231" s="161"/>
      <c r="F231" s="161"/>
      <c r="G231" s="161"/>
      <c r="H231" s="160">
        <v>0</v>
      </c>
      <c r="I231" s="160"/>
      <c r="J231" s="160"/>
      <c r="L231" s="160">
        <v>0</v>
      </c>
      <c r="M231" s="160"/>
      <c r="N231" s="160"/>
      <c r="O231" s="160">
        <v>14671.61</v>
      </c>
      <c r="P231" s="160"/>
      <c r="Q231" s="160"/>
      <c r="S231" s="160">
        <v>14671.61</v>
      </c>
      <c r="T231" s="160"/>
      <c r="U231" s="160"/>
      <c r="V231" s="19">
        <v>14671.61</v>
      </c>
      <c r="W231" s="19"/>
      <c r="X231" s="19"/>
    </row>
    <row r="232" spans="2:24" ht="12.75" customHeight="1">
      <c r="B232" s="161" t="s">
        <v>239</v>
      </c>
      <c r="C232" s="161"/>
      <c r="D232" s="161"/>
      <c r="E232" s="161"/>
      <c r="F232" s="161"/>
      <c r="G232" s="161"/>
      <c r="H232" s="160">
        <v>99</v>
      </c>
      <c r="I232" s="160"/>
      <c r="J232" s="160"/>
      <c r="L232" s="160">
        <v>0</v>
      </c>
      <c r="M232" s="160"/>
      <c r="N232" s="160"/>
      <c r="O232" s="160">
        <v>0</v>
      </c>
      <c r="P232" s="160"/>
      <c r="Q232" s="160"/>
      <c r="S232" s="160">
        <v>0</v>
      </c>
      <c r="T232" s="160"/>
      <c r="U232" s="160"/>
      <c r="V232" s="19">
        <v>99</v>
      </c>
      <c r="W232" s="19"/>
      <c r="X232" s="19"/>
    </row>
    <row r="233" spans="2:24" ht="12.75" customHeight="1">
      <c r="B233" s="161" t="s">
        <v>240</v>
      </c>
      <c r="C233" s="161"/>
      <c r="D233" s="161"/>
      <c r="E233" s="161"/>
      <c r="F233" s="161"/>
      <c r="G233" s="161"/>
      <c r="H233" s="160">
        <v>21160</v>
      </c>
      <c r="I233" s="160"/>
      <c r="J233" s="160"/>
      <c r="L233" s="160">
        <v>0</v>
      </c>
      <c r="M233" s="160"/>
      <c r="N233" s="160"/>
      <c r="O233" s="160">
        <v>0</v>
      </c>
      <c r="P233" s="160"/>
      <c r="Q233" s="160"/>
      <c r="S233" s="160">
        <v>0</v>
      </c>
      <c r="T233" s="160"/>
      <c r="U233" s="160"/>
      <c r="V233" s="19">
        <v>21160</v>
      </c>
      <c r="W233" s="19"/>
      <c r="X233" s="19"/>
    </row>
    <row r="234" spans="2:24" ht="12.75" customHeight="1">
      <c r="B234" s="161" t="s">
        <v>241</v>
      </c>
      <c r="C234" s="161"/>
      <c r="D234" s="161"/>
      <c r="E234" s="161"/>
      <c r="F234" s="161"/>
      <c r="G234" s="161"/>
      <c r="H234" s="160">
        <v>206.09</v>
      </c>
      <c r="I234" s="160"/>
      <c r="J234" s="160"/>
      <c r="L234" s="160">
        <v>0</v>
      </c>
      <c r="M234" s="160"/>
      <c r="N234" s="160"/>
      <c r="O234" s="160">
        <v>0</v>
      </c>
      <c r="P234" s="160"/>
      <c r="Q234" s="160"/>
      <c r="S234" s="160">
        <v>0</v>
      </c>
      <c r="T234" s="160"/>
      <c r="U234" s="160"/>
      <c r="V234" s="19">
        <v>206.09</v>
      </c>
      <c r="W234" s="19"/>
      <c r="X234" s="19"/>
    </row>
    <row r="235" spans="2:24" ht="12.75" customHeight="1">
      <c r="B235" s="161" t="s">
        <v>242</v>
      </c>
      <c r="C235" s="161"/>
      <c r="D235" s="161"/>
      <c r="E235" s="161"/>
      <c r="F235" s="161"/>
      <c r="G235" s="161"/>
      <c r="H235" s="160">
        <v>26936.94</v>
      </c>
      <c r="I235" s="160"/>
      <c r="J235" s="160"/>
      <c r="L235" s="160">
        <v>26936.94</v>
      </c>
      <c r="M235" s="160"/>
      <c r="N235" s="160"/>
      <c r="O235" s="160">
        <v>0</v>
      </c>
      <c r="P235" s="160"/>
      <c r="Q235" s="160"/>
      <c r="S235" s="160">
        <v>-26936.94</v>
      </c>
      <c r="T235" s="160"/>
      <c r="U235" s="160"/>
      <c r="V235" s="19">
        <v>0</v>
      </c>
      <c r="W235" s="19"/>
      <c r="X235" s="19"/>
    </row>
    <row r="236" spans="2:24" ht="12.75" customHeight="1">
      <c r="B236" s="161" t="s">
        <v>243</v>
      </c>
      <c r="C236" s="161"/>
      <c r="D236" s="161"/>
      <c r="E236" s="161"/>
      <c r="F236" s="161"/>
      <c r="G236" s="161"/>
      <c r="H236" s="160">
        <v>570</v>
      </c>
      <c r="I236" s="160"/>
      <c r="J236" s="160"/>
      <c r="L236" s="160">
        <v>0</v>
      </c>
      <c r="M236" s="160"/>
      <c r="N236" s="160"/>
      <c r="O236" s="160">
        <v>0</v>
      </c>
      <c r="P236" s="160"/>
      <c r="Q236" s="160"/>
      <c r="S236" s="160">
        <v>0</v>
      </c>
      <c r="T236" s="160"/>
      <c r="U236" s="160"/>
      <c r="V236" s="19">
        <v>570</v>
      </c>
      <c r="W236" s="19"/>
      <c r="X236" s="19"/>
    </row>
    <row r="237" spans="2:24" ht="12.75" customHeight="1">
      <c r="B237" s="161" t="s">
        <v>244</v>
      </c>
      <c r="C237" s="161"/>
      <c r="D237" s="161"/>
      <c r="E237" s="161"/>
      <c r="F237" s="161"/>
      <c r="G237" s="161"/>
      <c r="H237" s="160">
        <v>43143.34</v>
      </c>
      <c r="I237" s="160"/>
      <c r="J237" s="160"/>
      <c r="L237" s="160">
        <v>0</v>
      </c>
      <c r="M237" s="160"/>
      <c r="N237" s="160"/>
      <c r="O237" s="160">
        <v>0</v>
      </c>
      <c r="P237" s="160"/>
      <c r="Q237" s="160"/>
      <c r="S237" s="160">
        <v>0</v>
      </c>
      <c r="T237" s="160"/>
      <c r="U237" s="160"/>
      <c r="V237" s="19">
        <v>43143.34</v>
      </c>
      <c r="W237" s="19"/>
      <c r="X237" s="19"/>
    </row>
    <row r="238" spans="2:24" ht="12.75" customHeight="1">
      <c r="B238" s="161" t="s">
        <v>245</v>
      </c>
      <c r="C238" s="161"/>
      <c r="D238" s="161"/>
      <c r="E238" s="161"/>
      <c r="F238" s="161"/>
      <c r="G238" s="161"/>
      <c r="H238" s="160">
        <v>90</v>
      </c>
      <c r="I238" s="160"/>
      <c r="J238" s="160"/>
      <c r="L238" s="160">
        <v>0</v>
      </c>
      <c r="M238" s="160"/>
      <c r="N238" s="160"/>
      <c r="O238" s="160">
        <v>0</v>
      </c>
      <c r="P238" s="160"/>
      <c r="Q238" s="160"/>
      <c r="S238" s="160">
        <v>0</v>
      </c>
      <c r="T238" s="160"/>
      <c r="U238" s="160"/>
      <c r="V238" s="19">
        <v>90</v>
      </c>
      <c r="W238" s="19"/>
      <c r="X238" s="19"/>
    </row>
    <row r="239" spans="2:24" ht="12.75" customHeight="1">
      <c r="B239" s="161" t="s">
        <v>246</v>
      </c>
      <c r="C239" s="161"/>
      <c r="D239" s="161"/>
      <c r="E239" s="161"/>
      <c r="F239" s="161"/>
      <c r="G239" s="161"/>
      <c r="H239" s="160">
        <v>640</v>
      </c>
      <c r="I239" s="160"/>
      <c r="J239" s="160"/>
      <c r="L239" s="160">
        <v>0</v>
      </c>
      <c r="M239" s="160"/>
      <c r="N239" s="160"/>
      <c r="O239" s="160">
        <v>0</v>
      </c>
      <c r="P239" s="160"/>
      <c r="Q239" s="160"/>
      <c r="S239" s="160">
        <v>0</v>
      </c>
      <c r="T239" s="160"/>
      <c r="U239" s="160"/>
      <c r="V239" s="19">
        <v>640</v>
      </c>
      <c r="W239" s="19"/>
      <c r="X239" s="19"/>
    </row>
    <row r="240" spans="2:24" ht="12.75" customHeight="1">
      <c r="B240" s="161" t="s">
        <v>247</v>
      </c>
      <c r="C240" s="161"/>
      <c r="D240" s="161"/>
      <c r="E240" s="161"/>
      <c r="F240" s="161"/>
      <c r="G240" s="161"/>
      <c r="H240" s="160">
        <v>500</v>
      </c>
      <c r="I240" s="160"/>
      <c r="J240" s="160"/>
      <c r="L240" s="160">
        <v>200</v>
      </c>
      <c r="M240" s="160"/>
      <c r="N240" s="160"/>
      <c r="O240" s="160">
        <v>170</v>
      </c>
      <c r="P240" s="160"/>
      <c r="Q240" s="160"/>
      <c r="S240" s="160">
        <v>-30</v>
      </c>
      <c r="T240" s="160"/>
      <c r="U240" s="160"/>
      <c r="V240" s="19">
        <v>470</v>
      </c>
      <c r="W240" s="19"/>
      <c r="X240" s="19"/>
    </row>
    <row r="241" spans="2:24" ht="12.75" customHeight="1">
      <c r="B241" s="161" t="s">
        <v>248</v>
      </c>
      <c r="C241" s="161"/>
      <c r="D241" s="161"/>
      <c r="E241" s="161"/>
      <c r="F241" s="161"/>
      <c r="G241" s="161"/>
      <c r="H241" s="160">
        <v>3763.07</v>
      </c>
      <c r="I241" s="160"/>
      <c r="J241" s="160"/>
      <c r="L241" s="160">
        <v>0</v>
      </c>
      <c r="M241" s="160"/>
      <c r="N241" s="160"/>
      <c r="O241" s="160">
        <v>0</v>
      </c>
      <c r="P241" s="160"/>
      <c r="Q241" s="160"/>
      <c r="S241" s="160">
        <v>0</v>
      </c>
      <c r="T241" s="160"/>
      <c r="U241" s="160"/>
      <c r="V241" s="19">
        <v>3763.07</v>
      </c>
      <c r="W241" s="19"/>
      <c r="X241" s="19"/>
    </row>
    <row r="242" spans="2:24" ht="12.75" customHeight="1">
      <c r="B242" s="161" t="s">
        <v>249</v>
      </c>
      <c r="C242" s="161"/>
      <c r="D242" s="161"/>
      <c r="E242" s="161"/>
      <c r="F242" s="161"/>
      <c r="G242" s="161"/>
      <c r="H242" s="160">
        <v>0</v>
      </c>
      <c r="I242" s="160"/>
      <c r="J242" s="160"/>
      <c r="L242" s="160">
        <v>447</v>
      </c>
      <c r="M242" s="160"/>
      <c r="N242" s="160"/>
      <c r="O242" s="160">
        <v>447</v>
      </c>
      <c r="P242" s="160"/>
      <c r="Q242" s="160"/>
      <c r="S242" s="160">
        <v>0</v>
      </c>
      <c r="T242" s="160"/>
      <c r="U242" s="160"/>
      <c r="V242" s="19">
        <v>0</v>
      </c>
      <c r="W242" s="19"/>
      <c r="X242" s="19"/>
    </row>
    <row r="243" spans="2:24" ht="12.75" customHeight="1">
      <c r="B243" s="161" t="s">
        <v>250</v>
      </c>
      <c r="C243" s="161"/>
      <c r="D243" s="161"/>
      <c r="E243" s="161"/>
      <c r="F243" s="161"/>
      <c r="G243" s="161"/>
      <c r="H243" s="160">
        <v>2225</v>
      </c>
      <c r="I243" s="160"/>
      <c r="J243" s="160"/>
      <c r="L243" s="160">
        <v>2225</v>
      </c>
      <c r="M243" s="160"/>
      <c r="N243" s="160"/>
      <c r="O243" s="160">
        <v>0</v>
      </c>
      <c r="P243" s="160"/>
      <c r="Q243" s="160"/>
      <c r="S243" s="160">
        <v>-2225</v>
      </c>
      <c r="T243" s="160"/>
      <c r="U243" s="160"/>
      <c r="V243" s="19">
        <v>0</v>
      </c>
      <c r="W243" s="19"/>
      <c r="X243" s="19"/>
    </row>
    <row r="244" spans="2:24" ht="12.75" customHeight="1">
      <c r="B244" s="161" t="s">
        <v>251</v>
      </c>
      <c r="C244" s="161"/>
      <c r="D244" s="161"/>
      <c r="E244" s="161"/>
      <c r="F244" s="161"/>
      <c r="G244" s="161"/>
      <c r="H244" s="160">
        <v>0</v>
      </c>
      <c r="I244" s="160"/>
      <c r="J244" s="160"/>
      <c r="L244" s="160">
        <v>1730</v>
      </c>
      <c r="M244" s="160"/>
      <c r="N244" s="160"/>
      <c r="O244" s="160">
        <v>1730</v>
      </c>
      <c r="P244" s="160"/>
      <c r="Q244" s="160"/>
      <c r="S244" s="160">
        <v>0</v>
      </c>
      <c r="T244" s="160"/>
      <c r="U244" s="160"/>
      <c r="V244" s="19">
        <v>0</v>
      </c>
      <c r="W244" s="19"/>
      <c r="X244" s="19"/>
    </row>
    <row r="245" spans="2:24" ht="12.75" customHeight="1">
      <c r="B245" s="161" t="s">
        <v>252</v>
      </c>
      <c r="C245" s="161"/>
      <c r="D245" s="161"/>
      <c r="E245" s="161"/>
      <c r="F245" s="161"/>
      <c r="G245" s="161"/>
      <c r="H245" s="160">
        <v>0</v>
      </c>
      <c r="I245" s="160"/>
      <c r="J245" s="160"/>
      <c r="L245" s="160">
        <v>69417</v>
      </c>
      <c r="M245" s="160"/>
      <c r="N245" s="160"/>
      <c r="O245" s="160">
        <v>140142</v>
      </c>
      <c r="P245" s="160"/>
      <c r="Q245" s="160"/>
      <c r="S245" s="160">
        <v>70725</v>
      </c>
      <c r="T245" s="160"/>
      <c r="U245" s="160"/>
      <c r="V245" s="19">
        <v>70725</v>
      </c>
      <c r="W245" s="19"/>
      <c r="X245" s="19"/>
    </row>
    <row r="246" spans="2:24" ht="12.75" customHeight="1">
      <c r="B246" s="161" t="s">
        <v>253</v>
      </c>
      <c r="C246" s="161"/>
      <c r="D246" s="161"/>
      <c r="E246" s="161"/>
      <c r="F246" s="161"/>
      <c r="G246" s="161"/>
      <c r="H246" s="160">
        <v>69.56</v>
      </c>
      <c r="I246" s="160"/>
      <c r="J246" s="160"/>
      <c r="L246" s="160">
        <v>1020.31</v>
      </c>
      <c r="M246" s="160"/>
      <c r="N246" s="160"/>
      <c r="O246" s="160">
        <v>1020.31</v>
      </c>
      <c r="P246" s="160"/>
      <c r="Q246" s="160"/>
      <c r="S246" s="160">
        <v>0</v>
      </c>
      <c r="T246" s="160"/>
      <c r="U246" s="160"/>
      <c r="V246" s="19">
        <v>69.56</v>
      </c>
      <c r="W246" s="19"/>
      <c r="X246" s="19"/>
    </row>
    <row r="247" spans="2:24" ht="12.75" customHeight="1">
      <c r="B247" s="161" t="s">
        <v>254</v>
      </c>
      <c r="C247" s="161"/>
      <c r="D247" s="161"/>
      <c r="E247" s="161"/>
      <c r="F247" s="161"/>
      <c r="G247" s="161"/>
      <c r="H247" s="160">
        <v>17964</v>
      </c>
      <c r="I247" s="160"/>
      <c r="J247" s="160"/>
      <c r="L247" s="160">
        <v>14919.48</v>
      </c>
      <c r="M247" s="160"/>
      <c r="N247" s="160"/>
      <c r="O247" s="160">
        <v>0</v>
      </c>
      <c r="P247" s="160"/>
      <c r="Q247" s="160"/>
      <c r="S247" s="160">
        <v>-14919.48</v>
      </c>
      <c r="T247" s="160"/>
      <c r="U247" s="160"/>
      <c r="V247" s="19">
        <v>3044.52</v>
      </c>
      <c r="W247" s="19"/>
      <c r="X247" s="19"/>
    </row>
    <row r="248" spans="2:24" ht="12.75" customHeight="1">
      <c r="B248" s="161" t="s">
        <v>255</v>
      </c>
      <c r="C248" s="161"/>
      <c r="D248" s="161"/>
      <c r="E248" s="161"/>
      <c r="F248" s="161"/>
      <c r="G248" s="161"/>
      <c r="H248" s="160">
        <v>0</v>
      </c>
      <c r="I248" s="160"/>
      <c r="J248" s="160"/>
      <c r="L248" s="160">
        <v>25.98</v>
      </c>
      <c r="M248" s="160"/>
      <c r="N248" s="160"/>
      <c r="O248" s="160">
        <v>25.98</v>
      </c>
      <c r="P248" s="160"/>
      <c r="Q248" s="160"/>
      <c r="S248" s="160">
        <v>0</v>
      </c>
      <c r="T248" s="160"/>
      <c r="U248" s="160"/>
      <c r="V248" s="19">
        <v>0</v>
      </c>
      <c r="W248" s="19"/>
      <c r="X248" s="19"/>
    </row>
    <row r="249" spans="2:24" ht="12.75" customHeight="1">
      <c r="B249" s="161" t="s">
        <v>256</v>
      </c>
      <c r="C249" s="161"/>
      <c r="D249" s="161"/>
      <c r="E249" s="161"/>
      <c r="F249" s="161"/>
      <c r="G249" s="161"/>
      <c r="H249" s="160">
        <v>3135</v>
      </c>
      <c r="I249" s="160"/>
      <c r="J249" s="160"/>
      <c r="L249" s="160">
        <v>0</v>
      </c>
      <c r="M249" s="160"/>
      <c r="N249" s="160"/>
      <c r="O249" s="160">
        <v>0</v>
      </c>
      <c r="P249" s="160"/>
      <c r="Q249" s="160"/>
      <c r="S249" s="160">
        <v>0</v>
      </c>
      <c r="T249" s="160"/>
      <c r="U249" s="160"/>
      <c r="V249" s="19">
        <v>3135</v>
      </c>
      <c r="W249" s="19"/>
      <c r="X249" s="19"/>
    </row>
    <row r="250" spans="2:24" ht="12.75" customHeight="1">
      <c r="B250" s="161" t="s">
        <v>257</v>
      </c>
      <c r="C250" s="161"/>
      <c r="D250" s="161"/>
      <c r="E250" s="161"/>
      <c r="F250" s="161"/>
      <c r="G250" s="161"/>
      <c r="H250" s="160">
        <v>2500</v>
      </c>
      <c r="I250" s="160"/>
      <c r="J250" s="160"/>
      <c r="L250" s="160">
        <v>0</v>
      </c>
      <c r="M250" s="160"/>
      <c r="N250" s="160"/>
      <c r="O250" s="160">
        <v>0</v>
      </c>
      <c r="P250" s="160"/>
      <c r="Q250" s="160"/>
      <c r="S250" s="160">
        <v>0</v>
      </c>
      <c r="T250" s="160"/>
      <c r="U250" s="160"/>
      <c r="V250" s="19">
        <v>2500</v>
      </c>
      <c r="W250" s="19"/>
      <c r="X250" s="19"/>
    </row>
    <row r="251" spans="2:24" ht="12.75" customHeight="1">
      <c r="B251" s="161" t="s">
        <v>258</v>
      </c>
      <c r="C251" s="161"/>
      <c r="D251" s="161"/>
      <c r="E251" s="161"/>
      <c r="F251" s="161"/>
      <c r="G251" s="161"/>
      <c r="H251" s="160">
        <v>0</v>
      </c>
      <c r="I251" s="160"/>
      <c r="J251" s="160"/>
      <c r="L251" s="160">
        <v>650.04</v>
      </c>
      <c r="M251" s="160"/>
      <c r="N251" s="160"/>
      <c r="O251" s="160">
        <v>650.04</v>
      </c>
      <c r="P251" s="160"/>
      <c r="Q251" s="160"/>
      <c r="S251" s="160">
        <v>0</v>
      </c>
      <c r="T251" s="160"/>
      <c r="U251" s="160"/>
      <c r="V251" s="19">
        <v>0</v>
      </c>
      <c r="W251" s="19"/>
      <c r="X251" s="19"/>
    </row>
    <row r="252" spans="2:24" ht="12.75" customHeight="1">
      <c r="B252" s="161" t="s">
        <v>259</v>
      </c>
      <c r="C252" s="161"/>
      <c r="D252" s="161"/>
      <c r="E252" s="161"/>
      <c r="F252" s="161"/>
      <c r="G252" s="161"/>
      <c r="H252" s="160">
        <v>9014</v>
      </c>
      <c r="I252" s="160"/>
      <c r="J252" s="160"/>
      <c r="L252" s="160">
        <v>0</v>
      </c>
      <c r="M252" s="160"/>
      <c r="N252" s="160"/>
      <c r="O252" s="160">
        <v>0</v>
      </c>
      <c r="P252" s="160"/>
      <c r="Q252" s="160"/>
      <c r="S252" s="160">
        <v>0</v>
      </c>
      <c r="T252" s="160"/>
      <c r="U252" s="160"/>
      <c r="V252" s="19">
        <v>9014</v>
      </c>
      <c r="W252" s="19"/>
      <c r="X252" s="19"/>
    </row>
    <row r="253" spans="2:24" ht="12.75" customHeight="1">
      <c r="B253" s="161" t="s">
        <v>260</v>
      </c>
      <c r="C253" s="161"/>
      <c r="D253" s="161"/>
      <c r="E253" s="161"/>
      <c r="F253" s="161"/>
      <c r="G253" s="161"/>
      <c r="H253" s="160">
        <v>944.49</v>
      </c>
      <c r="I253" s="160"/>
      <c r="J253" s="160"/>
      <c r="L253" s="160">
        <v>0</v>
      </c>
      <c r="M253" s="160"/>
      <c r="N253" s="160"/>
      <c r="O253" s="160">
        <v>0</v>
      </c>
      <c r="P253" s="160"/>
      <c r="Q253" s="160"/>
      <c r="S253" s="160">
        <v>0</v>
      </c>
      <c r="T253" s="160"/>
      <c r="U253" s="160"/>
      <c r="V253" s="19">
        <v>944.49</v>
      </c>
      <c r="W253" s="19"/>
      <c r="X253" s="19"/>
    </row>
    <row r="254" spans="2:24" ht="12.75" customHeight="1">
      <c r="B254" s="161" t="s">
        <v>261</v>
      </c>
      <c r="C254" s="161"/>
      <c r="D254" s="161"/>
      <c r="E254" s="161"/>
      <c r="F254" s="161"/>
      <c r="G254" s="161"/>
      <c r="H254" s="160">
        <v>0</v>
      </c>
      <c r="I254" s="160"/>
      <c r="J254" s="160"/>
      <c r="L254" s="160">
        <v>18.5</v>
      </c>
      <c r="M254" s="160"/>
      <c r="N254" s="160"/>
      <c r="O254" s="160">
        <v>18.5</v>
      </c>
      <c r="P254" s="160"/>
      <c r="Q254" s="160"/>
      <c r="S254" s="160">
        <v>0</v>
      </c>
      <c r="T254" s="160"/>
      <c r="U254" s="160"/>
      <c r="V254" s="19">
        <v>0</v>
      </c>
      <c r="W254" s="19"/>
      <c r="X254" s="19"/>
    </row>
    <row r="255" spans="2:24" ht="12.75" customHeight="1">
      <c r="B255" s="161" t="s">
        <v>262</v>
      </c>
      <c r="C255" s="161"/>
      <c r="D255" s="161"/>
      <c r="E255" s="161"/>
      <c r="F255" s="161"/>
      <c r="G255" s="161"/>
      <c r="H255" s="160">
        <v>13300</v>
      </c>
      <c r="I255" s="160"/>
      <c r="J255" s="160"/>
      <c r="L255" s="160">
        <v>89065</v>
      </c>
      <c r="M255" s="160"/>
      <c r="N255" s="160"/>
      <c r="O255" s="160">
        <v>83068.75</v>
      </c>
      <c r="P255" s="160"/>
      <c r="Q255" s="160"/>
      <c r="S255" s="160">
        <v>-5996.25</v>
      </c>
      <c r="T255" s="160"/>
      <c r="U255" s="160"/>
      <c r="V255" s="19">
        <v>7303.75</v>
      </c>
      <c r="W255" s="19"/>
      <c r="X255" s="19"/>
    </row>
    <row r="256" spans="2:24" ht="12.75" customHeight="1">
      <c r="B256" s="161" t="s">
        <v>263</v>
      </c>
      <c r="C256" s="161"/>
      <c r="D256" s="161"/>
      <c r="E256" s="161"/>
      <c r="F256" s="161"/>
      <c r="G256" s="161"/>
      <c r="H256" s="160">
        <v>1200</v>
      </c>
      <c r="I256" s="160"/>
      <c r="J256" s="160"/>
      <c r="L256" s="160">
        <v>0</v>
      </c>
      <c r="M256" s="160"/>
      <c r="N256" s="160"/>
      <c r="O256" s="160">
        <v>0</v>
      </c>
      <c r="P256" s="160"/>
      <c r="Q256" s="160"/>
      <c r="S256" s="160">
        <v>0</v>
      </c>
      <c r="T256" s="160"/>
      <c r="U256" s="160"/>
      <c r="V256" s="19">
        <v>1200</v>
      </c>
      <c r="W256" s="19"/>
      <c r="X256" s="19"/>
    </row>
    <row r="257" spans="2:24" ht="12.75" customHeight="1">
      <c r="B257" s="161" t="s">
        <v>264</v>
      </c>
      <c r="C257" s="161"/>
      <c r="D257" s="161"/>
      <c r="E257" s="161"/>
      <c r="F257" s="161"/>
      <c r="G257" s="161"/>
      <c r="H257" s="160">
        <v>10088.63</v>
      </c>
      <c r="I257" s="160"/>
      <c r="J257" s="160"/>
      <c r="L257" s="160">
        <v>0</v>
      </c>
      <c r="M257" s="160"/>
      <c r="N257" s="160"/>
      <c r="O257" s="160">
        <v>0</v>
      </c>
      <c r="P257" s="160"/>
      <c r="Q257" s="160"/>
      <c r="S257" s="160">
        <v>0</v>
      </c>
      <c r="T257" s="160"/>
      <c r="U257" s="160"/>
      <c r="V257" s="19">
        <v>10088.63</v>
      </c>
      <c r="W257" s="19"/>
      <c r="X257" s="19"/>
    </row>
    <row r="258" spans="2:24" ht="12.75" customHeight="1">
      <c r="B258" s="161" t="s">
        <v>265</v>
      </c>
      <c r="C258" s="161"/>
      <c r="D258" s="161"/>
      <c r="E258" s="161"/>
      <c r="F258" s="161"/>
      <c r="G258" s="161"/>
      <c r="H258" s="160">
        <v>295</v>
      </c>
      <c r="I258" s="160"/>
      <c r="J258" s="160"/>
      <c r="L258" s="160">
        <v>0</v>
      </c>
      <c r="M258" s="160"/>
      <c r="N258" s="160"/>
      <c r="O258" s="160">
        <v>0</v>
      </c>
      <c r="P258" s="160"/>
      <c r="Q258" s="160"/>
      <c r="S258" s="160">
        <v>0</v>
      </c>
      <c r="T258" s="160"/>
      <c r="U258" s="160"/>
      <c r="V258" s="19">
        <v>295</v>
      </c>
      <c r="W258" s="19"/>
      <c r="X258" s="19"/>
    </row>
    <row r="259" spans="2:24" ht="12.75" customHeight="1">
      <c r="B259" s="161" t="s">
        <v>266</v>
      </c>
      <c r="C259" s="161"/>
      <c r="D259" s="161"/>
      <c r="E259" s="161"/>
      <c r="F259" s="161"/>
      <c r="G259" s="161"/>
      <c r="H259" s="160">
        <v>4869.41</v>
      </c>
      <c r="I259" s="160"/>
      <c r="J259" s="160"/>
      <c r="L259" s="160">
        <v>0</v>
      </c>
      <c r="M259" s="160"/>
      <c r="N259" s="160"/>
      <c r="O259" s="160">
        <v>0</v>
      </c>
      <c r="P259" s="160"/>
      <c r="Q259" s="160"/>
      <c r="S259" s="160">
        <v>0</v>
      </c>
      <c r="T259" s="160"/>
      <c r="U259" s="160"/>
      <c r="V259" s="19">
        <v>4869.41</v>
      </c>
      <c r="W259" s="19"/>
      <c r="X259" s="19"/>
    </row>
    <row r="260" spans="2:24" ht="12.75" customHeight="1">
      <c r="B260" s="161" t="s">
        <v>267</v>
      </c>
      <c r="C260" s="161"/>
      <c r="D260" s="161"/>
      <c r="E260" s="161"/>
      <c r="F260" s="161"/>
      <c r="G260" s="161"/>
      <c r="H260" s="160">
        <v>8243</v>
      </c>
      <c r="I260" s="160"/>
      <c r="J260" s="160"/>
      <c r="L260" s="160">
        <v>0</v>
      </c>
      <c r="M260" s="160"/>
      <c r="N260" s="160"/>
      <c r="O260" s="160">
        <v>0</v>
      </c>
      <c r="P260" s="160"/>
      <c r="Q260" s="160"/>
      <c r="S260" s="160">
        <v>0</v>
      </c>
      <c r="T260" s="160"/>
      <c r="U260" s="160"/>
      <c r="V260" s="19">
        <v>8243</v>
      </c>
      <c r="W260" s="19"/>
      <c r="X260" s="19"/>
    </row>
    <row r="261" spans="2:24" ht="12.75" customHeight="1">
      <c r="B261" s="161" t="s">
        <v>268</v>
      </c>
      <c r="C261" s="161"/>
      <c r="D261" s="161"/>
      <c r="E261" s="161"/>
      <c r="F261" s="161"/>
      <c r="G261" s="161"/>
      <c r="H261" s="160">
        <v>0</v>
      </c>
      <c r="I261" s="160"/>
      <c r="J261" s="160"/>
      <c r="L261" s="160">
        <v>120</v>
      </c>
      <c r="M261" s="160"/>
      <c r="N261" s="160"/>
      <c r="O261" s="160">
        <v>120</v>
      </c>
      <c r="P261" s="160"/>
      <c r="Q261" s="160"/>
      <c r="S261" s="160">
        <v>0</v>
      </c>
      <c r="T261" s="160"/>
      <c r="U261" s="160"/>
      <c r="V261" s="19">
        <v>0</v>
      </c>
      <c r="W261" s="19"/>
      <c r="X261" s="19"/>
    </row>
    <row r="262" spans="2:24" ht="12.75" customHeight="1">
      <c r="B262" s="161" t="s">
        <v>269</v>
      </c>
      <c r="C262" s="161"/>
      <c r="D262" s="161"/>
      <c r="E262" s="161"/>
      <c r="F262" s="161"/>
      <c r="G262" s="161"/>
      <c r="H262" s="160">
        <v>0</v>
      </c>
      <c r="I262" s="160"/>
      <c r="J262" s="160"/>
      <c r="L262" s="160">
        <v>44.9</v>
      </c>
      <c r="M262" s="160"/>
      <c r="N262" s="160"/>
      <c r="O262" s="160">
        <v>44.9</v>
      </c>
      <c r="P262" s="160"/>
      <c r="Q262" s="160"/>
      <c r="S262" s="160">
        <v>0</v>
      </c>
      <c r="T262" s="160"/>
      <c r="U262" s="160"/>
      <c r="V262" s="19">
        <v>0</v>
      </c>
      <c r="W262" s="19"/>
      <c r="X262" s="19"/>
    </row>
    <row r="263" spans="2:24" ht="12.75" customHeight="1">
      <c r="B263" s="161" t="s">
        <v>270</v>
      </c>
      <c r="C263" s="161"/>
      <c r="D263" s="161"/>
      <c r="E263" s="161"/>
      <c r="F263" s="161"/>
      <c r="G263" s="161"/>
      <c r="H263" s="160">
        <v>6171</v>
      </c>
      <c r="I263" s="160"/>
      <c r="J263" s="160"/>
      <c r="L263" s="160">
        <v>6171</v>
      </c>
      <c r="M263" s="160"/>
      <c r="N263" s="160"/>
      <c r="O263" s="160">
        <v>0</v>
      </c>
      <c r="P263" s="160"/>
      <c r="Q263" s="160"/>
      <c r="S263" s="160">
        <v>-6171</v>
      </c>
      <c r="T263" s="160"/>
      <c r="U263" s="160"/>
      <c r="V263" s="19">
        <v>0</v>
      </c>
      <c r="W263" s="19"/>
      <c r="X263" s="19"/>
    </row>
    <row r="264" spans="2:24" ht="12.75" customHeight="1">
      <c r="B264" s="161" t="s">
        <v>271</v>
      </c>
      <c r="C264" s="161"/>
      <c r="D264" s="161"/>
      <c r="E264" s="161"/>
      <c r="F264" s="161"/>
      <c r="G264" s="161"/>
      <c r="H264" s="160">
        <v>845.5</v>
      </c>
      <c r="I264" s="160"/>
      <c r="J264" s="160"/>
      <c r="L264" s="160">
        <v>0</v>
      </c>
      <c r="M264" s="160"/>
      <c r="N264" s="160"/>
      <c r="O264" s="160">
        <v>0</v>
      </c>
      <c r="P264" s="160"/>
      <c r="Q264" s="160"/>
      <c r="S264" s="160">
        <v>0</v>
      </c>
      <c r="T264" s="160"/>
      <c r="U264" s="160"/>
      <c r="V264" s="19">
        <v>845.5</v>
      </c>
      <c r="W264" s="19"/>
      <c r="X264" s="19"/>
    </row>
    <row r="265" spans="2:24" ht="12.75" customHeight="1">
      <c r="B265" s="161" t="s">
        <v>272</v>
      </c>
      <c r="C265" s="161"/>
      <c r="D265" s="161"/>
      <c r="E265" s="161"/>
      <c r="F265" s="161"/>
      <c r="G265" s="161"/>
      <c r="H265" s="160">
        <v>0</v>
      </c>
      <c r="I265" s="160"/>
      <c r="J265" s="160"/>
      <c r="L265" s="160">
        <v>45</v>
      </c>
      <c r="M265" s="160"/>
      <c r="N265" s="160"/>
      <c r="O265" s="160">
        <v>45</v>
      </c>
      <c r="P265" s="160"/>
      <c r="Q265" s="160"/>
      <c r="S265" s="160">
        <v>0</v>
      </c>
      <c r="T265" s="160"/>
      <c r="U265" s="160"/>
      <c r="V265" s="19">
        <v>0</v>
      </c>
      <c r="W265" s="19"/>
      <c r="X265" s="19"/>
    </row>
    <row r="266" spans="2:24" ht="12.75" customHeight="1">
      <c r="B266" s="161" t="s">
        <v>273</v>
      </c>
      <c r="C266" s="161"/>
      <c r="D266" s="161"/>
      <c r="E266" s="161"/>
      <c r="F266" s="161"/>
      <c r="G266" s="161"/>
      <c r="H266" s="160">
        <v>1251.18</v>
      </c>
      <c r="I266" s="160"/>
      <c r="J266" s="160"/>
      <c r="L266" s="160">
        <v>0</v>
      </c>
      <c r="M266" s="160"/>
      <c r="N266" s="160"/>
      <c r="O266" s="160">
        <v>0</v>
      </c>
      <c r="P266" s="160"/>
      <c r="Q266" s="160"/>
      <c r="S266" s="160">
        <v>0</v>
      </c>
      <c r="T266" s="160"/>
      <c r="U266" s="160"/>
      <c r="V266" s="19">
        <v>1251.18</v>
      </c>
      <c r="W266" s="19"/>
      <c r="X266" s="19"/>
    </row>
    <row r="267" spans="2:24" ht="12.75" customHeight="1">
      <c r="B267" s="161" t="s">
        <v>274</v>
      </c>
      <c r="C267" s="161"/>
      <c r="D267" s="161"/>
      <c r="E267" s="161"/>
      <c r="F267" s="161"/>
      <c r="G267" s="161"/>
      <c r="H267" s="160">
        <v>39.05</v>
      </c>
      <c r="I267" s="160"/>
      <c r="J267" s="160"/>
      <c r="L267" s="160">
        <v>0</v>
      </c>
      <c r="M267" s="160"/>
      <c r="N267" s="160"/>
      <c r="O267" s="160">
        <v>0</v>
      </c>
      <c r="P267" s="160"/>
      <c r="Q267" s="160"/>
      <c r="S267" s="160">
        <v>0</v>
      </c>
      <c r="T267" s="160"/>
      <c r="U267" s="160"/>
      <c r="V267" s="19">
        <v>39.05</v>
      </c>
      <c r="W267" s="19"/>
      <c r="X267" s="19"/>
    </row>
    <row r="268" spans="2:24" ht="12.75" customHeight="1">
      <c r="B268" s="161" t="s">
        <v>275</v>
      </c>
      <c r="C268" s="161"/>
      <c r="D268" s="161"/>
      <c r="E268" s="161"/>
      <c r="F268" s="161"/>
      <c r="G268" s="161"/>
      <c r="H268" s="160">
        <v>0</v>
      </c>
      <c r="I268" s="160"/>
      <c r="J268" s="160"/>
      <c r="L268" s="160">
        <v>600</v>
      </c>
      <c r="M268" s="160"/>
      <c r="N268" s="160"/>
      <c r="O268" s="160">
        <v>600</v>
      </c>
      <c r="P268" s="160"/>
      <c r="Q268" s="160"/>
      <c r="S268" s="160">
        <v>0</v>
      </c>
      <c r="T268" s="160"/>
      <c r="U268" s="160"/>
      <c r="V268" s="19">
        <v>0</v>
      </c>
      <c r="W268" s="19"/>
      <c r="X268" s="19"/>
    </row>
    <row r="269" spans="2:24" ht="12.75" customHeight="1">
      <c r="B269" s="161" t="s">
        <v>276</v>
      </c>
      <c r="C269" s="161"/>
      <c r="D269" s="161"/>
      <c r="E269" s="161"/>
      <c r="F269" s="161"/>
      <c r="G269" s="161"/>
      <c r="H269" s="160">
        <v>77</v>
      </c>
      <c r="I269" s="160"/>
      <c r="J269" s="160"/>
      <c r="L269" s="160">
        <v>0</v>
      </c>
      <c r="M269" s="160"/>
      <c r="N269" s="160"/>
      <c r="O269" s="160">
        <v>0</v>
      </c>
      <c r="P269" s="160"/>
      <c r="Q269" s="160"/>
      <c r="S269" s="160">
        <v>0</v>
      </c>
      <c r="T269" s="160"/>
      <c r="U269" s="160"/>
      <c r="V269" s="19">
        <v>77</v>
      </c>
      <c r="W269" s="19"/>
      <c r="X269" s="19"/>
    </row>
    <row r="270" spans="2:24" ht="12.75" customHeight="1">
      <c r="B270" s="161" t="s">
        <v>277</v>
      </c>
      <c r="C270" s="161"/>
      <c r="D270" s="161"/>
      <c r="E270" s="161"/>
      <c r="F270" s="161"/>
      <c r="G270" s="161"/>
      <c r="H270" s="160">
        <v>0</v>
      </c>
      <c r="I270" s="160"/>
      <c r="J270" s="160"/>
      <c r="L270" s="160">
        <v>265</v>
      </c>
      <c r="M270" s="160"/>
      <c r="N270" s="160"/>
      <c r="O270" s="160">
        <v>265</v>
      </c>
      <c r="P270" s="160"/>
      <c r="Q270" s="160"/>
      <c r="S270" s="160">
        <v>0</v>
      </c>
      <c r="T270" s="160"/>
      <c r="U270" s="160"/>
      <c r="V270" s="19">
        <v>0</v>
      </c>
      <c r="W270" s="19"/>
      <c r="X270" s="19"/>
    </row>
    <row r="271" spans="2:24" ht="12.75" customHeight="1">
      <c r="B271" s="161" t="s">
        <v>278</v>
      </c>
      <c r="C271" s="161"/>
      <c r="D271" s="161"/>
      <c r="E271" s="161"/>
      <c r="F271" s="161"/>
      <c r="G271" s="161"/>
      <c r="H271" s="160">
        <v>160</v>
      </c>
      <c r="I271" s="160"/>
      <c r="J271" s="160"/>
      <c r="L271" s="160">
        <v>0</v>
      </c>
      <c r="M271" s="160"/>
      <c r="N271" s="160"/>
      <c r="O271" s="160">
        <v>0</v>
      </c>
      <c r="P271" s="160"/>
      <c r="Q271" s="160"/>
      <c r="S271" s="160">
        <v>0</v>
      </c>
      <c r="T271" s="160"/>
      <c r="U271" s="160"/>
      <c r="V271" s="19">
        <v>160</v>
      </c>
      <c r="W271" s="19"/>
      <c r="X271" s="19"/>
    </row>
    <row r="272" spans="2:24" ht="12.75" customHeight="1">
      <c r="B272" s="161" t="s">
        <v>279</v>
      </c>
      <c r="C272" s="161"/>
      <c r="D272" s="161"/>
      <c r="E272" s="161"/>
      <c r="F272" s="161"/>
      <c r="G272" s="161"/>
      <c r="H272" s="160">
        <v>0</v>
      </c>
      <c r="I272" s="160"/>
      <c r="J272" s="160"/>
      <c r="L272" s="160">
        <v>250</v>
      </c>
      <c r="M272" s="160"/>
      <c r="N272" s="160"/>
      <c r="O272" s="160">
        <v>250</v>
      </c>
      <c r="P272" s="160"/>
      <c r="Q272" s="160"/>
      <c r="S272" s="160">
        <v>0</v>
      </c>
      <c r="T272" s="160"/>
      <c r="U272" s="160"/>
      <c r="V272" s="19">
        <v>0</v>
      </c>
      <c r="W272" s="19"/>
      <c r="X272" s="19"/>
    </row>
    <row r="273" spans="2:24" ht="12.75" customHeight="1">
      <c r="B273" s="161" t="s">
        <v>280</v>
      </c>
      <c r="C273" s="161"/>
      <c r="D273" s="161"/>
      <c r="E273" s="161"/>
      <c r="F273" s="161"/>
      <c r="G273" s="161"/>
      <c r="H273" s="160">
        <v>160</v>
      </c>
      <c r="I273" s="160"/>
      <c r="J273" s="160"/>
      <c r="L273" s="160">
        <v>0</v>
      </c>
      <c r="M273" s="160"/>
      <c r="N273" s="160"/>
      <c r="O273" s="160">
        <v>0</v>
      </c>
      <c r="P273" s="160"/>
      <c r="Q273" s="160"/>
      <c r="S273" s="160">
        <v>0</v>
      </c>
      <c r="T273" s="160"/>
      <c r="U273" s="160"/>
      <c r="V273" s="19">
        <v>160</v>
      </c>
      <c r="W273" s="19"/>
      <c r="X273" s="19"/>
    </row>
    <row r="274" spans="2:24" ht="12.75" customHeight="1">
      <c r="B274" s="161" t="s">
        <v>281</v>
      </c>
      <c r="C274" s="161"/>
      <c r="D274" s="161"/>
      <c r="E274" s="161"/>
      <c r="F274" s="161"/>
      <c r="G274" s="161"/>
      <c r="H274" s="160">
        <v>6480</v>
      </c>
      <c r="I274" s="160"/>
      <c r="J274" s="160"/>
      <c r="L274" s="160">
        <v>0</v>
      </c>
      <c r="M274" s="160"/>
      <c r="N274" s="160"/>
      <c r="O274" s="160">
        <v>0</v>
      </c>
      <c r="P274" s="160"/>
      <c r="Q274" s="160"/>
      <c r="S274" s="160">
        <v>0</v>
      </c>
      <c r="T274" s="160"/>
      <c r="U274" s="160"/>
      <c r="V274" s="19">
        <v>6480</v>
      </c>
      <c r="W274" s="19"/>
      <c r="X274" s="19"/>
    </row>
    <row r="275" spans="2:24" ht="12.75" customHeight="1">
      <c r="B275" s="161" t="s">
        <v>282</v>
      </c>
      <c r="C275" s="161"/>
      <c r="D275" s="161"/>
      <c r="E275" s="161"/>
      <c r="F275" s="161"/>
      <c r="G275" s="161"/>
      <c r="H275" s="160">
        <v>0</v>
      </c>
      <c r="I275" s="160"/>
      <c r="J275" s="160"/>
      <c r="L275" s="160">
        <v>7464</v>
      </c>
      <c r="M275" s="160"/>
      <c r="N275" s="160"/>
      <c r="O275" s="160">
        <v>7464</v>
      </c>
      <c r="P275" s="160"/>
      <c r="Q275" s="160"/>
      <c r="S275" s="160">
        <v>0</v>
      </c>
      <c r="T275" s="160"/>
      <c r="U275" s="160"/>
      <c r="V275" s="19">
        <v>0</v>
      </c>
      <c r="W275" s="19"/>
      <c r="X275" s="19"/>
    </row>
    <row r="276" spans="2:24" ht="12.75" customHeight="1">
      <c r="B276" s="161" t="s">
        <v>283</v>
      </c>
      <c r="C276" s="161"/>
      <c r="D276" s="161"/>
      <c r="E276" s="161"/>
      <c r="F276" s="161"/>
      <c r="G276" s="161"/>
      <c r="H276" s="160">
        <v>2910</v>
      </c>
      <c r="I276" s="160"/>
      <c r="J276" s="160"/>
      <c r="L276" s="160">
        <v>0</v>
      </c>
      <c r="M276" s="160"/>
      <c r="N276" s="160"/>
      <c r="O276" s="160">
        <v>0</v>
      </c>
      <c r="P276" s="160"/>
      <c r="Q276" s="160"/>
      <c r="S276" s="160">
        <v>0</v>
      </c>
      <c r="T276" s="160"/>
      <c r="U276" s="160"/>
      <c r="V276" s="19">
        <v>2910</v>
      </c>
      <c r="W276" s="19"/>
      <c r="X276" s="19"/>
    </row>
    <row r="277" spans="2:24" ht="12.75" customHeight="1">
      <c r="B277" s="161" t="s">
        <v>284</v>
      </c>
      <c r="C277" s="161"/>
      <c r="D277" s="161"/>
      <c r="E277" s="161"/>
      <c r="F277" s="161"/>
      <c r="G277" s="161"/>
      <c r="H277" s="160">
        <v>671.93</v>
      </c>
      <c r="I277" s="160"/>
      <c r="J277" s="160"/>
      <c r="L277" s="160">
        <v>987.69</v>
      </c>
      <c r="M277" s="160"/>
      <c r="N277" s="160"/>
      <c r="O277" s="160">
        <v>987.69</v>
      </c>
      <c r="P277" s="160"/>
      <c r="Q277" s="160"/>
      <c r="S277" s="160">
        <v>0</v>
      </c>
      <c r="T277" s="160"/>
      <c r="U277" s="160"/>
      <c r="V277" s="19">
        <v>671.93</v>
      </c>
      <c r="W277" s="19"/>
      <c r="X277" s="19"/>
    </row>
    <row r="278" spans="2:24" ht="12.75" customHeight="1">
      <c r="B278" s="161" t="s">
        <v>285</v>
      </c>
      <c r="C278" s="161"/>
      <c r="D278" s="161"/>
      <c r="E278" s="161"/>
      <c r="F278" s="161"/>
      <c r="G278" s="161"/>
      <c r="H278" s="160">
        <v>0</v>
      </c>
      <c r="I278" s="160"/>
      <c r="J278" s="160"/>
      <c r="L278" s="160">
        <v>44.9</v>
      </c>
      <c r="M278" s="160"/>
      <c r="N278" s="160"/>
      <c r="O278" s="160">
        <v>44.9</v>
      </c>
      <c r="P278" s="160"/>
      <c r="Q278" s="160"/>
      <c r="S278" s="160">
        <v>0</v>
      </c>
      <c r="T278" s="160"/>
      <c r="U278" s="160"/>
      <c r="V278" s="19">
        <v>0</v>
      </c>
      <c r="W278" s="19"/>
      <c r="X278" s="19"/>
    </row>
    <row r="279" spans="2:24" ht="12.75" customHeight="1">
      <c r="B279" s="161" t="s">
        <v>286</v>
      </c>
      <c r="C279" s="161"/>
      <c r="D279" s="161"/>
      <c r="E279" s="161"/>
      <c r="F279" s="161"/>
      <c r="G279" s="161"/>
      <c r="H279" s="160">
        <v>1350</v>
      </c>
      <c r="I279" s="160"/>
      <c r="J279" s="160"/>
      <c r="L279" s="160">
        <v>0</v>
      </c>
      <c r="M279" s="160"/>
      <c r="N279" s="160"/>
      <c r="O279" s="160">
        <v>0</v>
      </c>
      <c r="P279" s="160"/>
      <c r="Q279" s="160"/>
      <c r="S279" s="160">
        <v>0</v>
      </c>
      <c r="T279" s="160"/>
      <c r="U279" s="160"/>
      <c r="V279" s="19">
        <v>1350</v>
      </c>
      <c r="W279" s="19"/>
      <c r="X279" s="19"/>
    </row>
    <row r="280" spans="2:24" ht="12.75" customHeight="1">
      <c r="B280" s="161" t="s">
        <v>287</v>
      </c>
      <c r="C280" s="161"/>
      <c r="D280" s="161"/>
      <c r="E280" s="161"/>
      <c r="F280" s="161"/>
      <c r="G280" s="161"/>
      <c r="H280" s="160">
        <v>0</v>
      </c>
      <c r="I280" s="160"/>
      <c r="J280" s="160"/>
      <c r="L280" s="160">
        <v>6997</v>
      </c>
      <c r="M280" s="160"/>
      <c r="N280" s="160"/>
      <c r="O280" s="160">
        <v>6997</v>
      </c>
      <c r="P280" s="160"/>
      <c r="Q280" s="160"/>
      <c r="S280" s="160">
        <v>0</v>
      </c>
      <c r="T280" s="160"/>
      <c r="U280" s="160"/>
      <c r="V280" s="19">
        <v>0</v>
      </c>
      <c r="W280" s="19"/>
      <c r="X280" s="19"/>
    </row>
    <row r="281" spans="2:24" ht="12.75" customHeight="1">
      <c r="B281" s="161" t="s">
        <v>288</v>
      </c>
      <c r="C281" s="161"/>
      <c r="D281" s="161"/>
      <c r="E281" s="161"/>
      <c r="F281" s="161"/>
      <c r="G281" s="161"/>
      <c r="H281" s="160">
        <v>9642.15</v>
      </c>
      <c r="I281" s="160"/>
      <c r="J281" s="160"/>
      <c r="L281" s="160">
        <v>0</v>
      </c>
      <c r="M281" s="160"/>
      <c r="N281" s="160"/>
      <c r="O281" s="160">
        <v>0</v>
      </c>
      <c r="P281" s="160"/>
      <c r="Q281" s="160"/>
      <c r="S281" s="160">
        <v>0</v>
      </c>
      <c r="T281" s="160"/>
      <c r="U281" s="160"/>
      <c r="V281" s="19">
        <v>9642.15</v>
      </c>
      <c r="W281" s="19"/>
      <c r="X281" s="19"/>
    </row>
    <row r="282" spans="2:24" ht="12.75" customHeight="1">
      <c r="B282" s="161" t="s">
        <v>289</v>
      </c>
      <c r="C282" s="161"/>
      <c r="D282" s="161"/>
      <c r="E282" s="161"/>
      <c r="F282" s="161"/>
      <c r="G282" s="161"/>
      <c r="H282" s="160">
        <v>0</v>
      </c>
      <c r="I282" s="160"/>
      <c r="J282" s="160"/>
      <c r="L282" s="160">
        <v>1750</v>
      </c>
      <c r="M282" s="160"/>
      <c r="N282" s="160"/>
      <c r="O282" s="160">
        <v>1750</v>
      </c>
      <c r="P282" s="160"/>
      <c r="Q282" s="160"/>
      <c r="S282" s="160">
        <v>0</v>
      </c>
      <c r="T282" s="160"/>
      <c r="U282" s="160"/>
      <c r="V282" s="19">
        <v>0</v>
      </c>
      <c r="W282" s="19"/>
      <c r="X282" s="19"/>
    </row>
    <row r="283" spans="2:24" ht="12.75" customHeight="1">
      <c r="B283" s="161" t="s">
        <v>290</v>
      </c>
      <c r="C283" s="161"/>
      <c r="D283" s="161"/>
      <c r="E283" s="161"/>
      <c r="F283" s="161"/>
      <c r="G283" s="161"/>
      <c r="H283" s="160">
        <v>1033.01</v>
      </c>
      <c r="I283" s="160"/>
      <c r="J283" s="160"/>
      <c r="L283" s="160">
        <v>1383.5</v>
      </c>
      <c r="M283" s="160"/>
      <c r="N283" s="160"/>
      <c r="O283" s="160">
        <v>1398.5</v>
      </c>
      <c r="P283" s="160"/>
      <c r="Q283" s="160"/>
      <c r="S283" s="160">
        <v>15</v>
      </c>
      <c r="T283" s="160"/>
      <c r="U283" s="160"/>
      <c r="V283" s="19">
        <v>1048.01</v>
      </c>
      <c r="W283" s="19"/>
      <c r="X283" s="19"/>
    </row>
    <row r="284" spans="2:24" ht="12.75" customHeight="1">
      <c r="B284" s="161" t="s">
        <v>291</v>
      </c>
      <c r="C284" s="161"/>
      <c r="D284" s="161"/>
      <c r="E284" s="161"/>
      <c r="F284" s="161"/>
      <c r="G284" s="161"/>
      <c r="H284" s="160">
        <v>6200</v>
      </c>
      <c r="I284" s="160"/>
      <c r="J284" s="160"/>
      <c r="L284" s="160">
        <v>0</v>
      </c>
      <c r="M284" s="160"/>
      <c r="N284" s="160"/>
      <c r="O284" s="160">
        <v>0</v>
      </c>
      <c r="P284" s="160"/>
      <c r="Q284" s="160"/>
      <c r="S284" s="160">
        <v>0</v>
      </c>
      <c r="T284" s="160"/>
      <c r="U284" s="160"/>
      <c r="V284" s="19">
        <v>6200</v>
      </c>
      <c r="W284" s="19"/>
      <c r="X284" s="19"/>
    </row>
    <row r="285" spans="2:24" ht="12.75" customHeight="1">
      <c r="B285" s="161" t="s">
        <v>292</v>
      </c>
      <c r="C285" s="161"/>
      <c r="D285" s="161"/>
      <c r="E285" s="161"/>
      <c r="F285" s="161"/>
      <c r="G285" s="161"/>
      <c r="H285" s="160">
        <v>0</v>
      </c>
      <c r="I285" s="160"/>
      <c r="J285" s="160"/>
      <c r="L285" s="160">
        <v>488</v>
      </c>
      <c r="M285" s="160"/>
      <c r="N285" s="160"/>
      <c r="O285" s="160">
        <v>488</v>
      </c>
      <c r="P285" s="160"/>
      <c r="Q285" s="160"/>
      <c r="S285" s="160">
        <v>0</v>
      </c>
      <c r="T285" s="160"/>
      <c r="U285" s="160"/>
      <c r="V285" s="19">
        <v>0</v>
      </c>
      <c r="W285" s="19"/>
      <c r="X285" s="19"/>
    </row>
    <row r="286" spans="2:24" ht="12.75" customHeight="1">
      <c r="B286" s="161" t="s">
        <v>293</v>
      </c>
      <c r="C286" s="161"/>
      <c r="D286" s="161"/>
      <c r="E286" s="161"/>
      <c r="F286" s="161"/>
      <c r="G286" s="161"/>
      <c r="H286" s="160">
        <v>12757.96</v>
      </c>
      <c r="I286" s="160"/>
      <c r="J286" s="160"/>
      <c r="L286" s="160">
        <v>0</v>
      </c>
      <c r="M286" s="160"/>
      <c r="N286" s="160"/>
      <c r="O286" s="160">
        <v>0</v>
      </c>
      <c r="P286" s="160"/>
      <c r="Q286" s="160"/>
      <c r="S286" s="160">
        <v>0</v>
      </c>
      <c r="T286" s="160"/>
      <c r="U286" s="160"/>
      <c r="V286" s="19">
        <v>12757.96</v>
      </c>
      <c r="W286" s="19"/>
      <c r="X286" s="19"/>
    </row>
    <row r="287" spans="2:24" ht="12.75" customHeight="1">
      <c r="B287" s="161" t="s">
        <v>294</v>
      </c>
      <c r="C287" s="161"/>
      <c r="D287" s="161"/>
      <c r="E287" s="161"/>
      <c r="F287" s="161"/>
      <c r="G287" s="161"/>
      <c r="H287" s="160">
        <v>139.34</v>
      </c>
      <c r="I287" s="160"/>
      <c r="J287" s="160"/>
      <c r="L287" s="160">
        <v>0</v>
      </c>
      <c r="M287" s="160"/>
      <c r="N287" s="160"/>
      <c r="O287" s="160">
        <v>0</v>
      </c>
      <c r="P287" s="160"/>
      <c r="Q287" s="160"/>
      <c r="S287" s="160">
        <v>0</v>
      </c>
      <c r="T287" s="160"/>
      <c r="U287" s="160"/>
      <c r="V287" s="19">
        <v>139.34</v>
      </c>
      <c r="W287" s="19"/>
      <c r="X287" s="19"/>
    </row>
    <row r="288" spans="2:24" ht="12.75" customHeight="1">
      <c r="B288" s="161" t="s">
        <v>295</v>
      </c>
      <c r="C288" s="161"/>
      <c r="D288" s="161"/>
      <c r="E288" s="161"/>
      <c r="F288" s="161"/>
      <c r="G288" s="161"/>
      <c r="H288" s="160">
        <v>1196</v>
      </c>
      <c r="I288" s="160"/>
      <c r="J288" s="160"/>
      <c r="L288" s="160">
        <v>0</v>
      </c>
      <c r="M288" s="160"/>
      <c r="N288" s="160"/>
      <c r="O288" s="160">
        <v>0</v>
      </c>
      <c r="P288" s="160"/>
      <c r="Q288" s="160"/>
      <c r="S288" s="160">
        <v>0</v>
      </c>
      <c r="T288" s="160"/>
      <c r="U288" s="160"/>
      <c r="V288" s="19">
        <v>1196</v>
      </c>
      <c r="W288" s="19"/>
      <c r="X288" s="19"/>
    </row>
    <row r="289" spans="2:24" ht="12.75" customHeight="1">
      <c r="B289" s="161" t="s">
        <v>296</v>
      </c>
      <c r="C289" s="161"/>
      <c r="D289" s="161"/>
      <c r="E289" s="161"/>
      <c r="F289" s="161"/>
      <c r="G289" s="161"/>
      <c r="H289" s="160">
        <v>13194.3</v>
      </c>
      <c r="I289" s="160"/>
      <c r="J289" s="160"/>
      <c r="L289" s="160">
        <v>0</v>
      </c>
      <c r="M289" s="160"/>
      <c r="N289" s="160"/>
      <c r="O289" s="160">
        <v>0</v>
      </c>
      <c r="P289" s="160"/>
      <c r="Q289" s="160"/>
      <c r="S289" s="160">
        <v>0</v>
      </c>
      <c r="T289" s="160"/>
      <c r="U289" s="160"/>
      <c r="V289" s="19">
        <v>13194.3</v>
      </c>
      <c r="W289" s="19"/>
      <c r="X289" s="19"/>
    </row>
    <row r="290" spans="2:24" ht="12.75" customHeight="1">
      <c r="B290" s="161" t="s">
        <v>297</v>
      </c>
      <c r="C290" s="161"/>
      <c r="D290" s="161"/>
      <c r="E290" s="161"/>
      <c r="F290" s="161"/>
      <c r="G290" s="161"/>
      <c r="H290" s="160">
        <v>2900</v>
      </c>
      <c r="I290" s="160"/>
      <c r="J290" s="160"/>
      <c r="L290" s="160">
        <v>0</v>
      </c>
      <c r="M290" s="160"/>
      <c r="N290" s="160"/>
      <c r="O290" s="160">
        <v>0</v>
      </c>
      <c r="P290" s="160"/>
      <c r="Q290" s="160"/>
      <c r="S290" s="160">
        <v>0</v>
      </c>
      <c r="T290" s="160"/>
      <c r="U290" s="160"/>
      <c r="V290" s="19">
        <v>2900</v>
      </c>
      <c r="W290" s="19"/>
      <c r="X290" s="19"/>
    </row>
    <row r="291" spans="2:24" ht="12.75" customHeight="1">
      <c r="B291" s="161" t="s">
        <v>298</v>
      </c>
      <c r="C291" s="161"/>
      <c r="D291" s="161"/>
      <c r="E291" s="161"/>
      <c r="F291" s="161"/>
      <c r="G291" s="161"/>
      <c r="H291" s="160">
        <v>3965.5</v>
      </c>
      <c r="I291" s="160"/>
      <c r="J291" s="160"/>
      <c r="L291" s="160">
        <v>409</v>
      </c>
      <c r="M291" s="160"/>
      <c r="N291" s="160"/>
      <c r="O291" s="160">
        <v>409</v>
      </c>
      <c r="P291" s="160"/>
      <c r="Q291" s="160"/>
      <c r="S291" s="160">
        <v>0</v>
      </c>
      <c r="T291" s="160"/>
      <c r="U291" s="160"/>
      <c r="V291" s="19">
        <v>3965.5</v>
      </c>
      <c r="W291" s="19"/>
      <c r="X291" s="19"/>
    </row>
    <row r="292" spans="2:24" ht="12.75" customHeight="1">
      <c r="B292" s="161" t="s">
        <v>299</v>
      </c>
      <c r="C292" s="161"/>
      <c r="D292" s="161"/>
      <c r="E292" s="161"/>
      <c r="F292" s="161"/>
      <c r="G292" s="161"/>
      <c r="H292" s="160">
        <v>2812.6</v>
      </c>
      <c r="I292" s="160"/>
      <c r="J292" s="160"/>
      <c r="L292" s="160">
        <v>6972.6</v>
      </c>
      <c r="M292" s="160"/>
      <c r="N292" s="160"/>
      <c r="O292" s="160">
        <v>4160</v>
      </c>
      <c r="P292" s="160"/>
      <c r="Q292" s="160"/>
      <c r="S292" s="160">
        <v>-2812.6</v>
      </c>
      <c r="T292" s="160"/>
      <c r="U292" s="160"/>
      <c r="V292" s="19">
        <v>0</v>
      </c>
      <c r="W292" s="19"/>
      <c r="X292" s="19"/>
    </row>
    <row r="293" spans="2:24" ht="12.75" customHeight="1">
      <c r="B293" s="161" t="s">
        <v>300</v>
      </c>
      <c r="C293" s="161"/>
      <c r="D293" s="161"/>
      <c r="E293" s="161"/>
      <c r="F293" s="161"/>
      <c r="G293" s="161"/>
      <c r="H293" s="160">
        <v>0</v>
      </c>
      <c r="I293" s="160"/>
      <c r="J293" s="160"/>
      <c r="L293" s="160">
        <v>120</v>
      </c>
      <c r="M293" s="160"/>
      <c r="N293" s="160"/>
      <c r="O293" s="160">
        <v>120</v>
      </c>
      <c r="P293" s="160"/>
      <c r="Q293" s="160"/>
      <c r="S293" s="160">
        <v>0</v>
      </c>
      <c r="T293" s="160"/>
      <c r="U293" s="160"/>
      <c r="V293" s="19">
        <v>0</v>
      </c>
      <c r="W293" s="19"/>
      <c r="X293" s="19"/>
    </row>
    <row r="294" ht="12.75" customHeight="1">
      <c r="B294" s="15"/>
    </row>
    <row r="295" spans="2:24" ht="12.75" customHeight="1">
      <c r="B295" s="158" t="s">
        <v>301</v>
      </c>
      <c r="C295" s="158"/>
      <c r="D295" s="158"/>
      <c r="E295" s="158"/>
      <c r="F295" s="158"/>
      <c r="G295" s="158"/>
      <c r="H295" s="159">
        <v>3220801.47</v>
      </c>
      <c r="I295" s="159"/>
      <c r="J295" s="159"/>
      <c r="L295" s="159">
        <v>11309107.34</v>
      </c>
      <c r="M295" s="159"/>
      <c r="N295" s="159"/>
      <c r="O295" s="159">
        <v>9730885.79</v>
      </c>
      <c r="P295" s="159"/>
      <c r="Q295" s="159"/>
      <c r="S295" s="159">
        <v>-1578221.55</v>
      </c>
      <c r="T295" s="159"/>
      <c r="U295" s="159"/>
      <c r="V295" s="17">
        <v>1642579.92</v>
      </c>
      <c r="W295" s="17"/>
      <c r="X295" s="17"/>
    </row>
    <row r="296" spans="2:24" ht="12.75" customHeight="1">
      <c r="B296" s="161" t="s">
        <v>302</v>
      </c>
      <c r="C296" s="161"/>
      <c r="D296" s="161"/>
      <c r="E296" s="161"/>
      <c r="F296" s="161"/>
      <c r="G296" s="161"/>
      <c r="H296" s="160">
        <v>3520</v>
      </c>
      <c r="I296" s="160"/>
      <c r="J296" s="160"/>
      <c r="L296" s="160">
        <v>0</v>
      </c>
      <c r="M296" s="160"/>
      <c r="N296" s="160"/>
      <c r="O296" s="160">
        <v>0</v>
      </c>
      <c r="P296" s="160"/>
      <c r="Q296" s="160"/>
      <c r="S296" s="160">
        <v>0</v>
      </c>
      <c r="T296" s="160"/>
      <c r="U296" s="160"/>
      <c r="V296" s="19">
        <v>3520</v>
      </c>
      <c r="W296" s="19"/>
      <c r="X296" s="19"/>
    </row>
    <row r="297" spans="2:24" ht="12.75" customHeight="1">
      <c r="B297" s="161" t="s">
        <v>303</v>
      </c>
      <c r="C297" s="161"/>
      <c r="D297" s="161"/>
      <c r="E297" s="161"/>
      <c r="F297" s="161"/>
      <c r="G297" s="161"/>
      <c r="H297" s="160">
        <v>20198.83</v>
      </c>
      <c r="I297" s="160"/>
      <c r="J297" s="160"/>
      <c r="L297" s="160">
        <v>0</v>
      </c>
      <c r="M297" s="160"/>
      <c r="N297" s="160"/>
      <c r="O297" s="160">
        <v>0</v>
      </c>
      <c r="P297" s="160"/>
      <c r="Q297" s="160"/>
      <c r="S297" s="160">
        <v>0</v>
      </c>
      <c r="T297" s="160"/>
      <c r="U297" s="160"/>
      <c r="V297" s="19">
        <v>20198.83</v>
      </c>
      <c r="W297" s="19"/>
      <c r="X297" s="19"/>
    </row>
    <row r="298" spans="2:24" ht="12.75" customHeight="1">
      <c r="B298" s="161" t="s">
        <v>304</v>
      </c>
      <c r="C298" s="161"/>
      <c r="D298" s="161"/>
      <c r="E298" s="161"/>
      <c r="F298" s="161"/>
      <c r="G298" s="161"/>
      <c r="H298" s="160">
        <v>0</v>
      </c>
      <c r="I298" s="160"/>
      <c r="J298" s="160"/>
      <c r="L298" s="160">
        <v>2670.86</v>
      </c>
      <c r="M298" s="160"/>
      <c r="N298" s="160"/>
      <c r="O298" s="160">
        <v>2670.86</v>
      </c>
      <c r="P298" s="160"/>
      <c r="Q298" s="160"/>
      <c r="S298" s="160">
        <v>0</v>
      </c>
      <c r="T298" s="160"/>
      <c r="U298" s="160"/>
      <c r="V298" s="19">
        <v>0</v>
      </c>
      <c r="W298" s="19"/>
      <c r="X298" s="19"/>
    </row>
    <row r="299" spans="2:24" ht="12.75" customHeight="1">
      <c r="B299" s="161" t="s">
        <v>305</v>
      </c>
      <c r="C299" s="161"/>
      <c r="D299" s="161"/>
      <c r="E299" s="161"/>
      <c r="F299" s="161"/>
      <c r="G299" s="161"/>
      <c r="H299" s="160">
        <v>0</v>
      </c>
      <c r="I299" s="160"/>
      <c r="J299" s="160"/>
      <c r="L299" s="160">
        <v>9834.8</v>
      </c>
      <c r="M299" s="160"/>
      <c r="N299" s="160"/>
      <c r="O299" s="160">
        <v>9834.8</v>
      </c>
      <c r="P299" s="160"/>
      <c r="Q299" s="160"/>
      <c r="S299" s="160">
        <v>0</v>
      </c>
      <c r="T299" s="160"/>
      <c r="U299" s="160"/>
      <c r="V299" s="19">
        <v>0</v>
      </c>
      <c r="W299" s="19"/>
      <c r="X299" s="19"/>
    </row>
    <row r="300" spans="2:24" ht="12.75" customHeight="1">
      <c r="B300" s="161" t="s">
        <v>306</v>
      </c>
      <c r="C300" s="161"/>
      <c r="D300" s="161"/>
      <c r="E300" s="161"/>
      <c r="F300" s="161"/>
      <c r="G300" s="161"/>
      <c r="H300" s="160">
        <v>3648</v>
      </c>
      <c r="I300" s="160"/>
      <c r="J300" s="160"/>
      <c r="L300" s="160">
        <v>0</v>
      </c>
      <c r="M300" s="160"/>
      <c r="N300" s="160"/>
      <c r="O300" s="160">
        <v>0</v>
      </c>
      <c r="P300" s="160"/>
      <c r="Q300" s="160"/>
      <c r="S300" s="160">
        <v>0</v>
      </c>
      <c r="T300" s="160"/>
      <c r="U300" s="160"/>
      <c r="V300" s="19">
        <v>3648</v>
      </c>
      <c r="W300" s="19"/>
      <c r="X300" s="19"/>
    </row>
    <row r="301" spans="2:24" ht="12.75" customHeight="1">
      <c r="B301" s="161" t="s">
        <v>307</v>
      </c>
      <c r="C301" s="161"/>
      <c r="D301" s="161"/>
      <c r="E301" s="161"/>
      <c r="F301" s="161"/>
      <c r="G301" s="161"/>
      <c r="H301" s="160">
        <v>0</v>
      </c>
      <c r="I301" s="160"/>
      <c r="J301" s="160"/>
      <c r="L301" s="160">
        <v>360</v>
      </c>
      <c r="M301" s="160"/>
      <c r="N301" s="160"/>
      <c r="O301" s="160">
        <v>360</v>
      </c>
      <c r="P301" s="160"/>
      <c r="Q301" s="160"/>
      <c r="S301" s="160">
        <v>0</v>
      </c>
      <c r="T301" s="160"/>
      <c r="U301" s="160"/>
      <c r="V301" s="19">
        <v>0</v>
      </c>
      <c r="W301" s="19"/>
      <c r="X301" s="19"/>
    </row>
    <row r="302" spans="2:24" ht="12.75" customHeight="1">
      <c r="B302" s="161" t="s">
        <v>308</v>
      </c>
      <c r="C302" s="161"/>
      <c r="D302" s="161"/>
      <c r="E302" s="161"/>
      <c r="F302" s="161"/>
      <c r="G302" s="161"/>
      <c r="H302" s="160">
        <v>758.88</v>
      </c>
      <c r="I302" s="160"/>
      <c r="J302" s="160"/>
      <c r="L302" s="160">
        <v>0</v>
      </c>
      <c r="M302" s="160"/>
      <c r="N302" s="160"/>
      <c r="O302" s="160">
        <v>0</v>
      </c>
      <c r="P302" s="160"/>
      <c r="Q302" s="160"/>
      <c r="S302" s="160">
        <v>0</v>
      </c>
      <c r="T302" s="160"/>
      <c r="U302" s="160"/>
      <c r="V302" s="19">
        <v>758.88</v>
      </c>
      <c r="W302" s="19"/>
      <c r="X302" s="19"/>
    </row>
    <row r="303" spans="2:24" ht="12.75" customHeight="1">
      <c r="B303" s="161" t="s">
        <v>309</v>
      </c>
      <c r="C303" s="161"/>
      <c r="D303" s="161"/>
      <c r="E303" s="161"/>
      <c r="F303" s="161"/>
      <c r="G303" s="161"/>
      <c r="H303" s="160">
        <v>0</v>
      </c>
      <c r="I303" s="160"/>
      <c r="J303" s="160"/>
      <c r="L303" s="160">
        <v>69.9</v>
      </c>
      <c r="M303" s="160"/>
      <c r="N303" s="160"/>
      <c r="O303" s="160">
        <v>69.9</v>
      </c>
      <c r="P303" s="160"/>
      <c r="Q303" s="160"/>
      <c r="S303" s="160">
        <v>0</v>
      </c>
      <c r="T303" s="160"/>
      <c r="U303" s="160"/>
      <c r="V303" s="19">
        <v>0</v>
      </c>
      <c r="W303" s="19"/>
      <c r="X303" s="19"/>
    </row>
    <row r="304" spans="2:24" ht="12.75" customHeight="1">
      <c r="B304" s="161" t="s">
        <v>310</v>
      </c>
      <c r="C304" s="161"/>
      <c r="D304" s="161"/>
      <c r="E304" s="161"/>
      <c r="F304" s="161"/>
      <c r="G304" s="161"/>
      <c r="H304" s="160">
        <v>0</v>
      </c>
      <c r="I304" s="160"/>
      <c r="J304" s="160"/>
      <c r="L304" s="160">
        <v>161.62</v>
      </c>
      <c r="M304" s="160"/>
      <c r="N304" s="160"/>
      <c r="O304" s="160">
        <v>161.62</v>
      </c>
      <c r="P304" s="160"/>
      <c r="Q304" s="160"/>
      <c r="S304" s="160">
        <v>0</v>
      </c>
      <c r="T304" s="160"/>
      <c r="U304" s="160"/>
      <c r="V304" s="19">
        <v>0</v>
      </c>
      <c r="W304" s="19"/>
      <c r="X304" s="19"/>
    </row>
    <row r="305" spans="2:24" ht="12.75" customHeight="1">
      <c r="B305" s="161" t="s">
        <v>311</v>
      </c>
      <c r="C305" s="161"/>
      <c r="D305" s="161"/>
      <c r="E305" s="161"/>
      <c r="F305" s="161"/>
      <c r="G305" s="161"/>
      <c r="H305" s="160">
        <v>2683.82</v>
      </c>
      <c r="I305" s="160"/>
      <c r="J305" s="160"/>
      <c r="L305" s="160">
        <v>0</v>
      </c>
      <c r="M305" s="160"/>
      <c r="N305" s="160"/>
      <c r="O305" s="160">
        <v>0</v>
      </c>
      <c r="P305" s="160"/>
      <c r="Q305" s="160"/>
      <c r="S305" s="160">
        <v>0</v>
      </c>
      <c r="T305" s="160"/>
      <c r="U305" s="160"/>
      <c r="V305" s="19">
        <v>2683.82</v>
      </c>
      <c r="W305" s="19"/>
      <c r="X305" s="19"/>
    </row>
    <row r="306" spans="2:24" ht="12.75" customHeight="1">
      <c r="B306" s="161" t="s">
        <v>312</v>
      </c>
      <c r="C306" s="161"/>
      <c r="D306" s="161"/>
      <c r="E306" s="161"/>
      <c r="F306" s="161"/>
      <c r="G306" s="161"/>
      <c r="H306" s="160">
        <v>0</v>
      </c>
      <c r="I306" s="160"/>
      <c r="J306" s="160"/>
      <c r="L306" s="160">
        <v>307</v>
      </c>
      <c r="M306" s="160"/>
      <c r="N306" s="160"/>
      <c r="O306" s="160">
        <v>307</v>
      </c>
      <c r="P306" s="160"/>
      <c r="Q306" s="160"/>
      <c r="S306" s="160">
        <v>0</v>
      </c>
      <c r="T306" s="160"/>
      <c r="U306" s="160"/>
      <c r="V306" s="19">
        <v>0</v>
      </c>
      <c r="W306" s="19"/>
      <c r="X306" s="19"/>
    </row>
    <row r="307" spans="2:24" ht="12.75" customHeight="1">
      <c r="B307" s="161" t="s">
        <v>313</v>
      </c>
      <c r="C307" s="161"/>
      <c r="D307" s="161"/>
      <c r="E307" s="161"/>
      <c r="F307" s="161"/>
      <c r="G307" s="161"/>
      <c r="H307" s="160">
        <v>0</v>
      </c>
      <c r="I307" s="160"/>
      <c r="J307" s="160"/>
      <c r="L307" s="160">
        <v>110</v>
      </c>
      <c r="M307" s="160"/>
      <c r="N307" s="160"/>
      <c r="O307" s="160">
        <v>110</v>
      </c>
      <c r="P307" s="160"/>
      <c r="Q307" s="160"/>
      <c r="S307" s="160">
        <v>0</v>
      </c>
      <c r="T307" s="160"/>
      <c r="U307" s="160"/>
      <c r="V307" s="19">
        <v>0</v>
      </c>
      <c r="W307" s="19"/>
      <c r="X307" s="19"/>
    </row>
    <row r="308" spans="2:24" ht="12.75" customHeight="1">
      <c r="B308" s="161" t="s">
        <v>314</v>
      </c>
      <c r="C308" s="161"/>
      <c r="D308" s="161"/>
      <c r="E308" s="161"/>
      <c r="F308" s="161"/>
      <c r="G308" s="161"/>
      <c r="H308" s="160">
        <v>1305.15</v>
      </c>
      <c r="I308" s="160"/>
      <c r="J308" s="160"/>
      <c r="L308" s="160">
        <v>0</v>
      </c>
      <c r="M308" s="160"/>
      <c r="N308" s="160"/>
      <c r="O308" s="160">
        <v>0</v>
      </c>
      <c r="P308" s="160"/>
      <c r="Q308" s="160"/>
      <c r="S308" s="160">
        <v>0</v>
      </c>
      <c r="T308" s="160"/>
      <c r="U308" s="160"/>
      <c r="V308" s="19">
        <v>1305.15</v>
      </c>
      <c r="W308" s="19"/>
      <c r="X308" s="19"/>
    </row>
    <row r="309" spans="2:24" ht="12.75" customHeight="1">
      <c r="B309" s="161" t="s">
        <v>315</v>
      </c>
      <c r="C309" s="161"/>
      <c r="D309" s="161"/>
      <c r="E309" s="161"/>
      <c r="F309" s="161"/>
      <c r="G309" s="161"/>
      <c r="H309" s="160">
        <v>219</v>
      </c>
      <c r="I309" s="160"/>
      <c r="J309" s="160"/>
      <c r="L309" s="160">
        <v>0</v>
      </c>
      <c r="M309" s="160"/>
      <c r="N309" s="160"/>
      <c r="O309" s="160">
        <v>0</v>
      </c>
      <c r="P309" s="160"/>
      <c r="Q309" s="160"/>
      <c r="S309" s="160">
        <v>0</v>
      </c>
      <c r="T309" s="160"/>
      <c r="U309" s="160"/>
      <c r="V309" s="19">
        <v>219</v>
      </c>
      <c r="W309" s="19"/>
      <c r="X309" s="19"/>
    </row>
    <row r="310" spans="2:24" ht="12.75" customHeight="1">
      <c r="B310" s="161" t="s">
        <v>316</v>
      </c>
      <c r="C310" s="161"/>
      <c r="D310" s="161"/>
      <c r="E310" s="161"/>
      <c r="F310" s="161"/>
      <c r="G310" s="161"/>
      <c r="H310" s="160">
        <v>0</v>
      </c>
      <c r="I310" s="160"/>
      <c r="J310" s="160"/>
      <c r="L310" s="160">
        <v>138</v>
      </c>
      <c r="M310" s="160"/>
      <c r="N310" s="160"/>
      <c r="O310" s="160">
        <v>138</v>
      </c>
      <c r="P310" s="160"/>
      <c r="Q310" s="160"/>
      <c r="S310" s="160">
        <v>0</v>
      </c>
      <c r="T310" s="160"/>
      <c r="U310" s="160"/>
      <c r="V310" s="19">
        <v>0</v>
      </c>
      <c r="W310" s="19"/>
      <c r="X310" s="19"/>
    </row>
    <row r="311" spans="2:24" ht="12.75" customHeight="1">
      <c r="B311" s="161" t="s">
        <v>317</v>
      </c>
      <c r="C311" s="161"/>
      <c r="D311" s="161"/>
      <c r="E311" s="161"/>
      <c r="F311" s="161"/>
      <c r="G311" s="161"/>
      <c r="H311" s="160">
        <v>0</v>
      </c>
      <c r="I311" s="160"/>
      <c r="J311" s="160"/>
      <c r="L311" s="160">
        <v>49</v>
      </c>
      <c r="M311" s="160"/>
      <c r="N311" s="160"/>
      <c r="O311" s="160">
        <v>49</v>
      </c>
      <c r="P311" s="160"/>
      <c r="Q311" s="160"/>
      <c r="S311" s="160">
        <v>0</v>
      </c>
      <c r="T311" s="160"/>
      <c r="U311" s="160"/>
      <c r="V311" s="19">
        <v>0</v>
      </c>
      <c r="W311" s="19"/>
      <c r="X311" s="19"/>
    </row>
    <row r="312" spans="2:24" ht="12.75" customHeight="1">
      <c r="B312" s="161" t="s">
        <v>318</v>
      </c>
      <c r="C312" s="161"/>
      <c r="D312" s="161"/>
      <c r="E312" s="161"/>
      <c r="F312" s="161"/>
      <c r="G312" s="161"/>
      <c r="H312" s="160">
        <v>82.4</v>
      </c>
      <c r="I312" s="160"/>
      <c r="J312" s="160"/>
      <c r="L312" s="160">
        <v>0</v>
      </c>
      <c r="M312" s="160"/>
      <c r="N312" s="160"/>
      <c r="O312" s="160">
        <v>0</v>
      </c>
      <c r="P312" s="160"/>
      <c r="Q312" s="160"/>
      <c r="S312" s="160">
        <v>0</v>
      </c>
      <c r="T312" s="160"/>
      <c r="U312" s="160"/>
      <c r="V312" s="19">
        <v>82.4</v>
      </c>
      <c r="W312" s="19"/>
      <c r="X312" s="19"/>
    </row>
    <row r="313" spans="2:24" ht="12.75" customHeight="1">
      <c r="B313" s="161" t="s">
        <v>319</v>
      </c>
      <c r="C313" s="161"/>
      <c r="D313" s="161"/>
      <c r="E313" s="161"/>
      <c r="F313" s="161"/>
      <c r="G313" s="161"/>
      <c r="H313" s="160">
        <v>0</v>
      </c>
      <c r="I313" s="160"/>
      <c r="J313" s="160"/>
      <c r="L313" s="160">
        <v>140</v>
      </c>
      <c r="M313" s="160"/>
      <c r="N313" s="160"/>
      <c r="O313" s="160">
        <v>140</v>
      </c>
      <c r="P313" s="160"/>
      <c r="Q313" s="160"/>
      <c r="S313" s="160">
        <v>0</v>
      </c>
      <c r="T313" s="160"/>
      <c r="U313" s="160"/>
      <c r="V313" s="19">
        <v>0</v>
      </c>
      <c r="W313" s="19"/>
      <c r="X313" s="19"/>
    </row>
    <row r="314" spans="2:24" ht="12.75" customHeight="1">
      <c r="B314" s="161" t="s">
        <v>320</v>
      </c>
      <c r="C314" s="161"/>
      <c r="D314" s="161"/>
      <c r="E314" s="161"/>
      <c r="F314" s="161"/>
      <c r="G314" s="161"/>
      <c r="H314" s="160">
        <v>0</v>
      </c>
      <c r="I314" s="160"/>
      <c r="J314" s="160"/>
      <c r="L314" s="160">
        <v>105</v>
      </c>
      <c r="M314" s="160"/>
      <c r="N314" s="160"/>
      <c r="O314" s="160">
        <v>105</v>
      </c>
      <c r="P314" s="160"/>
      <c r="Q314" s="160"/>
      <c r="S314" s="160">
        <v>0</v>
      </c>
      <c r="T314" s="160"/>
      <c r="U314" s="160"/>
      <c r="V314" s="19">
        <v>0</v>
      </c>
      <c r="W314" s="19"/>
      <c r="X314" s="19"/>
    </row>
    <row r="315" spans="2:24" ht="12.75" customHeight="1">
      <c r="B315" s="161" t="s">
        <v>321</v>
      </c>
      <c r="C315" s="161"/>
      <c r="D315" s="161"/>
      <c r="E315" s="161"/>
      <c r="F315" s="161"/>
      <c r="G315" s="161"/>
      <c r="H315" s="160">
        <v>0</v>
      </c>
      <c r="I315" s="160"/>
      <c r="J315" s="160"/>
      <c r="L315" s="160">
        <v>36.3</v>
      </c>
      <c r="M315" s="160"/>
      <c r="N315" s="160"/>
      <c r="O315" s="160">
        <v>36.3</v>
      </c>
      <c r="P315" s="160"/>
      <c r="Q315" s="160"/>
      <c r="S315" s="160">
        <v>0</v>
      </c>
      <c r="T315" s="160"/>
      <c r="U315" s="160"/>
      <c r="V315" s="19">
        <v>0</v>
      </c>
      <c r="W315" s="19"/>
      <c r="X315" s="19"/>
    </row>
    <row r="316" spans="2:24" ht="12.75" customHeight="1">
      <c r="B316" s="161" t="s">
        <v>322</v>
      </c>
      <c r="C316" s="161"/>
      <c r="D316" s="161"/>
      <c r="E316" s="161"/>
      <c r="F316" s="161"/>
      <c r="G316" s="161"/>
      <c r="H316" s="160">
        <v>0</v>
      </c>
      <c r="I316" s="160"/>
      <c r="J316" s="160"/>
      <c r="L316" s="160">
        <v>702.18</v>
      </c>
      <c r="M316" s="160"/>
      <c r="N316" s="160"/>
      <c r="O316" s="160">
        <v>702.18</v>
      </c>
      <c r="P316" s="160"/>
      <c r="Q316" s="160"/>
      <c r="S316" s="160">
        <v>0</v>
      </c>
      <c r="T316" s="160"/>
      <c r="U316" s="160"/>
      <c r="V316" s="19">
        <v>0</v>
      </c>
      <c r="W316" s="19"/>
      <c r="X316" s="19"/>
    </row>
    <row r="317" spans="2:24" ht="12.75" customHeight="1">
      <c r="B317" s="161" t="s">
        <v>323</v>
      </c>
      <c r="C317" s="161"/>
      <c r="D317" s="161"/>
      <c r="E317" s="161"/>
      <c r="F317" s="161"/>
      <c r="G317" s="161"/>
      <c r="H317" s="160">
        <v>2255463.62</v>
      </c>
      <c r="I317" s="160"/>
      <c r="J317" s="160"/>
      <c r="L317" s="160">
        <v>6235541.56</v>
      </c>
      <c r="M317" s="160"/>
      <c r="N317" s="160"/>
      <c r="O317" s="160">
        <v>3980077.94</v>
      </c>
      <c r="P317" s="160"/>
      <c r="Q317" s="160"/>
      <c r="S317" s="160">
        <v>-2255463.62</v>
      </c>
      <c r="T317" s="160"/>
      <c r="U317" s="160"/>
      <c r="V317" s="19">
        <v>0</v>
      </c>
      <c r="W317" s="19"/>
      <c r="X317" s="19"/>
    </row>
    <row r="318" spans="2:24" ht="12.75" customHeight="1">
      <c r="B318" s="161" t="s">
        <v>324</v>
      </c>
      <c r="C318" s="161"/>
      <c r="D318" s="161"/>
      <c r="E318" s="161"/>
      <c r="F318" s="161"/>
      <c r="G318" s="161"/>
      <c r="H318" s="160">
        <v>0</v>
      </c>
      <c r="I318" s="160"/>
      <c r="J318" s="160"/>
      <c r="L318" s="160">
        <v>553.08</v>
      </c>
      <c r="M318" s="160"/>
      <c r="N318" s="160"/>
      <c r="O318" s="160">
        <v>553.08</v>
      </c>
      <c r="P318" s="160"/>
      <c r="Q318" s="160"/>
      <c r="S318" s="160">
        <v>0</v>
      </c>
      <c r="T318" s="160"/>
      <c r="U318" s="160"/>
      <c r="V318" s="19">
        <v>0</v>
      </c>
      <c r="W318" s="19"/>
      <c r="X318" s="19"/>
    </row>
    <row r="319" spans="2:24" ht="12.75" customHeight="1">
      <c r="B319" s="161" t="s">
        <v>325</v>
      </c>
      <c r="C319" s="161"/>
      <c r="D319" s="161"/>
      <c r="E319" s="161"/>
      <c r="F319" s="161"/>
      <c r="G319" s="161"/>
      <c r="H319" s="160">
        <v>244.2</v>
      </c>
      <c r="I319" s="160"/>
      <c r="J319" s="160"/>
      <c r="L319" s="160">
        <v>1025.64</v>
      </c>
      <c r="M319" s="160"/>
      <c r="N319" s="160"/>
      <c r="O319" s="160">
        <v>1172.16</v>
      </c>
      <c r="P319" s="160"/>
      <c r="Q319" s="160"/>
      <c r="S319" s="160">
        <v>146.52</v>
      </c>
      <c r="T319" s="160"/>
      <c r="U319" s="160"/>
      <c r="V319" s="19">
        <v>390.72</v>
      </c>
      <c r="W319" s="19"/>
      <c r="X319" s="19"/>
    </row>
    <row r="320" spans="2:24" ht="12.75" customHeight="1">
      <c r="B320" s="161" t="s">
        <v>326</v>
      </c>
      <c r="C320" s="161"/>
      <c r="D320" s="161"/>
      <c r="E320" s="161"/>
      <c r="F320" s="161"/>
      <c r="G320" s="161"/>
      <c r="H320" s="160">
        <v>190</v>
      </c>
      <c r="I320" s="160"/>
      <c r="J320" s="160"/>
      <c r="L320" s="160">
        <v>0</v>
      </c>
      <c r="M320" s="160"/>
      <c r="N320" s="160"/>
      <c r="O320" s="160">
        <v>0</v>
      </c>
      <c r="P320" s="160"/>
      <c r="Q320" s="160"/>
      <c r="S320" s="160">
        <v>0</v>
      </c>
      <c r="T320" s="160"/>
      <c r="U320" s="160"/>
      <c r="V320" s="19">
        <v>190</v>
      </c>
      <c r="W320" s="19"/>
      <c r="X320" s="19"/>
    </row>
    <row r="321" spans="2:24" ht="12.75" customHeight="1">
      <c r="B321" s="161" t="s">
        <v>327</v>
      </c>
      <c r="C321" s="161"/>
      <c r="D321" s="161"/>
      <c r="E321" s="161"/>
      <c r="F321" s="161"/>
      <c r="G321" s="161"/>
      <c r="H321" s="160">
        <v>45483.06</v>
      </c>
      <c r="I321" s="160"/>
      <c r="J321" s="160"/>
      <c r="L321" s="160">
        <v>46150.02</v>
      </c>
      <c r="M321" s="160"/>
      <c r="N321" s="160"/>
      <c r="O321" s="160">
        <v>666.96</v>
      </c>
      <c r="P321" s="160"/>
      <c r="Q321" s="160"/>
      <c r="S321" s="160">
        <v>-45483.06</v>
      </c>
      <c r="T321" s="160"/>
      <c r="U321" s="160"/>
      <c r="V321" s="19">
        <v>0</v>
      </c>
      <c r="W321" s="19"/>
      <c r="X321" s="19"/>
    </row>
    <row r="322" spans="2:24" ht="12.75" customHeight="1">
      <c r="B322" s="161" t="s">
        <v>328</v>
      </c>
      <c r="C322" s="161"/>
      <c r="D322" s="161"/>
      <c r="E322" s="161"/>
      <c r="F322" s="161"/>
      <c r="G322" s="161"/>
      <c r="H322" s="160">
        <v>1930</v>
      </c>
      <c r="I322" s="160"/>
      <c r="J322" s="160"/>
      <c r="L322" s="160">
        <v>2930</v>
      </c>
      <c r="M322" s="160"/>
      <c r="N322" s="160"/>
      <c r="O322" s="160">
        <v>1000</v>
      </c>
      <c r="P322" s="160"/>
      <c r="Q322" s="160"/>
      <c r="S322" s="160">
        <v>-1930</v>
      </c>
      <c r="T322" s="160"/>
      <c r="U322" s="160"/>
      <c r="V322" s="19">
        <v>0</v>
      </c>
      <c r="W322" s="19"/>
      <c r="X322" s="19"/>
    </row>
    <row r="323" spans="2:24" ht="12.75" customHeight="1">
      <c r="B323" s="161" t="s">
        <v>329</v>
      </c>
      <c r="C323" s="161"/>
      <c r="D323" s="161"/>
      <c r="E323" s="161"/>
      <c r="F323" s="161"/>
      <c r="G323" s="161"/>
      <c r="H323" s="160">
        <v>2284.05</v>
      </c>
      <c r="I323" s="160"/>
      <c r="J323" s="160"/>
      <c r="L323" s="160">
        <v>0</v>
      </c>
      <c r="M323" s="160"/>
      <c r="N323" s="160"/>
      <c r="O323" s="160">
        <v>0</v>
      </c>
      <c r="P323" s="160"/>
      <c r="Q323" s="160"/>
      <c r="S323" s="160">
        <v>0</v>
      </c>
      <c r="T323" s="160"/>
      <c r="U323" s="160"/>
      <c r="V323" s="19">
        <v>2284.05</v>
      </c>
      <c r="W323" s="19"/>
      <c r="X323" s="19"/>
    </row>
    <row r="324" spans="2:24" ht="12.75" customHeight="1">
      <c r="B324" s="161" t="s">
        <v>330</v>
      </c>
      <c r="C324" s="161"/>
      <c r="D324" s="161"/>
      <c r="E324" s="161"/>
      <c r="F324" s="161"/>
      <c r="G324" s="161"/>
      <c r="H324" s="160">
        <v>0</v>
      </c>
      <c r="I324" s="160"/>
      <c r="J324" s="160"/>
      <c r="L324" s="160">
        <v>480</v>
      </c>
      <c r="M324" s="160"/>
      <c r="N324" s="160"/>
      <c r="O324" s="160">
        <v>480</v>
      </c>
      <c r="P324" s="160"/>
      <c r="Q324" s="160"/>
      <c r="S324" s="160">
        <v>0</v>
      </c>
      <c r="T324" s="160"/>
      <c r="U324" s="160"/>
      <c r="V324" s="19">
        <v>0</v>
      </c>
      <c r="W324" s="19"/>
      <c r="X324" s="19"/>
    </row>
    <row r="325" spans="2:24" ht="12.75" customHeight="1">
      <c r="B325" s="161" t="s">
        <v>331</v>
      </c>
      <c r="C325" s="161"/>
      <c r="D325" s="161"/>
      <c r="E325" s="161"/>
      <c r="F325" s="161"/>
      <c r="G325" s="161"/>
      <c r="H325" s="160">
        <v>0</v>
      </c>
      <c r="I325" s="160"/>
      <c r="J325" s="160"/>
      <c r="L325" s="160">
        <v>374.18</v>
      </c>
      <c r="M325" s="160"/>
      <c r="N325" s="160"/>
      <c r="O325" s="160">
        <v>374.18</v>
      </c>
      <c r="P325" s="160"/>
      <c r="Q325" s="160"/>
      <c r="S325" s="160">
        <v>0</v>
      </c>
      <c r="T325" s="160"/>
      <c r="U325" s="160"/>
      <c r="V325" s="19">
        <v>0</v>
      </c>
      <c r="W325" s="19"/>
      <c r="X325" s="19"/>
    </row>
    <row r="326" spans="2:24" ht="12.75" customHeight="1">
      <c r="B326" s="161" t="s">
        <v>332</v>
      </c>
      <c r="C326" s="161"/>
      <c r="D326" s="161"/>
      <c r="E326" s="161"/>
      <c r="F326" s="161"/>
      <c r="G326" s="161"/>
      <c r="H326" s="160">
        <v>0</v>
      </c>
      <c r="I326" s="160"/>
      <c r="J326" s="160"/>
      <c r="L326" s="160">
        <v>1635.62</v>
      </c>
      <c r="M326" s="160"/>
      <c r="N326" s="160"/>
      <c r="O326" s="160">
        <v>1635.62</v>
      </c>
      <c r="P326" s="160"/>
      <c r="Q326" s="160"/>
      <c r="S326" s="160">
        <v>0</v>
      </c>
      <c r="T326" s="160"/>
      <c r="U326" s="160"/>
      <c r="V326" s="19">
        <v>0</v>
      </c>
      <c r="W326" s="19"/>
      <c r="X326" s="19"/>
    </row>
    <row r="327" spans="2:24" ht="12.75" customHeight="1">
      <c r="B327" s="161" t="s">
        <v>333</v>
      </c>
      <c r="C327" s="161"/>
      <c r="D327" s="161"/>
      <c r="E327" s="161"/>
      <c r="F327" s="161"/>
      <c r="G327" s="161"/>
      <c r="H327" s="160">
        <v>130000.48</v>
      </c>
      <c r="I327" s="160"/>
      <c r="J327" s="160"/>
      <c r="L327" s="160">
        <v>0</v>
      </c>
      <c r="M327" s="160"/>
      <c r="N327" s="160"/>
      <c r="O327" s="160">
        <v>0</v>
      </c>
      <c r="P327" s="160"/>
      <c r="Q327" s="160"/>
      <c r="S327" s="160">
        <v>0</v>
      </c>
      <c r="T327" s="160"/>
      <c r="U327" s="160"/>
      <c r="V327" s="19">
        <v>130000.48</v>
      </c>
      <c r="W327" s="19"/>
      <c r="X327" s="19"/>
    </row>
    <row r="328" spans="2:24" ht="12.75" customHeight="1">
      <c r="B328" s="161" t="s">
        <v>334</v>
      </c>
      <c r="C328" s="161"/>
      <c r="D328" s="161"/>
      <c r="E328" s="161"/>
      <c r="F328" s="161"/>
      <c r="G328" s="161"/>
      <c r="H328" s="160">
        <v>0</v>
      </c>
      <c r="I328" s="160"/>
      <c r="J328" s="160"/>
      <c r="L328" s="160">
        <v>984.4</v>
      </c>
      <c r="M328" s="160"/>
      <c r="N328" s="160"/>
      <c r="O328" s="160">
        <v>984.4</v>
      </c>
      <c r="P328" s="160"/>
      <c r="Q328" s="160"/>
      <c r="S328" s="160">
        <v>0</v>
      </c>
      <c r="T328" s="160"/>
      <c r="U328" s="160"/>
      <c r="V328" s="19">
        <v>0</v>
      </c>
      <c r="W328" s="19"/>
      <c r="X328" s="19"/>
    </row>
    <row r="329" spans="2:24" ht="12.75" customHeight="1">
      <c r="B329" s="161" t="s">
        <v>335</v>
      </c>
      <c r="C329" s="161"/>
      <c r="D329" s="161"/>
      <c r="E329" s="161"/>
      <c r="F329" s="161"/>
      <c r="G329" s="161"/>
      <c r="H329" s="160">
        <v>0</v>
      </c>
      <c r="I329" s="160"/>
      <c r="J329" s="160"/>
      <c r="L329" s="160">
        <v>126</v>
      </c>
      <c r="M329" s="160"/>
      <c r="N329" s="160"/>
      <c r="O329" s="160">
        <v>126</v>
      </c>
      <c r="P329" s="160"/>
      <c r="Q329" s="160"/>
      <c r="S329" s="160">
        <v>0</v>
      </c>
      <c r="T329" s="160"/>
      <c r="U329" s="160"/>
      <c r="V329" s="19">
        <v>0</v>
      </c>
      <c r="W329" s="19"/>
      <c r="X329" s="19"/>
    </row>
    <row r="330" spans="2:24" ht="12.75" customHeight="1">
      <c r="B330" s="161" t="s">
        <v>336</v>
      </c>
      <c r="C330" s="161"/>
      <c r="D330" s="161"/>
      <c r="E330" s="161"/>
      <c r="F330" s="161"/>
      <c r="G330" s="161"/>
      <c r="H330" s="160">
        <v>0</v>
      </c>
      <c r="I330" s="160"/>
      <c r="J330" s="160"/>
      <c r="L330" s="160">
        <v>0</v>
      </c>
      <c r="M330" s="160"/>
      <c r="N330" s="160"/>
      <c r="O330" s="160">
        <v>7249.96</v>
      </c>
      <c r="P330" s="160"/>
      <c r="Q330" s="160"/>
      <c r="S330" s="160">
        <v>7249.96</v>
      </c>
      <c r="T330" s="160"/>
      <c r="U330" s="160"/>
      <c r="V330" s="19">
        <v>7249.96</v>
      </c>
      <c r="W330" s="19"/>
      <c r="X330" s="19"/>
    </row>
    <row r="331" spans="2:24" ht="12.75" customHeight="1">
      <c r="B331" s="161" t="s">
        <v>337</v>
      </c>
      <c r="C331" s="161"/>
      <c r="D331" s="161"/>
      <c r="E331" s="161"/>
      <c r="F331" s="161"/>
      <c r="G331" s="161"/>
      <c r="H331" s="160">
        <v>13289.16</v>
      </c>
      <c r="I331" s="160"/>
      <c r="J331" s="160"/>
      <c r="L331" s="160">
        <v>22904.66</v>
      </c>
      <c r="M331" s="160"/>
      <c r="N331" s="160"/>
      <c r="O331" s="160">
        <v>11415.5</v>
      </c>
      <c r="P331" s="160"/>
      <c r="Q331" s="160"/>
      <c r="S331" s="160">
        <v>-11489.16</v>
      </c>
      <c r="T331" s="160"/>
      <c r="U331" s="160"/>
      <c r="V331" s="19">
        <v>1800</v>
      </c>
      <c r="W331" s="19"/>
      <c r="X331" s="19"/>
    </row>
    <row r="332" spans="2:24" ht="12.75" customHeight="1">
      <c r="B332" s="161" t="s">
        <v>338</v>
      </c>
      <c r="C332" s="161"/>
      <c r="D332" s="161"/>
      <c r="E332" s="161"/>
      <c r="F332" s="161"/>
      <c r="G332" s="161"/>
      <c r="H332" s="160">
        <v>0</v>
      </c>
      <c r="I332" s="160"/>
      <c r="J332" s="160"/>
      <c r="L332" s="160">
        <v>96</v>
      </c>
      <c r="M332" s="160"/>
      <c r="N332" s="160"/>
      <c r="O332" s="160">
        <v>96</v>
      </c>
      <c r="P332" s="160"/>
      <c r="Q332" s="160"/>
      <c r="S332" s="160">
        <v>0</v>
      </c>
      <c r="T332" s="160"/>
      <c r="U332" s="160"/>
      <c r="V332" s="19">
        <v>0</v>
      </c>
      <c r="W332" s="19"/>
      <c r="X332" s="19"/>
    </row>
    <row r="333" spans="2:24" ht="12.75" customHeight="1">
      <c r="B333" s="161" t="s">
        <v>339</v>
      </c>
      <c r="C333" s="161"/>
      <c r="D333" s="161"/>
      <c r="E333" s="161"/>
      <c r="F333" s="161"/>
      <c r="G333" s="161"/>
      <c r="H333" s="160">
        <v>601.35</v>
      </c>
      <c r="I333" s="160"/>
      <c r="J333" s="160"/>
      <c r="L333" s="160">
        <v>1211.35</v>
      </c>
      <c r="M333" s="160"/>
      <c r="N333" s="160"/>
      <c r="O333" s="160">
        <v>10110</v>
      </c>
      <c r="P333" s="160"/>
      <c r="Q333" s="160"/>
      <c r="S333" s="160">
        <v>8898.65</v>
      </c>
      <c r="T333" s="160"/>
      <c r="U333" s="160"/>
      <c r="V333" s="19">
        <v>9500</v>
      </c>
      <c r="W333" s="19"/>
      <c r="X333" s="19"/>
    </row>
    <row r="334" spans="2:24" ht="12.75" customHeight="1">
      <c r="B334" s="161" t="s">
        <v>340</v>
      </c>
      <c r="C334" s="161"/>
      <c r="D334" s="161"/>
      <c r="E334" s="161"/>
      <c r="F334" s="161"/>
      <c r="G334" s="161"/>
      <c r="H334" s="160">
        <v>282.92</v>
      </c>
      <c r="I334" s="160"/>
      <c r="J334" s="160"/>
      <c r="L334" s="160">
        <v>1529.12</v>
      </c>
      <c r="M334" s="160"/>
      <c r="N334" s="160"/>
      <c r="O334" s="160">
        <v>1650.45</v>
      </c>
      <c r="P334" s="160"/>
      <c r="Q334" s="160"/>
      <c r="S334" s="160">
        <v>121.33</v>
      </c>
      <c r="T334" s="160"/>
      <c r="U334" s="160"/>
      <c r="V334" s="19">
        <v>404.25</v>
      </c>
      <c r="W334" s="19"/>
      <c r="X334" s="19"/>
    </row>
    <row r="335" spans="2:24" ht="12.75" customHeight="1">
      <c r="B335" s="161" t="s">
        <v>341</v>
      </c>
      <c r="C335" s="161"/>
      <c r="D335" s="161"/>
      <c r="E335" s="161"/>
      <c r="F335" s="161"/>
      <c r="G335" s="161"/>
      <c r="H335" s="160">
        <v>0</v>
      </c>
      <c r="I335" s="160"/>
      <c r="J335" s="160"/>
      <c r="L335" s="160">
        <v>699.07</v>
      </c>
      <c r="M335" s="160"/>
      <c r="N335" s="160"/>
      <c r="O335" s="160">
        <v>699.07</v>
      </c>
      <c r="P335" s="160"/>
      <c r="Q335" s="160"/>
      <c r="S335" s="160">
        <v>0</v>
      </c>
      <c r="T335" s="160"/>
      <c r="U335" s="160"/>
      <c r="V335" s="19">
        <v>0</v>
      </c>
      <c r="W335" s="19"/>
      <c r="X335" s="19"/>
    </row>
    <row r="336" spans="2:24" ht="12.75" customHeight="1">
      <c r="B336" s="161" t="s">
        <v>342</v>
      </c>
      <c r="C336" s="161"/>
      <c r="D336" s="161"/>
      <c r="E336" s="161"/>
      <c r="F336" s="161"/>
      <c r="G336" s="161"/>
      <c r="H336" s="160">
        <v>150</v>
      </c>
      <c r="I336" s="160"/>
      <c r="J336" s="160"/>
      <c r="L336" s="160">
        <v>11737.71</v>
      </c>
      <c r="M336" s="160"/>
      <c r="N336" s="160"/>
      <c r="O336" s="160">
        <v>14105.9</v>
      </c>
      <c r="P336" s="160"/>
      <c r="Q336" s="160"/>
      <c r="S336" s="160">
        <v>2368.19</v>
      </c>
      <c r="T336" s="160"/>
      <c r="U336" s="160"/>
      <c r="V336" s="19">
        <v>2518.19</v>
      </c>
      <c r="W336" s="19"/>
      <c r="X336" s="19"/>
    </row>
    <row r="337" spans="2:24" ht="12.75" customHeight="1">
      <c r="B337" s="161" t="s">
        <v>343</v>
      </c>
      <c r="C337" s="161"/>
      <c r="D337" s="161"/>
      <c r="E337" s="161"/>
      <c r="F337" s="161"/>
      <c r="G337" s="161"/>
      <c r="H337" s="160">
        <v>1967.11</v>
      </c>
      <c r="I337" s="160"/>
      <c r="J337" s="160"/>
      <c r="L337" s="160">
        <v>29899.04</v>
      </c>
      <c r="M337" s="160"/>
      <c r="N337" s="160"/>
      <c r="O337" s="160">
        <v>40736.22</v>
      </c>
      <c r="P337" s="160"/>
      <c r="Q337" s="160"/>
      <c r="S337" s="160">
        <v>10837.18</v>
      </c>
      <c r="T337" s="160"/>
      <c r="U337" s="160"/>
      <c r="V337" s="19">
        <v>12804.29</v>
      </c>
      <c r="W337" s="19"/>
      <c r="X337" s="19"/>
    </row>
    <row r="338" spans="2:24" ht="12.75" customHeight="1">
      <c r="B338" s="161" t="s">
        <v>344</v>
      </c>
      <c r="C338" s="161"/>
      <c r="D338" s="161"/>
      <c r="E338" s="161"/>
      <c r="F338" s="161"/>
      <c r="G338" s="161"/>
      <c r="H338" s="160">
        <v>78.64</v>
      </c>
      <c r="I338" s="160"/>
      <c r="J338" s="160"/>
      <c r="L338" s="160">
        <v>78.64</v>
      </c>
      <c r="M338" s="160"/>
      <c r="N338" s="160"/>
      <c r="O338" s="160">
        <v>0</v>
      </c>
      <c r="P338" s="160"/>
      <c r="Q338" s="160"/>
      <c r="S338" s="160">
        <v>-78.64</v>
      </c>
      <c r="T338" s="160"/>
      <c r="U338" s="160"/>
      <c r="V338" s="19">
        <v>0</v>
      </c>
      <c r="W338" s="19"/>
      <c r="X338" s="19"/>
    </row>
    <row r="339" spans="2:24" ht="12.75" customHeight="1">
      <c r="B339" s="161" t="s">
        <v>345</v>
      </c>
      <c r="C339" s="161"/>
      <c r="D339" s="161"/>
      <c r="E339" s="161"/>
      <c r="F339" s="161"/>
      <c r="G339" s="161"/>
      <c r="H339" s="160">
        <v>9000</v>
      </c>
      <c r="I339" s="160"/>
      <c r="J339" s="160"/>
      <c r="L339" s="160">
        <v>24000</v>
      </c>
      <c r="M339" s="160"/>
      <c r="N339" s="160"/>
      <c r="O339" s="160">
        <v>24600</v>
      </c>
      <c r="P339" s="160"/>
      <c r="Q339" s="160"/>
      <c r="S339" s="160">
        <v>600</v>
      </c>
      <c r="T339" s="160"/>
      <c r="U339" s="160"/>
      <c r="V339" s="19">
        <v>9600</v>
      </c>
      <c r="W339" s="19"/>
      <c r="X339" s="19"/>
    </row>
    <row r="340" spans="2:24" ht="12.75" customHeight="1">
      <c r="B340" s="161" t="s">
        <v>346</v>
      </c>
      <c r="C340" s="161"/>
      <c r="D340" s="161"/>
      <c r="E340" s="161"/>
      <c r="F340" s="161"/>
      <c r="G340" s="161"/>
      <c r="H340" s="160">
        <v>0</v>
      </c>
      <c r="I340" s="160"/>
      <c r="J340" s="160"/>
      <c r="L340" s="160">
        <v>942</v>
      </c>
      <c r="M340" s="160"/>
      <c r="N340" s="160"/>
      <c r="O340" s="160">
        <v>942</v>
      </c>
      <c r="P340" s="160"/>
      <c r="Q340" s="160"/>
      <c r="S340" s="160">
        <v>0</v>
      </c>
      <c r="T340" s="160"/>
      <c r="U340" s="160"/>
      <c r="V340" s="19">
        <v>0</v>
      </c>
      <c r="W340" s="19"/>
      <c r="X340" s="19"/>
    </row>
    <row r="341" spans="2:24" ht="12.75" customHeight="1">
      <c r="B341" s="161" t="s">
        <v>347</v>
      </c>
      <c r="C341" s="161"/>
      <c r="D341" s="161"/>
      <c r="E341" s="161"/>
      <c r="F341" s="161"/>
      <c r="G341" s="161"/>
      <c r="H341" s="160">
        <v>0</v>
      </c>
      <c r="I341" s="160"/>
      <c r="J341" s="160"/>
      <c r="L341" s="160">
        <v>983.99</v>
      </c>
      <c r="M341" s="160"/>
      <c r="N341" s="160"/>
      <c r="O341" s="160">
        <v>983.99</v>
      </c>
      <c r="P341" s="160"/>
      <c r="Q341" s="160"/>
      <c r="S341" s="160">
        <v>0</v>
      </c>
      <c r="T341" s="160"/>
      <c r="U341" s="160"/>
      <c r="V341" s="19">
        <v>0</v>
      </c>
      <c r="W341" s="19"/>
      <c r="X341" s="19"/>
    </row>
    <row r="342" spans="2:24" ht="12.75" customHeight="1">
      <c r="B342" s="161" t="s">
        <v>348</v>
      </c>
      <c r="C342" s="161"/>
      <c r="D342" s="161"/>
      <c r="E342" s="161"/>
      <c r="F342" s="161"/>
      <c r="G342" s="161"/>
      <c r="H342" s="160">
        <v>165</v>
      </c>
      <c r="I342" s="160"/>
      <c r="J342" s="160"/>
      <c r="L342" s="160">
        <v>0</v>
      </c>
      <c r="M342" s="160"/>
      <c r="N342" s="160"/>
      <c r="O342" s="160">
        <v>0</v>
      </c>
      <c r="P342" s="160"/>
      <c r="Q342" s="160"/>
      <c r="S342" s="160">
        <v>0</v>
      </c>
      <c r="T342" s="160"/>
      <c r="U342" s="160"/>
      <c r="V342" s="19">
        <v>165</v>
      </c>
      <c r="W342" s="19"/>
      <c r="X342" s="19"/>
    </row>
    <row r="343" spans="2:24" ht="12.75" customHeight="1">
      <c r="B343" s="161" t="s">
        <v>349</v>
      </c>
      <c r="C343" s="161"/>
      <c r="D343" s="161"/>
      <c r="E343" s="161"/>
      <c r="F343" s="161"/>
      <c r="G343" s="161"/>
      <c r="H343" s="160">
        <v>0</v>
      </c>
      <c r="I343" s="160"/>
      <c r="J343" s="160"/>
      <c r="L343" s="160">
        <v>350.5</v>
      </c>
      <c r="M343" s="160"/>
      <c r="N343" s="160"/>
      <c r="O343" s="160">
        <v>350.5</v>
      </c>
      <c r="P343" s="160"/>
      <c r="Q343" s="160"/>
      <c r="S343" s="160">
        <v>0</v>
      </c>
      <c r="T343" s="160"/>
      <c r="U343" s="160"/>
      <c r="V343" s="19">
        <v>0</v>
      </c>
      <c r="W343" s="19"/>
      <c r="X343" s="19"/>
    </row>
    <row r="344" spans="2:24" ht="12.75" customHeight="1">
      <c r="B344" s="161" t="s">
        <v>350</v>
      </c>
      <c r="C344" s="161"/>
      <c r="D344" s="161"/>
      <c r="E344" s="161"/>
      <c r="F344" s="161"/>
      <c r="G344" s="161"/>
      <c r="H344" s="160">
        <v>0</v>
      </c>
      <c r="I344" s="160"/>
      <c r="J344" s="160"/>
      <c r="L344" s="160">
        <v>135</v>
      </c>
      <c r="M344" s="160"/>
      <c r="N344" s="160"/>
      <c r="O344" s="160">
        <v>135</v>
      </c>
      <c r="P344" s="160"/>
      <c r="Q344" s="160"/>
      <c r="S344" s="160">
        <v>0</v>
      </c>
      <c r="T344" s="160"/>
      <c r="U344" s="160"/>
      <c r="V344" s="19">
        <v>0</v>
      </c>
      <c r="W344" s="19"/>
      <c r="X344" s="19"/>
    </row>
    <row r="345" spans="2:24" ht="12.75" customHeight="1">
      <c r="B345" s="161" t="s">
        <v>351</v>
      </c>
      <c r="C345" s="161"/>
      <c r="D345" s="161"/>
      <c r="E345" s="161"/>
      <c r="F345" s="161"/>
      <c r="G345" s="161"/>
      <c r="H345" s="160">
        <v>0</v>
      </c>
      <c r="I345" s="160"/>
      <c r="J345" s="160"/>
      <c r="L345" s="160">
        <v>150.27</v>
      </c>
      <c r="M345" s="160"/>
      <c r="N345" s="160"/>
      <c r="O345" s="160">
        <v>150.27</v>
      </c>
      <c r="P345" s="160"/>
      <c r="Q345" s="160"/>
      <c r="S345" s="160">
        <v>0</v>
      </c>
      <c r="T345" s="160"/>
      <c r="U345" s="160"/>
      <c r="V345" s="19">
        <v>0</v>
      </c>
      <c r="W345" s="19"/>
      <c r="X345" s="19"/>
    </row>
    <row r="346" spans="2:24" ht="12.75" customHeight="1">
      <c r="B346" s="161" t="s">
        <v>352</v>
      </c>
      <c r="C346" s="161"/>
      <c r="D346" s="161"/>
      <c r="E346" s="161"/>
      <c r="F346" s="161"/>
      <c r="G346" s="161"/>
      <c r="H346" s="160">
        <v>0</v>
      </c>
      <c r="I346" s="160"/>
      <c r="J346" s="160"/>
      <c r="L346" s="160">
        <v>1990</v>
      </c>
      <c r="M346" s="160"/>
      <c r="N346" s="160"/>
      <c r="O346" s="160">
        <v>1990</v>
      </c>
      <c r="P346" s="160"/>
      <c r="Q346" s="160"/>
      <c r="S346" s="160">
        <v>0</v>
      </c>
      <c r="T346" s="160"/>
      <c r="U346" s="160"/>
      <c r="V346" s="19">
        <v>0</v>
      </c>
      <c r="W346" s="19"/>
      <c r="X346" s="19"/>
    </row>
    <row r="347" spans="2:24" ht="12.75" customHeight="1">
      <c r="B347" s="161" t="s">
        <v>353</v>
      </c>
      <c r="C347" s="161"/>
      <c r="D347" s="161"/>
      <c r="E347" s="161"/>
      <c r="F347" s="161"/>
      <c r="G347" s="161"/>
      <c r="H347" s="160">
        <v>5568.14</v>
      </c>
      <c r="I347" s="160"/>
      <c r="J347" s="160"/>
      <c r="L347" s="160">
        <v>0</v>
      </c>
      <c r="M347" s="160"/>
      <c r="N347" s="160"/>
      <c r="O347" s="160">
        <v>0</v>
      </c>
      <c r="P347" s="160"/>
      <c r="Q347" s="160"/>
      <c r="S347" s="160">
        <v>0</v>
      </c>
      <c r="T347" s="160"/>
      <c r="U347" s="160"/>
      <c r="V347" s="19">
        <v>5568.14</v>
      </c>
      <c r="W347" s="19"/>
      <c r="X347" s="19"/>
    </row>
    <row r="348" spans="2:24" ht="12.75" customHeight="1">
      <c r="B348" s="161" t="s">
        <v>354</v>
      </c>
      <c r="C348" s="161"/>
      <c r="D348" s="161"/>
      <c r="E348" s="161"/>
      <c r="F348" s="161"/>
      <c r="G348" s="161"/>
      <c r="H348" s="160">
        <v>526426.31</v>
      </c>
      <c r="I348" s="160"/>
      <c r="J348" s="160"/>
      <c r="L348" s="160">
        <v>485617.49</v>
      </c>
      <c r="M348" s="160"/>
      <c r="N348" s="160"/>
      <c r="O348" s="160">
        <v>0</v>
      </c>
      <c r="P348" s="160"/>
      <c r="Q348" s="160"/>
      <c r="S348" s="160">
        <v>-485617.49</v>
      </c>
      <c r="T348" s="160"/>
      <c r="U348" s="160"/>
      <c r="V348" s="19">
        <v>40808.82</v>
      </c>
      <c r="W348" s="19"/>
      <c r="X348" s="19"/>
    </row>
    <row r="349" spans="2:24" ht="12.75" customHeight="1">
      <c r="B349" s="161" t="s">
        <v>355</v>
      </c>
      <c r="C349" s="161"/>
      <c r="D349" s="161"/>
      <c r="E349" s="161"/>
      <c r="F349" s="161"/>
      <c r="G349" s="161"/>
      <c r="H349" s="160">
        <v>11728.74</v>
      </c>
      <c r="I349" s="160"/>
      <c r="J349" s="160"/>
      <c r="L349" s="160">
        <v>49062.8</v>
      </c>
      <c r="M349" s="160"/>
      <c r="N349" s="160"/>
      <c r="O349" s="160">
        <v>67200</v>
      </c>
      <c r="P349" s="160"/>
      <c r="Q349" s="160"/>
      <c r="S349" s="160">
        <v>18137.2</v>
      </c>
      <c r="T349" s="160"/>
      <c r="U349" s="160"/>
      <c r="V349" s="19">
        <v>29865.94</v>
      </c>
      <c r="W349" s="19"/>
      <c r="X349" s="19"/>
    </row>
    <row r="350" spans="2:24" ht="12.75" customHeight="1">
      <c r="B350" s="161" t="s">
        <v>356</v>
      </c>
      <c r="C350" s="161"/>
      <c r="D350" s="161"/>
      <c r="E350" s="161"/>
      <c r="F350" s="161"/>
      <c r="G350" s="161"/>
      <c r="H350" s="160">
        <v>2617.75</v>
      </c>
      <c r="I350" s="160"/>
      <c r="J350" s="160"/>
      <c r="L350" s="160">
        <v>8922.53</v>
      </c>
      <c r="M350" s="160"/>
      <c r="N350" s="160"/>
      <c r="O350" s="160">
        <v>9736.78</v>
      </c>
      <c r="P350" s="160"/>
      <c r="Q350" s="160"/>
      <c r="S350" s="160">
        <v>814.25</v>
      </c>
      <c r="T350" s="160"/>
      <c r="U350" s="160"/>
      <c r="V350" s="19">
        <v>3432</v>
      </c>
      <c r="W350" s="19"/>
      <c r="X350" s="19"/>
    </row>
    <row r="351" spans="2:24" ht="12.75" customHeight="1">
      <c r="B351" s="161" t="s">
        <v>357</v>
      </c>
      <c r="C351" s="161"/>
      <c r="D351" s="161"/>
      <c r="E351" s="161"/>
      <c r="F351" s="161"/>
      <c r="G351" s="161"/>
      <c r="H351" s="160">
        <v>0</v>
      </c>
      <c r="I351" s="160"/>
      <c r="J351" s="160"/>
      <c r="L351" s="160">
        <v>220</v>
      </c>
      <c r="M351" s="160"/>
      <c r="N351" s="160"/>
      <c r="O351" s="160">
        <v>220</v>
      </c>
      <c r="P351" s="160"/>
      <c r="Q351" s="160"/>
      <c r="S351" s="160">
        <v>0</v>
      </c>
      <c r="T351" s="160"/>
      <c r="U351" s="160"/>
      <c r="V351" s="19">
        <v>0</v>
      </c>
      <c r="W351" s="19"/>
      <c r="X351" s="19"/>
    </row>
    <row r="352" spans="2:24" ht="12.75" customHeight="1">
      <c r="B352" s="161" t="s">
        <v>358</v>
      </c>
      <c r="C352" s="161"/>
      <c r="D352" s="161"/>
      <c r="E352" s="161"/>
      <c r="F352" s="161"/>
      <c r="G352" s="161"/>
      <c r="H352" s="160">
        <v>0</v>
      </c>
      <c r="I352" s="160"/>
      <c r="J352" s="160"/>
      <c r="L352" s="160">
        <v>42.9</v>
      </c>
      <c r="M352" s="160"/>
      <c r="N352" s="160"/>
      <c r="O352" s="160">
        <v>42.9</v>
      </c>
      <c r="P352" s="160"/>
      <c r="Q352" s="160"/>
      <c r="S352" s="160">
        <v>0</v>
      </c>
      <c r="T352" s="160"/>
      <c r="U352" s="160"/>
      <c r="V352" s="19">
        <v>0</v>
      </c>
      <c r="W352" s="19"/>
      <c r="X352" s="19"/>
    </row>
    <row r="353" spans="2:24" ht="12.75" customHeight="1">
      <c r="B353" s="161" t="s">
        <v>359</v>
      </c>
      <c r="C353" s="161"/>
      <c r="D353" s="161"/>
      <c r="E353" s="161"/>
      <c r="F353" s="161"/>
      <c r="G353" s="161"/>
      <c r="H353" s="160">
        <v>0</v>
      </c>
      <c r="I353" s="160"/>
      <c r="J353" s="160"/>
      <c r="L353" s="160">
        <v>67</v>
      </c>
      <c r="M353" s="160"/>
      <c r="N353" s="160"/>
      <c r="O353" s="160">
        <v>67</v>
      </c>
      <c r="P353" s="160"/>
      <c r="Q353" s="160"/>
      <c r="S353" s="160">
        <v>0</v>
      </c>
      <c r="T353" s="160"/>
      <c r="U353" s="160"/>
      <c r="V353" s="19">
        <v>0</v>
      </c>
      <c r="W353" s="19"/>
      <c r="X353" s="19"/>
    </row>
    <row r="354" spans="2:24" ht="12.75" customHeight="1">
      <c r="B354" s="161" t="s">
        <v>360</v>
      </c>
      <c r="C354" s="161"/>
      <c r="D354" s="161"/>
      <c r="E354" s="161"/>
      <c r="F354" s="161"/>
      <c r="G354" s="161"/>
      <c r="H354" s="160">
        <v>0</v>
      </c>
      <c r="I354" s="160"/>
      <c r="J354" s="160"/>
      <c r="L354" s="160">
        <v>187</v>
      </c>
      <c r="M354" s="160"/>
      <c r="N354" s="160"/>
      <c r="O354" s="160">
        <v>187</v>
      </c>
      <c r="P354" s="160"/>
      <c r="Q354" s="160"/>
      <c r="S354" s="160">
        <v>0</v>
      </c>
      <c r="T354" s="160"/>
      <c r="U354" s="160"/>
      <c r="V354" s="19">
        <v>0</v>
      </c>
      <c r="W354" s="19"/>
      <c r="X354" s="19"/>
    </row>
    <row r="355" spans="2:24" ht="12.75" customHeight="1">
      <c r="B355" s="161" t="s">
        <v>361</v>
      </c>
      <c r="C355" s="161"/>
      <c r="D355" s="161"/>
      <c r="E355" s="161"/>
      <c r="F355" s="161"/>
      <c r="G355" s="161"/>
      <c r="H355" s="160">
        <v>0</v>
      </c>
      <c r="I355" s="160"/>
      <c r="J355" s="160"/>
      <c r="L355" s="160">
        <v>12319.74</v>
      </c>
      <c r="M355" s="160"/>
      <c r="N355" s="160"/>
      <c r="O355" s="160">
        <v>12319.74</v>
      </c>
      <c r="P355" s="160"/>
      <c r="Q355" s="160"/>
      <c r="S355" s="160">
        <v>0</v>
      </c>
      <c r="T355" s="160"/>
      <c r="U355" s="160"/>
      <c r="V355" s="19">
        <v>0</v>
      </c>
      <c r="W355" s="19"/>
      <c r="X355" s="19"/>
    </row>
    <row r="356" spans="2:24" ht="12.75" customHeight="1">
      <c r="B356" s="161" t="s">
        <v>362</v>
      </c>
      <c r="C356" s="161"/>
      <c r="D356" s="161"/>
      <c r="E356" s="161"/>
      <c r="F356" s="161"/>
      <c r="G356" s="161"/>
      <c r="H356" s="160">
        <v>0</v>
      </c>
      <c r="I356" s="160"/>
      <c r="J356" s="160"/>
      <c r="L356" s="160">
        <v>803.61</v>
      </c>
      <c r="M356" s="160"/>
      <c r="N356" s="160"/>
      <c r="O356" s="160">
        <v>803.61</v>
      </c>
      <c r="P356" s="160"/>
      <c r="Q356" s="160"/>
      <c r="S356" s="160">
        <v>0</v>
      </c>
      <c r="T356" s="160"/>
      <c r="U356" s="160"/>
      <c r="V356" s="19">
        <v>0</v>
      </c>
      <c r="W356" s="19"/>
      <c r="X356" s="19"/>
    </row>
    <row r="357" spans="2:24" ht="12.75" customHeight="1">
      <c r="B357" s="161" t="s">
        <v>363</v>
      </c>
      <c r="C357" s="161"/>
      <c r="D357" s="161"/>
      <c r="E357" s="161"/>
      <c r="F357" s="161"/>
      <c r="G357" s="161"/>
      <c r="H357" s="160">
        <v>17191.83</v>
      </c>
      <c r="I357" s="160"/>
      <c r="J357" s="160"/>
      <c r="L357" s="160">
        <v>140102.05</v>
      </c>
      <c r="M357" s="160"/>
      <c r="N357" s="160"/>
      <c r="O357" s="160">
        <v>153273.67</v>
      </c>
      <c r="P357" s="160"/>
      <c r="Q357" s="160"/>
      <c r="S357" s="160">
        <v>13171.62</v>
      </c>
      <c r="T357" s="160"/>
      <c r="U357" s="160"/>
      <c r="V357" s="19">
        <v>30363.45</v>
      </c>
      <c r="W357" s="19"/>
      <c r="X357" s="19"/>
    </row>
    <row r="358" spans="2:24" ht="12.75" customHeight="1">
      <c r="B358" s="161" t="s">
        <v>364</v>
      </c>
      <c r="C358" s="161"/>
      <c r="D358" s="161"/>
      <c r="E358" s="161"/>
      <c r="F358" s="161"/>
      <c r="G358" s="161"/>
      <c r="H358" s="160">
        <v>0</v>
      </c>
      <c r="I358" s="160"/>
      <c r="J358" s="160"/>
      <c r="L358" s="160">
        <v>176</v>
      </c>
      <c r="M358" s="160"/>
      <c r="N358" s="160"/>
      <c r="O358" s="160">
        <v>176</v>
      </c>
      <c r="P358" s="160"/>
      <c r="Q358" s="160"/>
      <c r="S358" s="160">
        <v>0</v>
      </c>
      <c r="T358" s="160"/>
      <c r="U358" s="160"/>
      <c r="V358" s="19">
        <v>0</v>
      </c>
      <c r="W358" s="19"/>
      <c r="X358" s="19"/>
    </row>
    <row r="359" spans="2:24" ht="12.75" customHeight="1">
      <c r="B359" s="161" t="s">
        <v>365</v>
      </c>
      <c r="C359" s="161"/>
      <c r="D359" s="161"/>
      <c r="E359" s="161"/>
      <c r="F359" s="161"/>
      <c r="G359" s="161"/>
      <c r="H359" s="160">
        <v>5409.8</v>
      </c>
      <c r="I359" s="160"/>
      <c r="J359" s="160"/>
      <c r="L359" s="160">
        <v>11271.8</v>
      </c>
      <c r="M359" s="160"/>
      <c r="N359" s="160"/>
      <c r="O359" s="160">
        <v>6521.5</v>
      </c>
      <c r="P359" s="160"/>
      <c r="Q359" s="160"/>
      <c r="S359" s="160">
        <v>-4750.3</v>
      </c>
      <c r="T359" s="160"/>
      <c r="U359" s="160"/>
      <c r="V359" s="19">
        <v>659.5</v>
      </c>
      <c r="W359" s="19"/>
      <c r="X359" s="19"/>
    </row>
    <row r="360" spans="2:24" ht="12.75" customHeight="1">
      <c r="B360" s="161" t="s">
        <v>366</v>
      </c>
      <c r="C360" s="161"/>
      <c r="D360" s="161"/>
      <c r="E360" s="161"/>
      <c r="F360" s="161"/>
      <c r="G360" s="161"/>
      <c r="H360" s="160">
        <v>11715</v>
      </c>
      <c r="I360" s="160"/>
      <c r="J360" s="160"/>
      <c r="L360" s="160">
        <v>46211</v>
      </c>
      <c r="M360" s="160"/>
      <c r="N360" s="160"/>
      <c r="O360" s="160">
        <v>34496</v>
      </c>
      <c r="P360" s="160"/>
      <c r="Q360" s="160"/>
      <c r="S360" s="160">
        <v>-11715</v>
      </c>
      <c r="T360" s="160"/>
      <c r="U360" s="160"/>
      <c r="V360" s="19">
        <v>0</v>
      </c>
      <c r="W360" s="19"/>
      <c r="X360" s="19"/>
    </row>
    <row r="361" spans="2:24" ht="12.75" customHeight="1">
      <c r="B361" s="161" t="s">
        <v>367</v>
      </c>
      <c r="C361" s="161"/>
      <c r="D361" s="161"/>
      <c r="E361" s="161"/>
      <c r="F361" s="161"/>
      <c r="G361" s="161"/>
      <c r="H361" s="160">
        <v>0</v>
      </c>
      <c r="I361" s="160"/>
      <c r="J361" s="160"/>
      <c r="L361" s="160">
        <v>89</v>
      </c>
      <c r="M361" s="160"/>
      <c r="N361" s="160"/>
      <c r="O361" s="160">
        <v>89</v>
      </c>
      <c r="P361" s="160"/>
      <c r="Q361" s="160"/>
      <c r="S361" s="160">
        <v>0</v>
      </c>
      <c r="T361" s="160"/>
      <c r="U361" s="160"/>
      <c r="V361" s="19">
        <v>0</v>
      </c>
      <c r="W361" s="19"/>
      <c r="X361" s="19"/>
    </row>
    <row r="362" spans="2:24" ht="12.75" customHeight="1">
      <c r="B362" s="161" t="s">
        <v>368</v>
      </c>
      <c r="C362" s="161"/>
      <c r="D362" s="161"/>
      <c r="E362" s="161"/>
      <c r="F362" s="161"/>
      <c r="G362" s="161"/>
      <c r="H362" s="160">
        <v>27</v>
      </c>
      <c r="I362" s="160"/>
      <c r="J362" s="160"/>
      <c r="L362" s="160">
        <v>0</v>
      </c>
      <c r="M362" s="160"/>
      <c r="N362" s="160"/>
      <c r="O362" s="160">
        <v>0</v>
      </c>
      <c r="P362" s="160"/>
      <c r="Q362" s="160"/>
      <c r="S362" s="160">
        <v>0</v>
      </c>
      <c r="T362" s="160"/>
      <c r="U362" s="160"/>
      <c r="V362" s="19">
        <v>27</v>
      </c>
      <c r="W362" s="19"/>
      <c r="X362" s="19"/>
    </row>
    <row r="363" spans="2:24" ht="12.75" customHeight="1">
      <c r="B363" s="161" t="s">
        <v>369</v>
      </c>
      <c r="C363" s="161"/>
      <c r="D363" s="161"/>
      <c r="E363" s="161"/>
      <c r="F363" s="161"/>
      <c r="G363" s="161"/>
      <c r="H363" s="160">
        <v>0</v>
      </c>
      <c r="I363" s="160"/>
      <c r="J363" s="160"/>
      <c r="L363" s="160">
        <v>180</v>
      </c>
      <c r="M363" s="160"/>
      <c r="N363" s="160"/>
      <c r="O363" s="160">
        <v>180</v>
      </c>
      <c r="P363" s="160"/>
      <c r="Q363" s="160"/>
      <c r="S363" s="160">
        <v>0</v>
      </c>
      <c r="T363" s="160"/>
      <c r="U363" s="160"/>
      <c r="V363" s="19">
        <v>0</v>
      </c>
      <c r="W363" s="19"/>
      <c r="X363" s="19"/>
    </row>
    <row r="364" spans="2:24" ht="12.75" customHeight="1">
      <c r="B364" s="161" t="s">
        <v>370</v>
      </c>
      <c r="C364" s="161"/>
      <c r="D364" s="161"/>
      <c r="E364" s="161"/>
      <c r="F364" s="161"/>
      <c r="G364" s="161"/>
      <c r="H364" s="160">
        <v>80</v>
      </c>
      <c r="I364" s="160"/>
      <c r="J364" s="160"/>
      <c r="L364" s="160">
        <v>742</v>
      </c>
      <c r="M364" s="160"/>
      <c r="N364" s="160"/>
      <c r="O364" s="160">
        <v>662</v>
      </c>
      <c r="P364" s="160"/>
      <c r="Q364" s="160"/>
      <c r="S364" s="160">
        <v>-80</v>
      </c>
      <c r="T364" s="160"/>
      <c r="U364" s="160"/>
      <c r="V364" s="19">
        <v>0</v>
      </c>
      <c r="W364" s="19"/>
      <c r="X364" s="19"/>
    </row>
    <row r="365" spans="2:24" ht="12.75" customHeight="1">
      <c r="B365" s="161" t="s">
        <v>371</v>
      </c>
      <c r="C365" s="161"/>
      <c r="D365" s="161"/>
      <c r="E365" s="161"/>
      <c r="F365" s="161"/>
      <c r="G365" s="161"/>
      <c r="H365" s="160">
        <v>0</v>
      </c>
      <c r="I365" s="160"/>
      <c r="J365" s="160"/>
      <c r="L365" s="160">
        <v>25207.32</v>
      </c>
      <c r="M365" s="160"/>
      <c r="N365" s="160"/>
      <c r="O365" s="160">
        <v>25207.32</v>
      </c>
      <c r="P365" s="160"/>
      <c r="Q365" s="160"/>
      <c r="S365" s="160">
        <v>0</v>
      </c>
      <c r="T365" s="160"/>
      <c r="U365" s="160"/>
      <c r="V365" s="19">
        <v>0</v>
      </c>
      <c r="W365" s="19"/>
      <c r="X365" s="19"/>
    </row>
    <row r="366" spans="2:24" ht="12.75" customHeight="1">
      <c r="B366" s="161" t="s">
        <v>372</v>
      </c>
      <c r="C366" s="161"/>
      <c r="D366" s="161"/>
      <c r="E366" s="161"/>
      <c r="F366" s="161"/>
      <c r="G366" s="161"/>
      <c r="H366" s="160">
        <v>0</v>
      </c>
      <c r="I366" s="160"/>
      <c r="J366" s="160"/>
      <c r="L366" s="160">
        <v>490</v>
      </c>
      <c r="M366" s="160"/>
      <c r="N366" s="160"/>
      <c r="O366" s="160">
        <v>490</v>
      </c>
      <c r="P366" s="160"/>
      <c r="Q366" s="160"/>
      <c r="S366" s="160">
        <v>0</v>
      </c>
      <c r="T366" s="160"/>
      <c r="U366" s="160"/>
      <c r="V366" s="19">
        <v>0</v>
      </c>
      <c r="W366" s="19"/>
      <c r="X366" s="19"/>
    </row>
    <row r="367" spans="2:24" ht="12.75" customHeight="1">
      <c r="B367" s="161" t="s">
        <v>373</v>
      </c>
      <c r="C367" s="161"/>
      <c r="D367" s="161"/>
      <c r="E367" s="161"/>
      <c r="F367" s="161"/>
      <c r="G367" s="161"/>
      <c r="H367" s="160">
        <v>30806.75</v>
      </c>
      <c r="I367" s="160"/>
      <c r="J367" s="160"/>
      <c r="L367" s="160">
        <v>392735.64</v>
      </c>
      <c r="M367" s="160"/>
      <c r="N367" s="160"/>
      <c r="O367" s="160">
        <v>431897.25</v>
      </c>
      <c r="P367" s="160"/>
      <c r="Q367" s="160"/>
      <c r="S367" s="160">
        <v>39161.61</v>
      </c>
      <c r="T367" s="160"/>
      <c r="U367" s="160"/>
      <c r="V367" s="19">
        <v>69968.36</v>
      </c>
      <c r="W367" s="19"/>
      <c r="X367" s="19"/>
    </row>
    <row r="368" spans="2:24" ht="12.75" customHeight="1">
      <c r="B368" s="161" t="s">
        <v>374</v>
      </c>
      <c r="C368" s="161"/>
      <c r="D368" s="161"/>
      <c r="E368" s="161"/>
      <c r="F368" s="161"/>
      <c r="G368" s="161"/>
      <c r="H368" s="160">
        <v>0</v>
      </c>
      <c r="I368" s="160"/>
      <c r="J368" s="160"/>
      <c r="L368" s="160">
        <v>190</v>
      </c>
      <c r="M368" s="160"/>
      <c r="N368" s="160"/>
      <c r="O368" s="160">
        <v>190</v>
      </c>
      <c r="P368" s="160"/>
      <c r="Q368" s="160"/>
      <c r="S368" s="160">
        <v>0</v>
      </c>
      <c r="T368" s="160"/>
      <c r="U368" s="160"/>
      <c r="V368" s="19">
        <v>0</v>
      </c>
      <c r="W368" s="19"/>
      <c r="X368" s="19"/>
    </row>
    <row r="369" spans="2:24" ht="12.75" customHeight="1">
      <c r="B369" s="161" t="s">
        <v>375</v>
      </c>
      <c r="C369" s="161"/>
      <c r="D369" s="161"/>
      <c r="E369" s="161"/>
      <c r="F369" s="161"/>
      <c r="G369" s="161"/>
      <c r="H369" s="160">
        <v>2125.15</v>
      </c>
      <c r="I369" s="160"/>
      <c r="J369" s="160"/>
      <c r="L369" s="160">
        <v>3239.15</v>
      </c>
      <c r="M369" s="160"/>
      <c r="N369" s="160"/>
      <c r="O369" s="160">
        <v>1114</v>
      </c>
      <c r="P369" s="160"/>
      <c r="Q369" s="160"/>
      <c r="S369" s="160">
        <v>-2125.15</v>
      </c>
      <c r="T369" s="160"/>
      <c r="U369" s="160"/>
      <c r="V369" s="19">
        <v>0</v>
      </c>
      <c r="W369" s="19"/>
      <c r="X369" s="19"/>
    </row>
    <row r="370" spans="2:24" ht="12.75" customHeight="1">
      <c r="B370" s="161" t="s">
        <v>376</v>
      </c>
      <c r="C370" s="161"/>
      <c r="D370" s="161"/>
      <c r="E370" s="161"/>
      <c r="F370" s="161"/>
      <c r="G370" s="161"/>
      <c r="H370" s="160">
        <v>0</v>
      </c>
      <c r="I370" s="160"/>
      <c r="J370" s="160"/>
      <c r="L370" s="160">
        <v>1462</v>
      </c>
      <c r="M370" s="160"/>
      <c r="N370" s="160"/>
      <c r="O370" s="160">
        <v>1462</v>
      </c>
      <c r="P370" s="160"/>
      <c r="Q370" s="160"/>
      <c r="S370" s="160">
        <v>0</v>
      </c>
      <c r="T370" s="160"/>
      <c r="U370" s="160"/>
      <c r="V370" s="19">
        <v>0</v>
      </c>
      <c r="W370" s="19"/>
      <c r="X370" s="19"/>
    </row>
    <row r="371" spans="2:24" ht="12.75" customHeight="1">
      <c r="B371" s="161" t="s">
        <v>377</v>
      </c>
      <c r="C371" s="161"/>
      <c r="D371" s="161"/>
      <c r="E371" s="161"/>
      <c r="F371" s="161"/>
      <c r="G371" s="161"/>
      <c r="H371" s="160">
        <v>0</v>
      </c>
      <c r="I371" s="160"/>
      <c r="J371" s="160"/>
      <c r="L371" s="160">
        <v>200</v>
      </c>
      <c r="M371" s="160"/>
      <c r="N371" s="160"/>
      <c r="O371" s="160">
        <v>200</v>
      </c>
      <c r="P371" s="160"/>
      <c r="Q371" s="160"/>
      <c r="S371" s="160">
        <v>0</v>
      </c>
      <c r="T371" s="160"/>
      <c r="U371" s="160"/>
      <c r="V371" s="19">
        <v>0</v>
      </c>
      <c r="W371" s="19"/>
      <c r="X371" s="19"/>
    </row>
    <row r="372" spans="2:24" ht="12.75" customHeight="1">
      <c r="B372" s="161" t="s">
        <v>378</v>
      </c>
      <c r="C372" s="161"/>
      <c r="D372" s="161"/>
      <c r="E372" s="161"/>
      <c r="F372" s="161"/>
      <c r="G372" s="161"/>
      <c r="H372" s="160">
        <v>1319.88</v>
      </c>
      <c r="I372" s="160"/>
      <c r="J372" s="160"/>
      <c r="L372" s="160">
        <v>1319.88</v>
      </c>
      <c r="M372" s="160"/>
      <c r="N372" s="160"/>
      <c r="O372" s="160">
        <v>0</v>
      </c>
      <c r="P372" s="160"/>
      <c r="Q372" s="160"/>
      <c r="S372" s="160">
        <v>-1319.88</v>
      </c>
      <c r="T372" s="160"/>
      <c r="U372" s="160"/>
      <c r="V372" s="19">
        <v>0</v>
      </c>
      <c r="W372" s="19"/>
      <c r="X372" s="19"/>
    </row>
    <row r="373" spans="2:24" ht="12.75" customHeight="1">
      <c r="B373" s="161" t="s">
        <v>379</v>
      </c>
      <c r="C373" s="161"/>
      <c r="D373" s="161"/>
      <c r="E373" s="161"/>
      <c r="F373" s="161"/>
      <c r="G373" s="161"/>
      <c r="H373" s="160">
        <v>0</v>
      </c>
      <c r="I373" s="160"/>
      <c r="J373" s="160"/>
      <c r="L373" s="160">
        <v>2135.9</v>
      </c>
      <c r="M373" s="160"/>
      <c r="N373" s="160"/>
      <c r="O373" s="160">
        <v>2535.9</v>
      </c>
      <c r="P373" s="160"/>
      <c r="Q373" s="160"/>
      <c r="S373" s="160">
        <v>400</v>
      </c>
      <c r="T373" s="160"/>
      <c r="U373" s="160"/>
      <c r="V373" s="19">
        <v>400</v>
      </c>
      <c r="W373" s="19"/>
      <c r="X373" s="19"/>
    </row>
    <row r="374" spans="2:24" ht="12.75" customHeight="1">
      <c r="B374" s="161" t="s">
        <v>380</v>
      </c>
      <c r="C374" s="161"/>
      <c r="D374" s="161"/>
      <c r="E374" s="161"/>
      <c r="F374" s="161"/>
      <c r="G374" s="161"/>
      <c r="H374" s="160">
        <v>2432.5</v>
      </c>
      <c r="I374" s="160"/>
      <c r="J374" s="160"/>
      <c r="L374" s="160">
        <v>19615.05</v>
      </c>
      <c r="M374" s="160"/>
      <c r="N374" s="160"/>
      <c r="O374" s="160">
        <v>17546.95</v>
      </c>
      <c r="P374" s="160"/>
      <c r="Q374" s="160"/>
      <c r="S374" s="160">
        <v>-2068.1</v>
      </c>
      <c r="T374" s="160"/>
      <c r="U374" s="160"/>
      <c r="V374" s="19">
        <v>364.4</v>
      </c>
      <c r="W374" s="19"/>
      <c r="X374" s="19"/>
    </row>
    <row r="375" spans="2:24" ht="12.75" customHeight="1">
      <c r="B375" s="161" t="s">
        <v>381</v>
      </c>
      <c r="C375" s="161"/>
      <c r="D375" s="161"/>
      <c r="E375" s="161"/>
      <c r="F375" s="161"/>
      <c r="G375" s="161"/>
      <c r="H375" s="160">
        <v>0</v>
      </c>
      <c r="I375" s="160"/>
      <c r="J375" s="160"/>
      <c r="L375" s="160">
        <v>21</v>
      </c>
      <c r="M375" s="160"/>
      <c r="N375" s="160"/>
      <c r="O375" s="160">
        <v>21</v>
      </c>
      <c r="P375" s="160"/>
      <c r="Q375" s="160"/>
      <c r="S375" s="160">
        <v>0</v>
      </c>
      <c r="T375" s="160"/>
      <c r="U375" s="160"/>
      <c r="V375" s="19">
        <v>0</v>
      </c>
      <c r="W375" s="19"/>
      <c r="X375" s="19"/>
    </row>
    <row r="376" spans="2:24" ht="12.75" customHeight="1">
      <c r="B376" s="161" t="s">
        <v>382</v>
      </c>
      <c r="C376" s="161"/>
      <c r="D376" s="161"/>
      <c r="E376" s="161"/>
      <c r="F376" s="161"/>
      <c r="G376" s="161"/>
      <c r="H376" s="160">
        <v>0</v>
      </c>
      <c r="I376" s="160"/>
      <c r="J376" s="160"/>
      <c r="L376" s="160">
        <v>108987</v>
      </c>
      <c r="M376" s="160"/>
      <c r="N376" s="160"/>
      <c r="O376" s="160">
        <v>123000</v>
      </c>
      <c r="P376" s="160"/>
      <c r="Q376" s="160"/>
      <c r="S376" s="160">
        <v>14013</v>
      </c>
      <c r="T376" s="160"/>
      <c r="U376" s="160"/>
      <c r="V376" s="19">
        <v>14013</v>
      </c>
      <c r="W376" s="19"/>
      <c r="X376" s="19"/>
    </row>
    <row r="377" spans="2:24" ht="12.75" customHeight="1">
      <c r="B377" s="161" t="s">
        <v>383</v>
      </c>
      <c r="C377" s="161"/>
      <c r="D377" s="161"/>
      <c r="E377" s="161"/>
      <c r="F377" s="161"/>
      <c r="G377" s="161"/>
      <c r="H377" s="160">
        <v>0</v>
      </c>
      <c r="I377" s="160"/>
      <c r="J377" s="160"/>
      <c r="L377" s="160">
        <v>12527.32</v>
      </c>
      <c r="M377" s="160"/>
      <c r="N377" s="160"/>
      <c r="O377" s="160">
        <v>12527.32</v>
      </c>
      <c r="P377" s="160"/>
      <c r="Q377" s="160"/>
      <c r="S377" s="160">
        <v>0</v>
      </c>
      <c r="T377" s="160"/>
      <c r="U377" s="160"/>
      <c r="V377" s="19">
        <v>0</v>
      </c>
      <c r="W377" s="19"/>
      <c r="X377" s="19"/>
    </row>
    <row r="378" spans="2:24" ht="12.75" customHeight="1">
      <c r="B378" s="161" t="s">
        <v>384</v>
      </c>
      <c r="C378" s="161"/>
      <c r="D378" s="161"/>
      <c r="E378" s="161"/>
      <c r="F378" s="161"/>
      <c r="G378" s="161"/>
      <c r="H378" s="160">
        <v>3157.38</v>
      </c>
      <c r="I378" s="160"/>
      <c r="J378" s="160"/>
      <c r="L378" s="160">
        <v>0</v>
      </c>
      <c r="M378" s="160"/>
      <c r="N378" s="160"/>
      <c r="O378" s="160">
        <v>0</v>
      </c>
      <c r="P378" s="160"/>
      <c r="Q378" s="160"/>
      <c r="S378" s="160">
        <v>0</v>
      </c>
      <c r="T378" s="160"/>
      <c r="U378" s="160"/>
      <c r="V378" s="19">
        <v>3157.38</v>
      </c>
      <c r="W378" s="19"/>
      <c r="X378" s="19"/>
    </row>
    <row r="379" spans="2:24" ht="12.75" customHeight="1">
      <c r="B379" s="161" t="s">
        <v>385</v>
      </c>
      <c r="C379" s="161"/>
      <c r="D379" s="161"/>
      <c r="E379" s="161"/>
      <c r="F379" s="161"/>
      <c r="G379" s="161"/>
      <c r="H379" s="160">
        <v>0</v>
      </c>
      <c r="I379" s="160"/>
      <c r="J379" s="160"/>
      <c r="L379" s="160">
        <v>650</v>
      </c>
      <c r="M379" s="160"/>
      <c r="N379" s="160"/>
      <c r="O379" s="160">
        <v>650</v>
      </c>
      <c r="P379" s="160"/>
      <c r="Q379" s="160"/>
      <c r="S379" s="160">
        <v>0</v>
      </c>
      <c r="T379" s="160"/>
      <c r="U379" s="160"/>
      <c r="V379" s="19">
        <v>0</v>
      </c>
      <c r="W379" s="19"/>
      <c r="X379" s="19"/>
    </row>
    <row r="380" spans="2:24" ht="12.75" customHeight="1">
      <c r="B380" s="161" t="s">
        <v>386</v>
      </c>
      <c r="C380" s="161"/>
      <c r="D380" s="161"/>
      <c r="E380" s="161"/>
      <c r="F380" s="161"/>
      <c r="G380" s="161"/>
      <c r="H380" s="160">
        <v>0</v>
      </c>
      <c r="I380" s="160"/>
      <c r="J380" s="160"/>
      <c r="L380" s="160">
        <v>0</v>
      </c>
      <c r="M380" s="160"/>
      <c r="N380" s="160"/>
      <c r="O380" s="160">
        <v>535</v>
      </c>
      <c r="P380" s="160"/>
      <c r="Q380" s="160"/>
      <c r="S380" s="160">
        <v>535</v>
      </c>
      <c r="T380" s="160"/>
      <c r="U380" s="160"/>
      <c r="V380" s="19">
        <v>535</v>
      </c>
      <c r="W380" s="19"/>
      <c r="X380" s="19"/>
    </row>
    <row r="381" spans="2:24" ht="12.75" customHeight="1">
      <c r="B381" s="161" t="s">
        <v>387</v>
      </c>
      <c r="C381" s="161"/>
      <c r="D381" s="161"/>
      <c r="E381" s="161"/>
      <c r="F381" s="161"/>
      <c r="G381" s="161"/>
      <c r="H381" s="160">
        <v>0</v>
      </c>
      <c r="I381" s="160"/>
      <c r="J381" s="160"/>
      <c r="L381" s="160">
        <v>5941.18</v>
      </c>
      <c r="M381" s="160"/>
      <c r="N381" s="160"/>
      <c r="O381" s="160">
        <v>5941.18</v>
      </c>
      <c r="P381" s="160"/>
      <c r="Q381" s="160"/>
      <c r="S381" s="160">
        <v>0</v>
      </c>
      <c r="T381" s="160"/>
      <c r="U381" s="160"/>
      <c r="V381" s="19">
        <v>0</v>
      </c>
      <c r="W381" s="19"/>
      <c r="X381" s="19"/>
    </row>
    <row r="382" spans="2:24" ht="12.75" customHeight="1">
      <c r="B382" s="161" t="s">
        <v>388</v>
      </c>
      <c r="C382" s="161"/>
      <c r="D382" s="161"/>
      <c r="E382" s="161"/>
      <c r="F382" s="161"/>
      <c r="G382" s="161"/>
      <c r="H382" s="160">
        <v>0</v>
      </c>
      <c r="I382" s="160"/>
      <c r="J382" s="160"/>
      <c r="L382" s="160">
        <v>3540</v>
      </c>
      <c r="M382" s="160"/>
      <c r="N382" s="160"/>
      <c r="O382" s="160">
        <v>3540</v>
      </c>
      <c r="P382" s="160"/>
      <c r="Q382" s="160"/>
      <c r="S382" s="160">
        <v>0</v>
      </c>
      <c r="T382" s="160"/>
      <c r="U382" s="160"/>
      <c r="V382" s="19">
        <v>0</v>
      </c>
      <c r="W382" s="19"/>
      <c r="X382" s="19"/>
    </row>
    <row r="383" spans="2:24" ht="12.75" customHeight="1">
      <c r="B383" s="161" t="s">
        <v>389</v>
      </c>
      <c r="C383" s="161"/>
      <c r="D383" s="161"/>
      <c r="E383" s="161"/>
      <c r="F383" s="161"/>
      <c r="G383" s="161"/>
      <c r="H383" s="160">
        <v>0</v>
      </c>
      <c r="I383" s="160"/>
      <c r="J383" s="160"/>
      <c r="L383" s="160">
        <v>1720</v>
      </c>
      <c r="M383" s="160"/>
      <c r="N383" s="160"/>
      <c r="O383" s="160">
        <v>1720</v>
      </c>
      <c r="P383" s="160"/>
      <c r="Q383" s="160"/>
      <c r="S383" s="160">
        <v>0</v>
      </c>
      <c r="T383" s="160"/>
      <c r="U383" s="160"/>
      <c r="V383" s="19">
        <v>0</v>
      </c>
      <c r="W383" s="19"/>
      <c r="X383" s="19"/>
    </row>
    <row r="384" spans="2:24" ht="12.75" customHeight="1">
      <c r="B384" s="161" t="s">
        <v>390</v>
      </c>
      <c r="C384" s="161"/>
      <c r="D384" s="161"/>
      <c r="E384" s="161"/>
      <c r="F384" s="161"/>
      <c r="G384" s="161"/>
      <c r="H384" s="160">
        <v>3420</v>
      </c>
      <c r="I384" s="160"/>
      <c r="J384" s="160"/>
      <c r="L384" s="160">
        <v>0</v>
      </c>
      <c r="M384" s="160"/>
      <c r="N384" s="160"/>
      <c r="O384" s="160">
        <v>0</v>
      </c>
      <c r="P384" s="160"/>
      <c r="Q384" s="160"/>
      <c r="S384" s="160">
        <v>0</v>
      </c>
      <c r="T384" s="160"/>
      <c r="U384" s="160"/>
      <c r="V384" s="19">
        <v>3420</v>
      </c>
      <c r="W384" s="19"/>
      <c r="X384" s="19"/>
    </row>
    <row r="385" spans="2:24" ht="12.75" customHeight="1">
      <c r="B385" s="161" t="s">
        <v>391</v>
      </c>
      <c r="C385" s="161"/>
      <c r="D385" s="161"/>
      <c r="E385" s="161"/>
      <c r="F385" s="161"/>
      <c r="G385" s="161"/>
      <c r="H385" s="160">
        <v>0</v>
      </c>
      <c r="I385" s="160"/>
      <c r="J385" s="160"/>
      <c r="L385" s="160">
        <v>587</v>
      </c>
      <c r="M385" s="160"/>
      <c r="N385" s="160"/>
      <c r="O385" s="160">
        <v>587</v>
      </c>
      <c r="P385" s="160"/>
      <c r="Q385" s="160"/>
      <c r="S385" s="160">
        <v>0</v>
      </c>
      <c r="T385" s="160"/>
      <c r="U385" s="160"/>
      <c r="V385" s="19">
        <v>0</v>
      </c>
      <c r="W385" s="19"/>
      <c r="X385" s="19"/>
    </row>
    <row r="386" spans="2:24" ht="12.75" customHeight="1">
      <c r="B386" s="161" t="s">
        <v>392</v>
      </c>
      <c r="C386" s="161"/>
      <c r="D386" s="161"/>
      <c r="E386" s="161"/>
      <c r="F386" s="161"/>
      <c r="G386" s="161"/>
      <c r="H386" s="160">
        <v>0</v>
      </c>
      <c r="I386" s="160"/>
      <c r="J386" s="160"/>
      <c r="L386" s="160">
        <v>178.3</v>
      </c>
      <c r="M386" s="160"/>
      <c r="N386" s="160"/>
      <c r="O386" s="160">
        <v>178.3</v>
      </c>
      <c r="P386" s="160"/>
      <c r="Q386" s="160"/>
      <c r="S386" s="160">
        <v>0</v>
      </c>
      <c r="T386" s="160"/>
      <c r="U386" s="160"/>
      <c r="V386" s="19">
        <v>0</v>
      </c>
      <c r="W386" s="19"/>
      <c r="X386" s="19"/>
    </row>
    <row r="387" spans="2:24" ht="12.75" customHeight="1">
      <c r="B387" s="161" t="s">
        <v>393</v>
      </c>
      <c r="C387" s="161"/>
      <c r="D387" s="161"/>
      <c r="E387" s="161"/>
      <c r="F387" s="161"/>
      <c r="G387" s="161"/>
      <c r="H387" s="160">
        <v>0</v>
      </c>
      <c r="I387" s="160"/>
      <c r="J387" s="160"/>
      <c r="L387" s="160">
        <v>7607.76</v>
      </c>
      <c r="M387" s="160"/>
      <c r="N387" s="160"/>
      <c r="O387" s="160">
        <v>7607.76</v>
      </c>
      <c r="P387" s="160"/>
      <c r="Q387" s="160"/>
      <c r="S387" s="160">
        <v>0</v>
      </c>
      <c r="T387" s="160"/>
      <c r="U387" s="160"/>
      <c r="V387" s="19">
        <v>0</v>
      </c>
      <c r="W387" s="19"/>
      <c r="X387" s="19"/>
    </row>
    <row r="388" spans="2:24" ht="12.75" customHeight="1">
      <c r="B388" s="161" t="s">
        <v>394</v>
      </c>
      <c r="C388" s="161"/>
      <c r="D388" s="161"/>
      <c r="E388" s="161"/>
      <c r="F388" s="161"/>
      <c r="G388" s="161"/>
      <c r="H388" s="160">
        <v>1923.2</v>
      </c>
      <c r="I388" s="160"/>
      <c r="J388" s="160"/>
      <c r="L388" s="160">
        <v>1923.2</v>
      </c>
      <c r="M388" s="160"/>
      <c r="N388" s="160"/>
      <c r="O388" s="160">
        <v>0</v>
      </c>
      <c r="P388" s="160"/>
      <c r="Q388" s="160"/>
      <c r="S388" s="160">
        <v>-1923.2</v>
      </c>
      <c r="T388" s="160"/>
      <c r="U388" s="160"/>
      <c r="V388" s="19">
        <v>0</v>
      </c>
      <c r="W388" s="19"/>
      <c r="X388" s="19"/>
    </row>
    <row r="389" spans="2:24" ht="12.75" customHeight="1">
      <c r="B389" s="161" t="s">
        <v>395</v>
      </c>
      <c r="C389" s="161"/>
      <c r="D389" s="161"/>
      <c r="E389" s="161"/>
      <c r="F389" s="161"/>
      <c r="G389" s="161"/>
      <c r="H389" s="160">
        <v>1750</v>
      </c>
      <c r="I389" s="160"/>
      <c r="J389" s="160"/>
      <c r="L389" s="160">
        <v>4528</v>
      </c>
      <c r="M389" s="160"/>
      <c r="N389" s="160"/>
      <c r="O389" s="160">
        <v>3278</v>
      </c>
      <c r="P389" s="160"/>
      <c r="Q389" s="160"/>
      <c r="S389" s="160">
        <v>-1250</v>
      </c>
      <c r="T389" s="160"/>
      <c r="U389" s="160"/>
      <c r="V389" s="19">
        <v>500</v>
      </c>
      <c r="W389" s="19"/>
      <c r="X389" s="19"/>
    </row>
    <row r="390" spans="2:24" ht="12.75" customHeight="1">
      <c r="B390" s="161" t="s">
        <v>396</v>
      </c>
      <c r="C390" s="161"/>
      <c r="D390" s="161"/>
      <c r="E390" s="161"/>
      <c r="F390" s="161"/>
      <c r="G390" s="161"/>
      <c r="H390" s="160">
        <v>24406.31</v>
      </c>
      <c r="I390" s="160"/>
      <c r="J390" s="160"/>
      <c r="L390" s="160">
        <v>25341.31</v>
      </c>
      <c r="M390" s="160"/>
      <c r="N390" s="160"/>
      <c r="O390" s="160">
        <v>935</v>
      </c>
      <c r="P390" s="160"/>
      <c r="Q390" s="160"/>
      <c r="S390" s="160">
        <v>-24406.31</v>
      </c>
      <c r="T390" s="160"/>
      <c r="U390" s="160"/>
      <c r="V390" s="19">
        <v>0</v>
      </c>
      <c r="W390" s="19"/>
      <c r="X390" s="19"/>
    </row>
    <row r="391" spans="2:24" ht="12.75" customHeight="1">
      <c r="B391" s="161" t="s">
        <v>397</v>
      </c>
      <c r="C391" s="161"/>
      <c r="D391" s="161"/>
      <c r="E391" s="161"/>
      <c r="F391" s="161"/>
      <c r="G391" s="161"/>
      <c r="H391" s="160">
        <v>720</v>
      </c>
      <c r="I391" s="160"/>
      <c r="J391" s="160"/>
      <c r="L391" s="160">
        <v>0</v>
      </c>
      <c r="M391" s="160"/>
      <c r="N391" s="160"/>
      <c r="O391" s="160">
        <v>0</v>
      </c>
      <c r="P391" s="160"/>
      <c r="Q391" s="160"/>
      <c r="S391" s="160">
        <v>0</v>
      </c>
      <c r="T391" s="160"/>
      <c r="U391" s="160"/>
      <c r="V391" s="19">
        <v>720</v>
      </c>
      <c r="W391" s="19"/>
      <c r="X391" s="19"/>
    </row>
    <row r="392" spans="2:24" ht="12.75" customHeight="1">
      <c r="B392" s="161" t="s">
        <v>398</v>
      </c>
      <c r="C392" s="161"/>
      <c r="D392" s="161"/>
      <c r="E392" s="161"/>
      <c r="F392" s="161"/>
      <c r="G392" s="161"/>
      <c r="H392" s="160">
        <v>958</v>
      </c>
      <c r="I392" s="160"/>
      <c r="J392" s="160"/>
      <c r="L392" s="160">
        <v>1199</v>
      </c>
      <c r="M392" s="160"/>
      <c r="N392" s="160"/>
      <c r="O392" s="160">
        <v>241</v>
      </c>
      <c r="P392" s="160"/>
      <c r="Q392" s="160"/>
      <c r="S392" s="160">
        <v>-958</v>
      </c>
      <c r="T392" s="160"/>
      <c r="U392" s="160"/>
      <c r="V392" s="19">
        <v>0</v>
      </c>
      <c r="W392" s="19"/>
      <c r="X392" s="19"/>
    </row>
    <row r="393" spans="2:24" ht="12.75" customHeight="1">
      <c r="B393" s="161" t="s">
        <v>399</v>
      </c>
      <c r="C393" s="161"/>
      <c r="D393" s="161"/>
      <c r="E393" s="161"/>
      <c r="F393" s="161"/>
      <c r="G393" s="161"/>
      <c r="H393" s="160">
        <v>0</v>
      </c>
      <c r="I393" s="160"/>
      <c r="J393" s="160"/>
      <c r="L393" s="160">
        <v>160</v>
      </c>
      <c r="M393" s="160"/>
      <c r="N393" s="160"/>
      <c r="O393" s="160">
        <v>160</v>
      </c>
      <c r="P393" s="160"/>
      <c r="Q393" s="160"/>
      <c r="S393" s="160">
        <v>0</v>
      </c>
      <c r="T393" s="160"/>
      <c r="U393" s="160"/>
      <c r="V393" s="19">
        <v>0</v>
      </c>
      <c r="W393" s="19"/>
      <c r="X393" s="19"/>
    </row>
    <row r="394" spans="2:24" ht="12.75" customHeight="1">
      <c r="B394" s="161" t="s">
        <v>400</v>
      </c>
      <c r="C394" s="161"/>
      <c r="D394" s="161"/>
      <c r="E394" s="161"/>
      <c r="F394" s="161"/>
      <c r="G394" s="161"/>
      <c r="H394" s="160">
        <v>1126.02</v>
      </c>
      <c r="I394" s="160"/>
      <c r="J394" s="160"/>
      <c r="L394" s="160">
        <v>1455.77</v>
      </c>
      <c r="M394" s="160"/>
      <c r="N394" s="160"/>
      <c r="O394" s="160">
        <v>329.75</v>
      </c>
      <c r="P394" s="160"/>
      <c r="Q394" s="160"/>
      <c r="S394" s="160">
        <v>-1126.02</v>
      </c>
      <c r="T394" s="160"/>
      <c r="U394" s="160"/>
      <c r="V394" s="19">
        <v>0</v>
      </c>
      <c r="W394" s="19"/>
      <c r="X394" s="19"/>
    </row>
    <row r="395" spans="2:24" ht="12.75" customHeight="1">
      <c r="B395" s="161" t="s">
        <v>401</v>
      </c>
      <c r="C395" s="161"/>
      <c r="D395" s="161"/>
      <c r="E395" s="161"/>
      <c r="F395" s="161"/>
      <c r="G395" s="161"/>
      <c r="H395" s="160">
        <v>0</v>
      </c>
      <c r="I395" s="160"/>
      <c r="J395" s="160"/>
      <c r="L395" s="160">
        <v>1419</v>
      </c>
      <c r="M395" s="160"/>
      <c r="N395" s="160"/>
      <c r="O395" s="160">
        <v>7260</v>
      </c>
      <c r="P395" s="160"/>
      <c r="Q395" s="160"/>
      <c r="S395" s="160">
        <v>5841</v>
      </c>
      <c r="T395" s="160"/>
      <c r="U395" s="160"/>
      <c r="V395" s="19">
        <v>5841</v>
      </c>
      <c r="W395" s="19"/>
      <c r="X395" s="19"/>
    </row>
    <row r="396" spans="2:24" ht="12.75" customHeight="1">
      <c r="B396" s="161" t="s">
        <v>402</v>
      </c>
      <c r="C396" s="161"/>
      <c r="D396" s="161"/>
      <c r="E396" s="161"/>
      <c r="F396" s="161"/>
      <c r="G396" s="161"/>
      <c r="H396" s="160">
        <v>1651.45</v>
      </c>
      <c r="I396" s="160"/>
      <c r="J396" s="160"/>
      <c r="L396" s="160">
        <v>2312.87</v>
      </c>
      <c r="M396" s="160"/>
      <c r="N396" s="160"/>
      <c r="O396" s="160">
        <v>3034.66</v>
      </c>
      <c r="P396" s="160"/>
      <c r="Q396" s="160"/>
      <c r="S396" s="160">
        <v>721.79</v>
      </c>
      <c r="T396" s="160"/>
      <c r="U396" s="160"/>
      <c r="V396" s="19">
        <v>2373.24</v>
      </c>
      <c r="W396" s="19"/>
      <c r="X396" s="19"/>
    </row>
    <row r="397" spans="2:24" ht="12.75" customHeight="1">
      <c r="B397" s="161" t="s">
        <v>403</v>
      </c>
      <c r="C397" s="161"/>
      <c r="D397" s="161"/>
      <c r="E397" s="161"/>
      <c r="F397" s="161"/>
      <c r="G397" s="161"/>
      <c r="H397" s="160">
        <v>0</v>
      </c>
      <c r="I397" s="160"/>
      <c r="J397" s="160"/>
      <c r="L397" s="160">
        <v>340</v>
      </c>
      <c r="M397" s="160"/>
      <c r="N397" s="160"/>
      <c r="O397" s="160">
        <v>340</v>
      </c>
      <c r="P397" s="160"/>
      <c r="Q397" s="160"/>
      <c r="S397" s="160">
        <v>0</v>
      </c>
      <c r="T397" s="160"/>
      <c r="U397" s="160"/>
      <c r="V397" s="19">
        <v>0</v>
      </c>
      <c r="W397" s="19"/>
      <c r="X397" s="19"/>
    </row>
    <row r="398" spans="2:24" ht="12.75" customHeight="1">
      <c r="B398" s="161" t="s">
        <v>404</v>
      </c>
      <c r="C398" s="161"/>
      <c r="D398" s="161"/>
      <c r="E398" s="161"/>
      <c r="F398" s="161"/>
      <c r="G398" s="161"/>
      <c r="H398" s="160">
        <v>0</v>
      </c>
      <c r="I398" s="160"/>
      <c r="J398" s="160"/>
      <c r="L398" s="160">
        <v>1830</v>
      </c>
      <c r="M398" s="160"/>
      <c r="N398" s="160"/>
      <c r="O398" s="160">
        <v>1830</v>
      </c>
      <c r="P398" s="160"/>
      <c r="Q398" s="160"/>
      <c r="S398" s="160">
        <v>0</v>
      </c>
      <c r="T398" s="160"/>
      <c r="U398" s="160"/>
      <c r="V398" s="19">
        <v>0</v>
      </c>
      <c r="W398" s="19"/>
      <c r="X398" s="19"/>
    </row>
    <row r="399" spans="2:24" ht="12.75" customHeight="1">
      <c r="B399" s="161" t="s">
        <v>405</v>
      </c>
      <c r="C399" s="161"/>
      <c r="D399" s="161"/>
      <c r="E399" s="161"/>
      <c r="F399" s="161"/>
      <c r="G399" s="161"/>
      <c r="H399" s="160">
        <v>1256.4</v>
      </c>
      <c r="I399" s="160"/>
      <c r="J399" s="160"/>
      <c r="L399" s="160">
        <v>2092.4</v>
      </c>
      <c r="M399" s="160"/>
      <c r="N399" s="160"/>
      <c r="O399" s="160">
        <v>836</v>
      </c>
      <c r="P399" s="160"/>
      <c r="Q399" s="160"/>
      <c r="S399" s="160">
        <v>-1256.4</v>
      </c>
      <c r="T399" s="160"/>
      <c r="U399" s="160"/>
      <c r="V399" s="19">
        <v>0</v>
      </c>
      <c r="W399" s="19"/>
      <c r="X399" s="19"/>
    </row>
    <row r="400" spans="2:24" ht="12.75" customHeight="1">
      <c r="B400" s="161" t="s">
        <v>406</v>
      </c>
      <c r="C400" s="161"/>
      <c r="D400" s="161"/>
      <c r="E400" s="161"/>
      <c r="F400" s="161"/>
      <c r="G400" s="161"/>
      <c r="H400" s="160">
        <v>3462.12</v>
      </c>
      <c r="I400" s="160"/>
      <c r="J400" s="160"/>
      <c r="L400" s="160">
        <v>3462.12</v>
      </c>
      <c r="M400" s="160"/>
      <c r="N400" s="160"/>
      <c r="O400" s="160">
        <v>0</v>
      </c>
      <c r="P400" s="160"/>
      <c r="Q400" s="160"/>
      <c r="S400" s="160">
        <v>-3462.12</v>
      </c>
      <c r="T400" s="160"/>
      <c r="U400" s="160"/>
      <c r="V400" s="19">
        <v>0</v>
      </c>
      <c r="W400" s="19"/>
      <c r="X400" s="19"/>
    </row>
    <row r="401" spans="2:24" ht="12.75" customHeight="1">
      <c r="B401" s="161" t="s">
        <v>407</v>
      </c>
      <c r="C401" s="161"/>
      <c r="D401" s="161"/>
      <c r="E401" s="161"/>
      <c r="F401" s="161"/>
      <c r="G401" s="161"/>
      <c r="H401" s="160">
        <v>315.81</v>
      </c>
      <c r="I401" s="160"/>
      <c r="J401" s="160"/>
      <c r="L401" s="160">
        <v>315.81</v>
      </c>
      <c r="M401" s="160"/>
      <c r="N401" s="160"/>
      <c r="O401" s="160">
        <v>0</v>
      </c>
      <c r="P401" s="160"/>
      <c r="Q401" s="160"/>
      <c r="S401" s="160">
        <v>-315.81</v>
      </c>
      <c r="T401" s="160"/>
      <c r="U401" s="160"/>
      <c r="V401" s="19">
        <v>0</v>
      </c>
      <c r="W401" s="19"/>
      <c r="X401" s="19"/>
    </row>
    <row r="402" spans="2:24" ht="12.75" customHeight="1">
      <c r="B402" s="161" t="s">
        <v>408</v>
      </c>
      <c r="C402" s="161"/>
      <c r="D402" s="161"/>
      <c r="E402" s="161"/>
      <c r="F402" s="161"/>
      <c r="G402" s="161"/>
      <c r="H402" s="160">
        <v>0</v>
      </c>
      <c r="I402" s="160"/>
      <c r="J402" s="160"/>
      <c r="L402" s="160">
        <v>1854.48</v>
      </c>
      <c r="M402" s="160"/>
      <c r="N402" s="160"/>
      <c r="O402" s="160">
        <v>1854.48</v>
      </c>
      <c r="P402" s="160"/>
      <c r="Q402" s="160"/>
      <c r="S402" s="160">
        <v>0</v>
      </c>
      <c r="T402" s="160"/>
      <c r="U402" s="160"/>
      <c r="V402" s="19">
        <v>0</v>
      </c>
      <c r="W402" s="19"/>
      <c r="X402" s="19"/>
    </row>
    <row r="403" spans="2:24" ht="12.75" customHeight="1">
      <c r="B403" s="161" t="s">
        <v>409</v>
      </c>
      <c r="C403" s="161"/>
      <c r="D403" s="161"/>
      <c r="E403" s="161"/>
      <c r="F403" s="161"/>
      <c r="G403" s="161"/>
      <c r="H403" s="160">
        <v>0</v>
      </c>
      <c r="I403" s="160"/>
      <c r="J403" s="160"/>
      <c r="L403" s="160">
        <v>195</v>
      </c>
      <c r="M403" s="160"/>
      <c r="N403" s="160"/>
      <c r="O403" s="160">
        <v>195</v>
      </c>
      <c r="P403" s="160"/>
      <c r="Q403" s="160"/>
      <c r="S403" s="160">
        <v>0</v>
      </c>
      <c r="T403" s="160"/>
      <c r="U403" s="160"/>
      <c r="V403" s="19">
        <v>0</v>
      </c>
      <c r="W403" s="19"/>
      <c r="X403" s="19"/>
    </row>
    <row r="404" spans="2:24" ht="12.75" customHeight="1">
      <c r="B404" s="161" t="s">
        <v>410</v>
      </c>
      <c r="C404" s="161"/>
      <c r="D404" s="161"/>
      <c r="E404" s="161"/>
      <c r="F404" s="161"/>
      <c r="G404" s="161"/>
      <c r="H404" s="160">
        <v>8925</v>
      </c>
      <c r="I404" s="160"/>
      <c r="J404" s="160"/>
      <c r="L404" s="160">
        <v>24331.6</v>
      </c>
      <c r="M404" s="160"/>
      <c r="N404" s="160"/>
      <c r="O404" s="160">
        <v>16306.6</v>
      </c>
      <c r="P404" s="160"/>
      <c r="Q404" s="160"/>
      <c r="S404" s="160">
        <v>-8025</v>
      </c>
      <c r="T404" s="160"/>
      <c r="U404" s="160"/>
      <c r="V404" s="19">
        <v>900</v>
      </c>
      <c r="W404" s="19"/>
      <c r="X404" s="19"/>
    </row>
    <row r="405" spans="2:24" ht="12.75" customHeight="1">
      <c r="B405" s="161" t="s">
        <v>411</v>
      </c>
      <c r="C405" s="161"/>
      <c r="D405" s="161"/>
      <c r="E405" s="161"/>
      <c r="F405" s="161"/>
      <c r="G405" s="161"/>
      <c r="H405" s="160">
        <v>2279.84</v>
      </c>
      <c r="I405" s="160"/>
      <c r="J405" s="160"/>
      <c r="L405" s="160">
        <v>9485.83</v>
      </c>
      <c r="M405" s="160"/>
      <c r="N405" s="160"/>
      <c r="O405" s="160">
        <v>7205.99</v>
      </c>
      <c r="P405" s="160"/>
      <c r="Q405" s="160"/>
      <c r="S405" s="160">
        <v>-2279.84</v>
      </c>
      <c r="T405" s="160"/>
      <c r="U405" s="160"/>
      <c r="V405" s="19">
        <v>0</v>
      </c>
      <c r="W405" s="19"/>
      <c r="X405" s="19"/>
    </row>
    <row r="406" spans="2:24" ht="12.75" customHeight="1">
      <c r="B406" s="161" t="s">
        <v>412</v>
      </c>
      <c r="C406" s="161"/>
      <c r="D406" s="161"/>
      <c r="E406" s="161"/>
      <c r="F406" s="161"/>
      <c r="G406" s="161"/>
      <c r="H406" s="160">
        <v>52530.2</v>
      </c>
      <c r="I406" s="160"/>
      <c r="J406" s="160"/>
      <c r="L406" s="160">
        <v>259939.96</v>
      </c>
      <c r="M406" s="160"/>
      <c r="N406" s="160"/>
      <c r="O406" s="160">
        <v>212644.76</v>
      </c>
      <c r="P406" s="160"/>
      <c r="Q406" s="160"/>
      <c r="S406" s="160">
        <v>-47295.2</v>
      </c>
      <c r="T406" s="160"/>
      <c r="U406" s="160"/>
      <c r="V406" s="19">
        <v>5235</v>
      </c>
      <c r="W406" s="19"/>
      <c r="X406" s="19"/>
    </row>
    <row r="407" spans="2:24" ht="12.75" customHeight="1">
      <c r="B407" s="161" t="s">
        <v>413</v>
      </c>
      <c r="C407" s="161"/>
      <c r="D407" s="161"/>
      <c r="E407" s="161"/>
      <c r="F407" s="161"/>
      <c r="G407" s="161"/>
      <c r="H407" s="160">
        <v>284</v>
      </c>
      <c r="I407" s="160"/>
      <c r="J407" s="160"/>
      <c r="L407" s="160">
        <v>11161.5</v>
      </c>
      <c r="M407" s="160"/>
      <c r="N407" s="160"/>
      <c r="O407" s="160">
        <v>18692.54</v>
      </c>
      <c r="P407" s="160"/>
      <c r="Q407" s="160"/>
      <c r="S407" s="160">
        <v>7531.04</v>
      </c>
      <c r="T407" s="160"/>
      <c r="U407" s="160"/>
      <c r="V407" s="19">
        <v>7815.04</v>
      </c>
      <c r="W407" s="19"/>
      <c r="X407" s="19"/>
    </row>
    <row r="408" spans="2:24" ht="12.75" customHeight="1">
      <c r="B408" s="161" t="s">
        <v>414</v>
      </c>
      <c r="C408" s="161"/>
      <c r="D408" s="161"/>
      <c r="E408" s="161"/>
      <c r="F408" s="161"/>
      <c r="G408" s="161"/>
      <c r="H408" s="160">
        <v>0</v>
      </c>
      <c r="I408" s="160"/>
      <c r="J408" s="160"/>
      <c r="L408" s="160">
        <v>420</v>
      </c>
      <c r="M408" s="160"/>
      <c r="N408" s="160"/>
      <c r="O408" s="160">
        <v>420</v>
      </c>
      <c r="P408" s="160"/>
      <c r="Q408" s="160"/>
      <c r="S408" s="160">
        <v>0</v>
      </c>
      <c r="T408" s="160"/>
      <c r="U408" s="160"/>
      <c r="V408" s="19">
        <v>0</v>
      </c>
      <c r="W408" s="19"/>
      <c r="X408" s="19"/>
    </row>
    <row r="409" spans="2:24" ht="12.75" customHeight="1">
      <c r="B409" s="161" t="s">
        <v>415</v>
      </c>
      <c r="C409" s="161"/>
      <c r="D409" s="161"/>
      <c r="E409" s="161"/>
      <c r="F409" s="161"/>
      <c r="G409" s="161"/>
      <c r="H409" s="160">
        <v>1641.22</v>
      </c>
      <c r="I409" s="160"/>
      <c r="J409" s="160"/>
      <c r="L409" s="160">
        <v>12963.85</v>
      </c>
      <c r="M409" s="160"/>
      <c r="N409" s="160"/>
      <c r="O409" s="160">
        <v>11322.63</v>
      </c>
      <c r="P409" s="160"/>
      <c r="Q409" s="160"/>
      <c r="S409" s="160">
        <v>-1641.22</v>
      </c>
      <c r="T409" s="160"/>
      <c r="U409" s="160"/>
      <c r="V409" s="19">
        <v>0</v>
      </c>
      <c r="W409" s="19"/>
      <c r="X409" s="19"/>
    </row>
    <row r="410" spans="2:24" ht="12.75" customHeight="1">
      <c r="B410" s="161" t="s">
        <v>416</v>
      </c>
      <c r="C410" s="161"/>
      <c r="D410" s="161"/>
      <c r="E410" s="161"/>
      <c r="F410" s="161"/>
      <c r="G410" s="161"/>
      <c r="H410" s="160">
        <v>0</v>
      </c>
      <c r="I410" s="160"/>
      <c r="J410" s="160"/>
      <c r="L410" s="160">
        <v>15535</v>
      </c>
      <c r="M410" s="160"/>
      <c r="N410" s="160"/>
      <c r="O410" s="160">
        <v>15535</v>
      </c>
      <c r="P410" s="160"/>
      <c r="Q410" s="160"/>
      <c r="S410" s="160">
        <v>0</v>
      </c>
      <c r="T410" s="160"/>
      <c r="U410" s="160"/>
      <c r="V410" s="19">
        <v>0</v>
      </c>
      <c r="W410" s="19"/>
      <c r="X410" s="19"/>
    </row>
    <row r="411" spans="2:24" ht="12.75" customHeight="1">
      <c r="B411" s="161" t="s">
        <v>417</v>
      </c>
      <c r="C411" s="161"/>
      <c r="D411" s="161"/>
      <c r="E411" s="161"/>
      <c r="F411" s="161"/>
      <c r="G411" s="161"/>
      <c r="H411" s="160">
        <v>0</v>
      </c>
      <c r="I411" s="160"/>
      <c r="J411" s="160"/>
      <c r="L411" s="160">
        <v>51</v>
      </c>
      <c r="M411" s="160"/>
      <c r="N411" s="160"/>
      <c r="O411" s="160">
        <v>51</v>
      </c>
      <c r="P411" s="160"/>
      <c r="Q411" s="160"/>
      <c r="S411" s="160">
        <v>0</v>
      </c>
      <c r="T411" s="160"/>
      <c r="U411" s="160"/>
      <c r="V411" s="19">
        <v>0</v>
      </c>
      <c r="W411" s="19"/>
      <c r="X411" s="19"/>
    </row>
    <row r="412" spans="2:24" ht="12.75" customHeight="1">
      <c r="B412" s="161" t="s">
        <v>418</v>
      </c>
      <c r="C412" s="161"/>
      <c r="D412" s="161"/>
      <c r="E412" s="161"/>
      <c r="F412" s="161"/>
      <c r="G412" s="161"/>
      <c r="H412" s="160">
        <v>0</v>
      </c>
      <c r="I412" s="160"/>
      <c r="J412" s="160"/>
      <c r="L412" s="160">
        <v>447.55</v>
      </c>
      <c r="M412" s="160"/>
      <c r="N412" s="160"/>
      <c r="O412" s="160">
        <v>447.55</v>
      </c>
      <c r="P412" s="160"/>
      <c r="Q412" s="160"/>
      <c r="S412" s="160">
        <v>0</v>
      </c>
      <c r="T412" s="160"/>
      <c r="U412" s="160"/>
      <c r="V412" s="19">
        <v>0</v>
      </c>
      <c r="W412" s="19"/>
      <c r="X412" s="19"/>
    </row>
    <row r="413" spans="2:24" ht="12.75" customHeight="1">
      <c r="B413" s="161" t="s">
        <v>419</v>
      </c>
      <c r="C413" s="161"/>
      <c r="D413" s="161"/>
      <c r="E413" s="161"/>
      <c r="F413" s="161"/>
      <c r="G413" s="161"/>
      <c r="H413" s="160">
        <v>0</v>
      </c>
      <c r="I413" s="160"/>
      <c r="J413" s="160"/>
      <c r="L413" s="160">
        <v>644.5</v>
      </c>
      <c r="M413" s="160"/>
      <c r="N413" s="160"/>
      <c r="O413" s="160">
        <v>644.5</v>
      </c>
      <c r="P413" s="160"/>
      <c r="Q413" s="160"/>
      <c r="S413" s="160">
        <v>0</v>
      </c>
      <c r="T413" s="160"/>
      <c r="U413" s="160"/>
      <c r="V413" s="19">
        <v>0</v>
      </c>
      <c r="W413" s="19"/>
      <c r="X413" s="19"/>
    </row>
    <row r="414" spans="2:24" ht="12.75" customHeight="1">
      <c r="B414" s="161" t="s">
        <v>420</v>
      </c>
      <c r="C414" s="161"/>
      <c r="D414" s="161"/>
      <c r="E414" s="161"/>
      <c r="F414" s="161"/>
      <c r="G414" s="161"/>
      <c r="H414" s="160">
        <v>0</v>
      </c>
      <c r="I414" s="160"/>
      <c r="J414" s="160"/>
      <c r="L414" s="160">
        <v>125</v>
      </c>
      <c r="M414" s="160"/>
      <c r="N414" s="160"/>
      <c r="O414" s="160">
        <v>125</v>
      </c>
      <c r="P414" s="160"/>
      <c r="Q414" s="160"/>
      <c r="S414" s="160">
        <v>0</v>
      </c>
      <c r="T414" s="160"/>
      <c r="U414" s="160"/>
      <c r="V414" s="19">
        <v>0</v>
      </c>
      <c r="W414" s="19"/>
      <c r="X414" s="19"/>
    </row>
    <row r="415" spans="2:24" ht="12.75" customHeight="1">
      <c r="B415" s="161" t="s">
        <v>421</v>
      </c>
      <c r="C415" s="161"/>
      <c r="D415" s="161"/>
      <c r="E415" s="161"/>
      <c r="F415" s="161"/>
      <c r="G415" s="161"/>
      <c r="H415" s="160">
        <v>0</v>
      </c>
      <c r="I415" s="160"/>
      <c r="J415" s="160"/>
      <c r="L415" s="160">
        <v>250</v>
      </c>
      <c r="M415" s="160"/>
      <c r="N415" s="160"/>
      <c r="O415" s="160">
        <v>250</v>
      </c>
      <c r="P415" s="160"/>
      <c r="Q415" s="160"/>
      <c r="S415" s="160">
        <v>0</v>
      </c>
      <c r="T415" s="160"/>
      <c r="U415" s="160"/>
      <c r="V415" s="19">
        <v>0</v>
      </c>
      <c r="W415" s="19"/>
      <c r="X415" s="19"/>
    </row>
    <row r="416" spans="2:24" ht="12.75" customHeight="1">
      <c r="B416" s="161" t="s">
        <v>422</v>
      </c>
      <c r="C416" s="161"/>
      <c r="D416" s="161"/>
      <c r="E416" s="161"/>
      <c r="F416" s="161"/>
      <c r="G416" s="161"/>
      <c r="H416" s="160">
        <v>0</v>
      </c>
      <c r="I416" s="160"/>
      <c r="J416" s="160"/>
      <c r="L416" s="160">
        <v>108155.57</v>
      </c>
      <c r="M416" s="160"/>
      <c r="N416" s="160"/>
      <c r="O416" s="160">
        <v>135832.74</v>
      </c>
      <c r="P416" s="160"/>
      <c r="Q416" s="160"/>
      <c r="S416" s="160">
        <v>27677.17</v>
      </c>
      <c r="T416" s="160"/>
      <c r="U416" s="160"/>
      <c r="V416" s="19">
        <v>27677.17</v>
      </c>
      <c r="W416" s="19"/>
      <c r="X416" s="19"/>
    </row>
    <row r="417" spans="2:24" ht="12.75" customHeight="1">
      <c r="B417" s="161" t="s">
        <v>423</v>
      </c>
      <c r="C417" s="161"/>
      <c r="D417" s="161"/>
      <c r="E417" s="161"/>
      <c r="F417" s="161"/>
      <c r="G417" s="161"/>
      <c r="H417" s="160">
        <v>0</v>
      </c>
      <c r="I417" s="160"/>
      <c r="J417" s="160"/>
      <c r="L417" s="160">
        <v>364</v>
      </c>
      <c r="M417" s="160"/>
      <c r="N417" s="160"/>
      <c r="O417" s="160">
        <v>364</v>
      </c>
      <c r="P417" s="160"/>
      <c r="Q417" s="160"/>
      <c r="S417" s="160">
        <v>0</v>
      </c>
      <c r="T417" s="160"/>
      <c r="U417" s="160"/>
      <c r="V417" s="19">
        <v>0</v>
      </c>
      <c r="W417" s="19"/>
      <c r="X417" s="19"/>
    </row>
    <row r="418" spans="2:24" ht="12.75" customHeight="1">
      <c r="B418" s="161" t="s">
        <v>424</v>
      </c>
      <c r="C418" s="161"/>
      <c r="D418" s="161"/>
      <c r="E418" s="161"/>
      <c r="F418" s="161"/>
      <c r="G418" s="161"/>
      <c r="H418" s="160">
        <v>0</v>
      </c>
      <c r="I418" s="160"/>
      <c r="J418" s="160"/>
      <c r="L418" s="160">
        <v>665</v>
      </c>
      <c r="M418" s="160"/>
      <c r="N418" s="160"/>
      <c r="O418" s="160">
        <v>665</v>
      </c>
      <c r="P418" s="160"/>
      <c r="Q418" s="160"/>
      <c r="S418" s="160">
        <v>0</v>
      </c>
      <c r="T418" s="160"/>
      <c r="U418" s="160"/>
      <c r="V418" s="19">
        <v>0</v>
      </c>
      <c r="W418" s="19"/>
      <c r="X418" s="19"/>
    </row>
    <row r="419" spans="2:24" ht="12.75" customHeight="1">
      <c r="B419" s="161" t="s">
        <v>425</v>
      </c>
      <c r="C419" s="161"/>
      <c r="D419" s="161"/>
      <c r="E419" s="161"/>
      <c r="F419" s="161"/>
      <c r="G419" s="161"/>
      <c r="H419" s="160">
        <v>0</v>
      </c>
      <c r="I419" s="160"/>
      <c r="J419" s="160"/>
      <c r="L419" s="160">
        <v>980.1</v>
      </c>
      <c r="M419" s="160"/>
      <c r="N419" s="160"/>
      <c r="O419" s="160">
        <v>980.1</v>
      </c>
      <c r="P419" s="160"/>
      <c r="Q419" s="160"/>
      <c r="S419" s="160">
        <v>0</v>
      </c>
      <c r="T419" s="160"/>
      <c r="U419" s="160"/>
      <c r="V419" s="19">
        <v>0</v>
      </c>
      <c r="W419" s="19"/>
      <c r="X419" s="19"/>
    </row>
    <row r="420" spans="2:24" ht="12.75" customHeight="1">
      <c r="B420" s="161" t="s">
        <v>426</v>
      </c>
      <c r="C420" s="161"/>
      <c r="D420" s="161"/>
      <c r="E420" s="161"/>
      <c r="F420" s="161"/>
      <c r="G420" s="161"/>
      <c r="H420" s="160">
        <v>0</v>
      </c>
      <c r="I420" s="160"/>
      <c r="J420" s="160"/>
      <c r="L420" s="160">
        <v>47.02</v>
      </c>
      <c r="M420" s="160"/>
      <c r="N420" s="160"/>
      <c r="O420" s="160">
        <v>47.02</v>
      </c>
      <c r="P420" s="160"/>
      <c r="Q420" s="160"/>
      <c r="S420" s="160">
        <v>0</v>
      </c>
      <c r="T420" s="160"/>
      <c r="U420" s="160"/>
      <c r="V420" s="19">
        <v>0</v>
      </c>
      <c r="W420" s="19"/>
      <c r="X420" s="19"/>
    </row>
    <row r="421" spans="2:24" ht="12.75" customHeight="1">
      <c r="B421" s="161" t="s">
        <v>427</v>
      </c>
      <c r="C421" s="161"/>
      <c r="D421" s="161"/>
      <c r="E421" s="161"/>
      <c r="F421" s="161"/>
      <c r="G421" s="161"/>
      <c r="H421" s="160">
        <v>0</v>
      </c>
      <c r="I421" s="160"/>
      <c r="J421" s="160"/>
      <c r="L421" s="160">
        <v>790</v>
      </c>
      <c r="M421" s="160"/>
      <c r="N421" s="160"/>
      <c r="O421" s="160">
        <v>790</v>
      </c>
      <c r="P421" s="160"/>
      <c r="Q421" s="160"/>
      <c r="S421" s="160">
        <v>0</v>
      </c>
      <c r="T421" s="160"/>
      <c r="U421" s="160"/>
      <c r="V421" s="19">
        <v>0</v>
      </c>
      <c r="W421" s="19"/>
      <c r="X421" s="19"/>
    </row>
    <row r="422" spans="2:24" ht="12.75" customHeight="1">
      <c r="B422" s="161" t="s">
        <v>428</v>
      </c>
      <c r="C422" s="161"/>
      <c r="D422" s="161"/>
      <c r="E422" s="161"/>
      <c r="F422" s="161"/>
      <c r="G422" s="161"/>
      <c r="H422" s="160">
        <v>0</v>
      </c>
      <c r="I422" s="160"/>
      <c r="J422" s="160"/>
      <c r="L422" s="160">
        <v>56.97</v>
      </c>
      <c r="M422" s="160"/>
      <c r="N422" s="160"/>
      <c r="O422" s="160">
        <v>56.97</v>
      </c>
      <c r="P422" s="160"/>
      <c r="Q422" s="160"/>
      <c r="S422" s="160">
        <v>0</v>
      </c>
      <c r="T422" s="160"/>
      <c r="U422" s="160"/>
      <c r="V422" s="19">
        <v>0</v>
      </c>
      <c r="W422" s="19"/>
      <c r="X422" s="19"/>
    </row>
    <row r="423" spans="2:24" ht="12.75" customHeight="1">
      <c r="B423" s="161" t="s">
        <v>429</v>
      </c>
      <c r="C423" s="161"/>
      <c r="D423" s="161"/>
      <c r="E423" s="161"/>
      <c r="F423" s="161"/>
      <c r="G423" s="161"/>
      <c r="H423" s="160">
        <v>0</v>
      </c>
      <c r="I423" s="160"/>
      <c r="J423" s="160"/>
      <c r="L423" s="160">
        <v>47.45</v>
      </c>
      <c r="M423" s="160"/>
      <c r="N423" s="160"/>
      <c r="O423" s="160">
        <v>47.45</v>
      </c>
      <c r="P423" s="160"/>
      <c r="Q423" s="160"/>
      <c r="S423" s="160">
        <v>0</v>
      </c>
      <c r="T423" s="160"/>
      <c r="U423" s="160"/>
      <c r="V423" s="19">
        <v>0</v>
      </c>
      <c r="W423" s="19"/>
      <c r="X423" s="19"/>
    </row>
    <row r="424" spans="2:24" ht="12.75" customHeight="1">
      <c r="B424" s="161" t="s">
        <v>430</v>
      </c>
      <c r="C424" s="161"/>
      <c r="D424" s="161"/>
      <c r="E424" s="161"/>
      <c r="F424" s="161"/>
      <c r="G424" s="161"/>
      <c r="H424" s="160">
        <v>0</v>
      </c>
      <c r="I424" s="160"/>
      <c r="J424" s="160"/>
      <c r="L424" s="160">
        <v>13133.25</v>
      </c>
      <c r="M424" s="160"/>
      <c r="N424" s="160"/>
      <c r="O424" s="160">
        <v>13133.25</v>
      </c>
      <c r="P424" s="160"/>
      <c r="Q424" s="160"/>
      <c r="S424" s="160">
        <v>0</v>
      </c>
      <c r="T424" s="160"/>
      <c r="U424" s="160"/>
      <c r="V424" s="19">
        <v>0</v>
      </c>
      <c r="W424" s="19"/>
      <c r="X424" s="19"/>
    </row>
    <row r="425" spans="2:24" ht="12.75" customHeight="1">
      <c r="B425" s="161" t="s">
        <v>431</v>
      </c>
      <c r="C425" s="161"/>
      <c r="D425" s="161"/>
      <c r="E425" s="161"/>
      <c r="F425" s="161"/>
      <c r="G425" s="161"/>
      <c r="H425" s="160">
        <v>0</v>
      </c>
      <c r="I425" s="160"/>
      <c r="J425" s="160"/>
      <c r="L425" s="160">
        <v>159.9</v>
      </c>
      <c r="M425" s="160"/>
      <c r="N425" s="160"/>
      <c r="O425" s="160">
        <v>159.9</v>
      </c>
      <c r="P425" s="160"/>
      <c r="Q425" s="160"/>
      <c r="S425" s="160">
        <v>0</v>
      </c>
      <c r="T425" s="160"/>
      <c r="U425" s="160"/>
      <c r="V425" s="19">
        <v>0</v>
      </c>
      <c r="W425" s="19"/>
      <c r="X425" s="19"/>
    </row>
    <row r="426" spans="2:24" ht="12.75" customHeight="1">
      <c r="B426" s="161" t="s">
        <v>432</v>
      </c>
      <c r="C426" s="161"/>
      <c r="D426" s="161"/>
      <c r="E426" s="161"/>
      <c r="F426" s="161"/>
      <c r="G426" s="161"/>
      <c r="H426" s="160">
        <v>0</v>
      </c>
      <c r="I426" s="160"/>
      <c r="J426" s="160"/>
      <c r="L426" s="160">
        <v>317.48</v>
      </c>
      <c r="M426" s="160"/>
      <c r="N426" s="160"/>
      <c r="O426" s="160">
        <v>317.48</v>
      </c>
      <c r="P426" s="160"/>
      <c r="Q426" s="160"/>
      <c r="S426" s="160">
        <v>0</v>
      </c>
      <c r="T426" s="160"/>
      <c r="U426" s="160"/>
      <c r="V426" s="19">
        <v>0</v>
      </c>
      <c r="W426" s="19"/>
      <c r="X426" s="19"/>
    </row>
    <row r="427" spans="2:24" ht="12.75" customHeight="1">
      <c r="B427" s="161" t="s">
        <v>433</v>
      </c>
      <c r="C427" s="161"/>
      <c r="D427" s="161"/>
      <c r="E427" s="161"/>
      <c r="F427" s="161"/>
      <c r="G427" s="161"/>
      <c r="H427" s="160">
        <v>0</v>
      </c>
      <c r="I427" s="160"/>
      <c r="J427" s="160"/>
      <c r="L427" s="160">
        <v>199.5</v>
      </c>
      <c r="M427" s="160"/>
      <c r="N427" s="160"/>
      <c r="O427" s="160">
        <v>199.5</v>
      </c>
      <c r="P427" s="160"/>
      <c r="Q427" s="160"/>
      <c r="S427" s="160">
        <v>0</v>
      </c>
      <c r="T427" s="160"/>
      <c r="U427" s="160"/>
      <c r="V427" s="19">
        <v>0</v>
      </c>
      <c r="W427" s="19"/>
      <c r="X427" s="19"/>
    </row>
    <row r="428" spans="2:24" ht="12.75" customHeight="1">
      <c r="B428" s="161" t="s">
        <v>434</v>
      </c>
      <c r="C428" s="161"/>
      <c r="D428" s="161"/>
      <c r="E428" s="161"/>
      <c r="F428" s="161"/>
      <c r="G428" s="161"/>
      <c r="H428" s="160">
        <v>0</v>
      </c>
      <c r="I428" s="160"/>
      <c r="J428" s="160"/>
      <c r="L428" s="160">
        <v>320</v>
      </c>
      <c r="M428" s="160"/>
      <c r="N428" s="160"/>
      <c r="O428" s="160">
        <v>320</v>
      </c>
      <c r="P428" s="160"/>
      <c r="Q428" s="160"/>
      <c r="S428" s="160">
        <v>0</v>
      </c>
      <c r="T428" s="160"/>
      <c r="U428" s="160"/>
      <c r="V428" s="19">
        <v>0</v>
      </c>
      <c r="W428" s="19"/>
      <c r="X428" s="19"/>
    </row>
    <row r="429" spans="2:24" ht="12.75" customHeight="1">
      <c r="B429" s="161" t="s">
        <v>435</v>
      </c>
      <c r="C429" s="161"/>
      <c r="D429" s="161"/>
      <c r="E429" s="161"/>
      <c r="F429" s="161"/>
      <c r="G429" s="161"/>
      <c r="H429" s="160">
        <v>0</v>
      </c>
      <c r="I429" s="160"/>
      <c r="J429" s="160"/>
      <c r="L429" s="160">
        <v>350</v>
      </c>
      <c r="M429" s="160"/>
      <c r="N429" s="160"/>
      <c r="O429" s="160">
        <v>350</v>
      </c>
      <c r="P429" s="160"/>
      <c r="Q429" s="160"/>
      <c r="S429" s="160">
        <v>0</v>
      </c>
      <c r="T429" s="160"/>
      <c r="U429" s="160"/>
      <c r="V429" s="19">
        <v>0</v>
      </c>
      <c r="W429" s="19"/>
      <c r="X429" s="19"/>
    </row>
    <row r="430" spans="2:24" ht="12.75" customHeight="1">
      <c r="B430" s="161" t="s">
        <v>436</v>
      </c>
      <c r="C430" s="161"/>
      <c r="D430" s="161"/>
      <c r="E430" s="161"/>
      <c r="F430" s="161"/>
      <c r="G430" s="161"/>
      <c r="H430" s="160">
        <v>0</v>
      </c>
      <c r="I430" s="160"/>
      <c r="J430" s="160"/>
      <c r="L430" s="160">
        <v>340</v>
      </c>
      <c r="M430" s="160"/>
      <c r="N430" s="160"/>
      <c r="O430" s="160">
        <v>340</v>
      </c>
      <c r="P430" s="160"/>
      <c r="Q430" s="160"/>
      <c r="S430" s="160">
        <v>0</v>
      </c>
      <c r="T430" s="160"/>
      <c r="U430" s="160"/>
      <c r="V430" s="19">
        <v>0</v>
      </c>
      <c r="W430" s="19"/>
      <c r="X430" s="19"/>
    </row>
    <row r="431" spans="2:24" ht="12.75" customHeight="1">
      <c r="B431" s="161" t="s">
        <v>437</v>
      </c>
      <c r="C431" s="161"/>
      <c r="D431" s="161"/>
      <c r="E431" s="161"/>
      <c r="F431" s="161"/>
      <c r="G431" s="161"/>
      <c r="H431" s="160">
        <v>0</v>
      </c>
      <c r="I431" s="160"/>
      <c r="J431" s="160"/>
      <c r="L431" s="160">
        <v>360</v>
      </c>
      <c r="M431" s="160"/>
      <c r="N431" s="160"/>
      <c r="O431" s="160">
        <v>360</v>
      </c>
      <c r="P431" s="160"/>
      <c r="Q431" s="160"/>
      <c r="S431" s="160">
        <v>0</v>
      </c>
      <c r="T431" s="160"/>
      <c r="U431" s="160"/>
      <c r="V431" s="19">
        <v>0</v>
      </c>
      <c r="W431" s="19"/>
      <c r="X431" s="19"/>
    </row>
    <row r="432" spans="2:24" ht="12.75" customHeight="1">
      <c r="B432" s="161" t="s">
        <v>438</v>
      </c>
      <c r="C432" s="161"/>
      <c r="D432" s="161"/>
      <c r="E432" s="161"/>
      <c r="F432" s="161"/>
      <c r="G432" s="161"/>
      <c r="H432" s="160">
        <v>0</v>
      </c>
      <c r="I432" s="160"/>
      <c r="J432" s="160"/>
      <c r="L432" s="160">
        <v>180</v>
      </c>
      <c r="M432" s="160"/>
      <c r="N432" s="160"/>
      <c r="O432" s="160">
        <v>180</v>
      </c>
      <c r="P432" s="160"/>
      <c r="Q432" s="160"/>
      <c r="S432" s="160">
        <v>0</v>
      </c>
      <c r="T432" s="160"/>
      <c r="U432" s="160"/>
      <c r="V432" s="19">
        <v>0</v>
      </c>
      <c r="W432" s="19"/>
      <c r="X432" s="19"/>
    </row>
    <row r="433" spans="2:24" ht="12.75" customHeight="1">
      <c r="B433" s="161" t="s">
        <v>439</v>
      </c>
      <c r="C433" s="161"/>
      <c r="D433" s="161"/>
      <c r="E433" s="161"/>
      <c r="F433" s="161"/>
      <c r="G433" s="161"/>
      <c r="H433" s="160">
        <v>0</v>
      </c>
      <c r="I433" s="160"/>
      <c r="J433" s="160"/>
      <c r="L433" s="160">
        <v>1570</v>
      </c>
      <c r="M433" s="160"/>
      <c r="N433" s="160"/>
      <c r="O433" s="160">
        <v>1570</v>
      </c>
      <c r="P433" s="160"/>
      <c r="Q433" s="160"/>
      <c r="S433" s="160">
        <v>0</v>
      </c>
      <c r="T433" s="160"/>
      <c r="U433" s="160"/>
      <c r="V433" s="19">
        <v>0</v>
      </c>
      <c r="W433" s="19"/>
      <c r="X433" s="19"/>
    </row>
    <row r="434" spans="2:24" ht="12.75" customHeight="1">
      <c r="B434" s="161" t="s">
        <v>440</v>
      </c>
      <c r="C434" s="161"/>
      <c r="D434" s="161"/>
      <c r="E434" s="161"/>
      <c r="F434" s="161"/>
      <c r="G434" s="161"/>
      <c r="H434" s="160">
        <v>0</v>
      </c>
      <c r="I434" s="160"/>
      <c r="J434" s="160"/>
      <c r="L434" s="160">
        <v>66</v>
      </c>
      <c r="M434" s="160"/>
      <c r="N434" s="160"/>
      <c r="O434" s="160">
        <v>66</v>
      </c>
      <c r="P434" s="160"/>
      <c r="Q434" s="160"/>
      <c r="S434" s="160">
        <v>0</v>
      </c>
      <c r="T434" s="160"/>
      <c r="U434" s="160"/>
      <c r="V434" s="19">
        <v>0</v>
      </c>
      <c r="W434" s="19"/>
      <c r="X434" s="19"/>
    </row>
    <row r="435" spans="2:24" ht="12.75" customHeight="1">
      <c r="B435" s="161" t="s">
        <v>441</v>
      </c>
      <c r="C435" s="161"/>
      <c r="D435" s="161"/>
      <c r="E435" s="161"/>
      <c r="F435" s="161"/>
      <c r="G435" s="161"/>
      <c r="H435" s="160">
        <v>0</v>
      </c>
      <c r="I435" s="160"/>
      <c r="J435" s="160"/>
      <c r="L435" s="160">
        <v>2549.25</v>
      </c>
      <c r="M435" s="160"/>
      <c r="N435" s="160"/>
      <c r="O435" s="160">
        <v>2549.25</v>
      </c>
      <c r="P435" s="160"/>
      <c r="Q435" s="160"/>
      <c r="S435" s="160">
        <v>0</v>
      </c>
      <c r="T435" s="160"/>
      <c r="U435" s="160"/>
      <c r="V435" s="19">
        <v>0</v>
      </c>
      <c r="W435" s="19"/>
      <c r="X435" s="19"/>
    </row>
    <row r="436" spans="2:24" ht="12.75" customHeight="1">
      <c r="B436" s="161" t="s">
        <v>442</v>
      </c>
      <c r="C436" s="161"/>
      <c r="D436" s="161"/>
      <c r="E436" s="161"/>
      <c r="F436" s="161"/>
      <c r="G436" s="161"/>
      <c r="H436" s="160">
        <v>0</v>
      </c>
      <c r="I436" s="160"/>
      <c r="J436" s="160"/>
      <c r="L436" s="160">
        <v>100</v>
      </c>
      <c r="M436" s="160"/>
      <c r="N436" s="160"/>
      <c r="O436" s="160">
        <v>100</v>
      </c>
      <c r="P436" s="160"/>
      <c r="Q436" s="160"/>
      <c r="S436" s="160">
        <v>0</v>
      </c>
      <c r="T436" s="160"/>
      <c r="U436" s="160"/>
      <c r="V436" s="19">
        <v>0</v>
      </c>
      <c r="W436" s="19"/>
      <c r="X436" s="19"/>
    </row>
    <row r="437" spans="2:24" ht="12.75" customHeight="1">
      <c r="B437" s="161" t="s">
        <v>443</v>
      </c>
      <c r="C437" s="161"/>
      <c r="D437" s="161"/>
      <c r="E437" s="161"/>
      <c r="F437" s="161"/>
      <c r="G437" s="161"/>
      <c r="H437" s="160">
        <v>0</v>
      </c>
      <c r="I437" s="160"/>
      <c r="J437" s="160"/>
      <c r="L437" s="160">
        <v>682</v>
      </c>
      <c r="M437" s="160"/>
      <c r="N437" s="160"/>
      <c r="O437" s="160">
        <v>682</v>
      </c>
      <c r="P437" s="160"/>
      <c r="Q437" s="160"/>
      <c r="S437" s="160">
        <v>0</v>
      </c>
      <c r="T437" s="160"/>
      <c r="U437" s="160"/>
      <c r="V437" s="19">
        <v>0</v>
      </c>
      <c r="W437" s="19"/>
      <c r="X437" s="19"/>
    </row>
    <row r="438" spans="2:24" ht="12.75" customHeight="1">
      <c r="B438" s="161" t="s">
        <v>444</v>
      </c>
      <c r="C438" s="161"/>
      <c r="D438" s="161"/>
      <c r="E438" s="161"/>
      <c r="F438" s="161"/>
      <c r="G438" s="161"/>
      <c r="H438" s="160">
        <v>0</v>
      </c>
      <c r="I438" s="160"/>
      <c r="J438" s="160"/>
      <c r="L438" s="160">
        <v>1800</v>
      </c>
      <c r="M438" s="160"/>
      <c r="N438" s="160"/>
      <c r="O438" s="160">
        <v>1800</v>
      </c>
      <c r="P438" s="160"/>
      <c r="Q438" s="160"/>
      <c r="S438" s="160">
        <v>0</v>
      </c>
      <c r="T438" s="160"/>
      <c r="U438" s="160"/>
      <c r="V438" s="19">
        <v>0</v>
      </c>
      <c r="W438" s="19"/>
      <c r="X438" s="19"/>
    </row>
    <row r="439" spans="2:24" ht="12.75" customHeight="1">
      <c r="B439" s="161" t="s">
        <v>445</v>
      </c>
      <c r="C439" s="161"/>
      <c r="D439" s="161"/>
      <c r="E439" s="161"/>
      <c r="F439" s="161"/>
      <c r="G439" s="161"/>
      <c r="H439" s="160">
        <v>0</v>
      </c>
      <c r="I439" s="160"/>
      <c r="J439" s="160"/>
      <c r="L439" s="160">
        <v>50</v>
      </c>
      <c r="M439" s="160"/>
      <c r="N439" s="160"/>
      <c r="O439" s="160">
        <v>50</v>
      </c>
      <c r="P439" s="160"/>
      <c r="Q439" s="160"/>
      <c r="S439" s="160">
        <v>0</v>
      </c>
      <c r="T439" s="160"/>
      <c r="U439" s="160"/>
      <c r="V439" s="19">
        <v>0</v>
      </c>
      <c r="W439" s="19"/>
      <c r="X439" s="19"/>
    </row>
    <row r="440" spans="2:24" ht="12.75" customHeight="1">
      <c r="B440" s="161" t="s">
        <v>446</v>
      </c>
      <c r="C440" s="161"/>
      <c r="D440" s="161"/>
      <c r="E440" s="161"/>
      <c r="F440" s="161"/>
      <c r="G440" s="161"/>
      <c r="H440" s="160">
        <v>0</v>
      </c>
      <c r="I440" s="160"/>
      <c r="J440" s="160"/>
      <c r="L440" s="160">
        <v>1174</v>
      </c>
      <c r="M440" s="160"/>
      <c r="N440" s="160"/>
      <c r="O440" s="160">
        <v>1174</v>
      </c>
      <c r="P440" s="160"/>
      <c r="Q440" s="160"/>
      <c r="S440" s="160">
        <v>0</v>
      </c>
      <c r="T440" s="160"/>
      <c r="U440" s="160"/>
      <c r="V440" s="19">
        <v>0</v>
      </c>
      <c r="W440" s="19"/>
      <c r="X440" s="19"/>
    </row>
    <row r="441" spans="2:24" ht="12.75" customHeight="1">
      <c r="B441" s="161" t="s">
        <v>447</v>
      </c>
      <c r="C441" s="161"/>
      <c r="D441" s="161"/>
      <c r="E441" s="161"/>
      <c r="F441" s="161"/>
      <c r="G441" s="161"/>
      <c r="H441" s="160">
        <v>0</v>
      </c>
      <c r="I441" s="160"/>
      <c r="J441" s="160"/>
      <c r="L441" s="160">
        <v>215</v>
      </c>
      <c r="M441" s="160"/>
      <c r="N441" s="160"/>
      <c r="O441" s="160">
        <v>215</v>
      </c>
      <c r="P441" s="160"/>
      <c r="Q441" s="160"/>
      <c r="S441" s="160">
        <v>0</v>
      </c>
      <c r="T441" s="160"/>
      <c r="U441" s="160"/>
      <c r="V441" s="19">
        <v>0</v>
      </c>
      <c r="W441" s="19"/>
      <c r="X441" s="19"/>
    </row>
    <row r="442" spans="2:24" ht="12.75" customHeight="1">
      <c r="B442" s="161" t="s">
        <v>448</v>
      </c>
      <c r="C442" s="161"/>
      <c r="D442" s="161"/>
      <c r="E442" s="161"/>
      <c r="F442" s="161"/>
      <c r="G442" s="161"/>
      <c r="H442" s="160">
        <v>0</v>
      </c>
      <c r="I442" s="160"/>
      <c r="J442" s="160"/>
      <c r="L442" s="160">
        <v>680</v>
      </c>
      <c r="M442" s="160"/>
      <c r="N442" s="160"/>
      <c r="O442" s="160">
        <v>680</v>
      </c>
      <c r="P442" s="160"/>
      <c r="Q442" s="160"/>
      <c r="S442" s="160">
        <v>0</v>
      </c>
      <c r="T442" s="160"/>
      <c r="U442" s="160"/>
      <c r="V442" s="19">
        <v>0</v>
      </c>
      <c r="W442" s="19"/>
      <c r="X442" s="19"/>
    </row>
    <row r="443" spans="2:24" ht="12.75" customHeight="1">
      <c r="B443" s="161" t="s">
        <v>449</v>
      </c>
      <c r="C443" s="161"/>
      <c r="D443" s="161"/>
      <c r="E443" s="161"/>
      <c r="F443" s="161"/>
      <c r="G443" s="161"/>
      <c r="H443" s="160">
        <v>0</v>
      </c>
      <c r="I443" s="160"/>
      <c r="J443" s="160"/>
      <c r="L443" s="160">
        <v>69</v>
      </c>
      <c r="M443" s="160"/>
      <c r="N443" s="160"/>
      <c r="O443" s="160">
        <v>69</v>
      </c>
      <c r="P443" s="160"/>
      <c r="Q443" s="160"/>
      <c r="S443" s="160">
        <v>0</v>
      </c>
      <c r="T443" s="160"/>
      <c r="U443" s="160"/>
      <c r="V443" s="19">
        <v>0</v>
      </c>
      <c r="W443" s="19"/>
      <c r="X443" s="19"/>
    </row>
    <row r="444" spans="2:24" ht="12.75" customHeight="1">
      <c r="B444" s="161" t="s">
        <v>450</v>
      </c>
      <c r="C444" s="161"/>
      <c r="D444" s="161"/>
      <c r="E444" s="161"/>
      <c r="F444" s="161"/>
      <c r="G444" s="161"/>
      <c r="H444" s="160">
        <v>0</v>
      </c>
      <c r="I444" s="160"/>
      <c r="J444" s="160"/>
      <c r="L444" s="160">
        <v>150</v>
      </c>
      <c r="M444" s="160"/>
      <c r="N444" s="160"/>
      <c r="O444" s="160">
        <v>150</v>
      </c>
      <c r="P444" s="160"/>
      <c r="Q444" s="160"/>
      <c r="S444" s="160">
        <v>0</v>
      </c>
      <c r="T444" s="160"/>
      <c r="U444" s="160"/>
      <c r="V444" s="19">
        <v>0</v>
      </c>
      <c r="W444" s="19"/>
      <c r="X444" s="19"/>
    </row>
    <row r="445" spans="2:24" ht="12.75" customHeight="1">
      <c r="B445" s="161" t="s">
        <v>451</v>
      </c>
      <c r="C445" s="161"/>
      <c r="D445" s="161"/>
      <c r="E445" s="161"/>
      <c r="F445" s="161"/>
      <c r="G445" s="161"/>
      <c r="H445" s="160">
        <v>0</v>
      </c>
      <c r="I445" s="160"/>
      <c r="J445" s="160"/>
      <c r="L445" s="160">
        <v>136.5</v>
      </c>
      <c r="M445" s="160"/>
      <c r="N445" s="160"/>
      <c r="O445" s="160">
        <v>136.5</v>
      </c>
      <c r="P445" s="160"/>
      <c r="Q445" s="160"/>
      <c r="S445" s="160">
        <v>0</v>
      </c>
      <c r="T445" s="160"/>
      <c r="U445" s="160"/>
      <c r="V445" s="19">
        <v>0</v>
      </c>
      <c r="W445" s="19"/>
      <c r="X445" s="19"/>
    </row>
    <row r="446" spans="2:24" ht="12.75" customHeight="1">
      <c r="B446" s="161" t="s">
        <v>452</v>
      </c>
      <c r="C446" s="161"/>
      <c r="D446" s="161"/>
      <c r="E446" s="161"/>
      <c r="F446" s="161"/>
      <c r="G446" s="161"/>
      <c r="H446" s="160">
        <v>0</v>
      </c>
      <c r="I446" s="160"/>
      <c r="J446" s="160"/>
      <c r="L446" s="160">
        <v>7210</v>
      </c>
      <c r="M446" s="160"/>
      <c r="N446" s="160"/>
      <c r="O446" s="160">
        <v>7210</v>
      </c>
      <c r="P446" s="160"/>
      <c r="Q446" s="160"/>
      <c r="S446" s="160">
        <v>0</v>
      </c>
      <c r="T446" s="160"/>
      <c r="U446" s="160"/>
      <c r="V446" s="19">
        <v>0</v>
      </c>
      <c r="W446" s="19"/>
      <c r="X446" s="19"/>
    </row>
    <row r="447" spans="2:24" ht="12.75" customHeight="1">
      <c r="B447" s="161" t="s">
        <v>453</v>
      </c>
      <c r="C447" s="161"/>
      <c r="D447" s="161"/>
      <c r="E447" s="161"/>
      <c r="F447" s="161"/>
      <c r="G447" s="161"/>
      <c r="H447" s="160">
        <v>0</v>
      </c>
      <c r="I447" s="160"/>
      <c r="J447" s="160"/>
      <c r="L447" s="160">
        <v>2144</v>
      </c>
      <c r="M447" s="160"/>
      <c r="N447" s="160"/>
      <c r="O447" s="160">
        <v>2144</v>
      </c>
      <c r="P447" s="160"/>
      <c r="Q447" s="160"/>
      <c r="S447" s="160">
        <v>0</v>
      </c>
      <c r="T447" s="160"/>
      <c r="U447" s="160"/>
      <c r="V447" s="19">
        <v>0</v>
      </c>
      <c r="W447" s="19"/>
      <c r="X447" s="19"/>
    </row>
    <row r="448" spans="2:24" ht="12.75" customHeight="1">
      <c r="B448" s="161" t="s">
        <v>454</v>
      </c>
      <c r="C448" s="161"/>
      <c r="D448" s="161"/>
      <c r="E448" s="161"/>
      <c r="F448" s="161"/>
      <c r="G448" s="161"/>
      <c r="H448" s="160">
        <v>0</v>
      </c>
      <c r="I448" s="160"/>
      <c r="J448" s="160"/>
      <c r="L448" s="160">
        <v>60</v>
      </c>
      <c r="M448" s="160"/>
      <c r="N448" s="160"/>
      <c r="O448" s="160">
        <v>60</v>
      </c>
      <c r="P448" s="160"/>
      <c r="Q448" s="160"/>
      <c r="S448" s="160">
        <v>0</v>
      </c>
      <c r="T448" s="160"/>
      <c r="U448" s="160"/>
      <c r="V448" s="19">
        <v>0</v>
      </c>
      <c r="W448" s="19"/>
      <c r="X448" s="19"/>
    </row>
    <row r="449" spans="2:24" ht="12.75" customHeight="1">
      <c r="B449" s="161" t="s">
        <v>455</v>
      </c>
      <c r="C449" s="161"/>
      <c r="D449" s="161"/>
      <c r="E449" s="161"/>
      <c r="F449" s="161"/>
      <c r="G449" s="161"/>
      <c r="H449" s="160">
        <v>0</v>
      </c>
      <c r="I449" s="160"/>
      <c r="J449" s="160"/>
      <c r="L449" s="160">
        <v>2963150.75</v>
      </c>
      <c r="M449" s="160"/>
      <c r="N449" s="160"/>
      <c r="O449" s="160">
        <v>3983270.94</v>
      </c>
      <c r="P449" s="160"/>
      <c r="Q449" s="160"/>
      <c r="S449" s="160">
        <v>1020120.19</v>
      </c>
      <c r="T449" s="160"/>
      <c r="U449" s="160"/>
      <c r="V449" s="19">
        <v>1020120.19</v>
      </c>
      <c r="W449" s="19"/>
      <c r="X449" s="19"/>
    </row>
    <row r="450" spans="2:24" ht="12.75" customHeight="1">
      <c r="B450" s="161" t="s">
        <v>456</v>
      </c>
      <c r="C450" s="161"/>
      <c r="D450" s="161"/>
      <c r="E450" s="161"/>
      <c r="F450" s="161"/>
      <c r="G450" s="161"/>
      <c r="H450" s="160">
        <v>0</v>
      </c>
      <c r="I450" s="160"/>
      <c r="J450" s="160"/>
      <c r="L450" s="160">
        <v>415.94</v>
      </c>
      <c r="M450" s="160"/>
      <c r="N450" s="160"/>
      <c r="O450" s="160">
        <v>415.94</v>
      </c>
      <c r="P450" s="160"/>
      <c r="Q450" s="160"/>
      <c r="S450" s="160">
        <v>0</v>
      </c>
      <c r="T450" s="160"/>
      <c r="U450" s="160"/>
      <c r="V450" s="19">
        <v>0</v>
      </c>
      <c r="W450" s="19"/>
      <c r="X450" s="19"/>
    </row>
    <row r="451" spans="2:24" ht="12.75" customHeight="1">
      <c r="B451" s="161" t="s">
        <v>457</v>
      </c>
      <c r="C451" s="161"/>
      <c r="D451" s="161"/>
      <c r="E451" s="161"/>
      <c r="F451" s="161"/>
      <c r="G451" s="161"/>
      <c r="H451" s="160">
        <v>0</v>
      </c>
      <c r="I451" s="160"/>
      <c r="J451" s="160"/>
      <c r="L451" s="160">
        <v>360</v>
      </c>
      <c r="M451" s="160"/>
      <c r="N451" s="160"/>
      <c r="O451" s="160">
        <v>360</v>
      </c>
      <c r="P451" s="160"/>
      <c r="Q451" s="160"/>
      <c r="S451" s="160">
        <v>0</v>
      </c>
      <c r="T451" s="160"/>
      <c r="U451" s="160"/>
      <c r="V451" s="19">
        <v>0</v>
      </c>
      <c r="W451" s="19"/>
      <c r="X451" s="19"/>
    </row>
    <row r="452" spans="2:24" ht="12.75" customHeight="1">
      <c r="B452" s="161" t="s">
        <v>458</v>
      </c>
      <c r="C452" s="161"/>
      <c r="D452" s="161"/>
      <c r="E452" s="161"/>
      <c r="F452" s="161"/>
      <c r="G452" s="161"/>
      <c r="H452" s="160">
        <v>0</v>
      </c>
      <c r="I452" s="160"/>
      <c r="J452" s="160"/>
      <c r="L452" s="160">
        <v>628.75</v>
      </c>
      <c r="M452" s="160"/>
      <c r="N452" s="160"/>
      <c r="O452" s="160">
        <v>628.75</v>
      </c>
      <c r="P452" s="160"/>
      <c r="Q452" s="160"/>
      <c r="S452" s="160">
        <v>0</v>
      </c>
      <c r="T452" s="160"/>
      <c r="U452" s="160"/>
      <c r="V452" s="19">
        <v>0</v>
      </c>
      <c r="W452" s="19"/>
      <c r="X452" s="19"/>
    </row>
    <row r="453" spans="2:24" ht="12.75" customHeight="1">
      <c r="B453" s="161" t="s">
        <v>459</v>
      </c>
      <c r="C453" s="161"/>
      <c r="D453" s="161"/>
      <c r="E453" s="161"/>
      <c r="F453" s="161"/>
      <c r="G453" s="161"/>
      <c r="H453" s="160">
        <v>0</v>
      </c>
      <c r="I453" s="160"/>
      <c r="J453" s="160"/>
      <c r="L453" s="160">
        <v>0</v>
      </c>
      <c r="M453" s="160"/>
      <c r="N453" s="160"/>
      <c r="O453" s="160">
        <v>20160</v>
      </c>
      <c r="P453" s="160"/>
      <c r="Q453" s="160"/>
      <c r="S453" s="160">
        <v>20160</v>
      </c>
      <c r="T453" s="160"/>
      <c r="U453" s="160"/>
      <c r="V453" s="19">
        <v>20160</v>
      </c>
      <c r="W453" s="19"/>
      <c r="X453" s="19"/>
    </row>
    <row r="454" spans="2:24" ht="12.75" customHeight="1">
      <c r="B454" s="161" t="s">
        <v>460</v>
      </c>
      <c r="C454" s="161"/>
      <c r="D454" s="161"/>
      <c r="E454" s="161"/>
      <c r="F454" s="161"/>
      <c r="G454" s="161"/>
      <c r="H454" s="160">
        <v>0</v>
      </c>
      <c r="I454" s="160"/>
      <c r="J454" s="160"/>
      <c r="L454" s="160">
        <v>1604</v>
      </c>
      <c r="M454" s="160"/>
      <c r="N454" s="160"/>
      <c r="O454" s="160">
        <v>1604</v>
      </c>
      <c r="P454" s="160"/>
      <c r="Q454" s="160"/>
      <c r="S454" s="160">
        <v>0</v>
      </c>
      <c r="T454" s="160"/>
      <c r="U454" s="160"/>
      <c r="V454" s="19">
        <v>0</v>
      </c>
      <c r="W454" s="19"/>
      <c r="X454" s="19"/>
    </row>
    <row r="455" spans="2:24" ht="12.75" customHeight="1">
      <c r="B455" s="161" t="s">
        <v>461</v>
      </c>
      <c r="C455" s="161"/>
      <c r="D455" s="161"/>
      <c r="E455" s="161"/>
      <c r="F455" s="161"/>
      <c r="G455" s="161"/>
      <c r="H455" s="160">
        <v>0</v>
      </c>
      <c r="I455" s="160"/>
      <c r="J455" s="160"/>
      <c r="L455" s="160">
        <v>252</v>
      </c>
      <c r="M455" s="160"/>
      <c r="N455" s="160"/>
      <c r="O455" s="160">
        <v>252</v>
      </c>
      <c r="P455" s="160"/>
      <c r="Q455" s="160"/>
      <c r="S455" s="160">
        <v>0</v>
      </c>
      <c r="T455" s="160"/>
      <c r="U455" s="160"/>
      <c r="V455" s="19">
        <v>0</v>
      </c>
      <c r="W455" s="19"/>
      <c r="X455" s="19"/>
    </row>
    <row r="456" spans="2:24" ht="12.75" customHeight="1">
      <c r="B456" s="161" t="s">
        <v>462</v>
      </c>
      <c r="C456" s="161"/>
      <c r="D456" s="161"/>
      <c r="E456" s="161"/>
      <c r="F456" s="161"/>
      <c r="G456" s="161"/>
      <c r="H456" s="160">
        <v>0</v>
      </c>
      <c r="I456" s="160"/>
      <c r="J456" s="160"/>
      <c r="L456" s="160">
        <v>500</v>
      </c>
      <c r="M456" s="160"/>
      <c r="N456" s="160"/>
      <c r="O456" s="160">
        <v>500</v>
      </c>
      <c r="P456" s="160"/>
      <c r="Q456" s="160"/>
      <c r="S456" s="160">
        <v>0</v>
      </c>
      <c r="T456" s="160"/>
      <c r="U456" s="160"/>
      <c r="V456" s="19">
        <v>0</v>
      </c>
      <c r="W456" s="19"/>
      <c r="X456" s="19"/>
    </row>
    <row r="457" spans="2:24" ht="12.75" customHeight="1">
      <c r="B457" s="161" t="s">
        <v>463</v>
      </c>
      <c r="C457" s="161"/>
      <c r="D457" s="161"/>
      <c r="E457" s="161"/>
      <c r="F457" s="161"/>
      <c r="G457" s="161"/>
      <c r="H457" s="160">
        <v>0</v>
      </c>
      <c r="I457" s="160"/>
      <c r="J457" s="160"/>
      <c r="L457" s="160">
        <v>6560</v>
      </c>
      <c r="M457" s="160"/>
      <c r="N457" s="160"/>
      <c r="O457" s="160">
        <v>6560</v>
      </c>
      <c r="P457" s="160"/>
      <c r="Q457" s="160"/>
      <c r="S457" s="160">
        <v>0</v>
      </c>
      <c r="T457" s="160"/>
      <c r="U457" s="160"/>
      <c r="V457" s="19">
        <v>0</v>
      </c>
      <c r="W457" s="19"/>
      <c r="X457" s="19"/>
    </row>
    <row r="458" spans="2:24" ht="12.75" customHeight="1">
      <c r="B458" s="161" t="s">
        <v>464</v>
      </c>
      <c r="C458" s="161"/>
      <c r="D458" s="161"/>
      <c r="E458" s="161"/>
      <c r="F458" s="161"/>
      <c r="G458" s="161"/>
      <c r="H458" s="160">
        <v>0</v>
      </c>
      <c r="I458" s="160"/>
      <c r="J458" s="160"/>
      <c r="L458" s="160">
        <v>21</v>
      </c>
      <c r="M458" s="160"/>
      <c r="N458" s="160"/>
      <c r="O458" s="160">
        <v>21</v>
      </c>
      <c r="P458" s="160"/>
      <c r="Q458" s="160"/>
      <c r="S458" s="160">
        <v>0</v>
      </c>
      <c r="T458" s="160"/>
      <c r="U458" s="160"/>
      <c r="V458" s="19">
        <v>0</v>
      </c>
      <c r="W458" s="19"/>
      <c r="X458" s="19"/>
    </row>
    <row r="459" spans="2:24" ht="12.75" customHeight="1">
      <c r="B459" s="161" t="s">
        <v>465</v>
      </c>
      <c r="C459" s="161"/>
      <c r="D459" s="161"/>
      <c r="E459" s="161"/>
      <c r="F459" s="161"/>
      <c r="G459" s="161"/>
      <c r="H459" s="160">
        <v>0</v>
      </c>
      <c r="I459" s="160"/>
      <c r="J459" s="160"/>
      <c r="L459" s="160">
        <v>9.17</v>
      </c>
      <c r="M459" s="160"/>
      <c r="N459" s="160"/>
      <c r="O459" s="160">
        <v>9.17</v>
      </c>
      <c r="P459" s="160"/>
      <c r="Q459" s="160"/>
      <c r="S459" s="160">
        <v>0</v>
      </c>
      <c r="T459" s="160"/>
      <c r="U459" s="160"/>
      <c r="V459" s="19">
        <v>0</v>
      </c>
      <c r="W459" s="19"/>
      <c r="X459" s="19"/>
    </row>
    <row r="460" spans="2:24" ht="12.75" customHeight="1">
      <c r="B460" s="161" t="s">
        <v>466</v>
      </c>
      <c r="C460" s="161"/>
      <c r="D460" s="161"/>
      <c r="E460" s="161"/>
      <c r="F460" s="161"/>
      <c r="G460" s="161"/>
      <c r="H460" s="160">
        <v>0</v>
      </c>
      <c r="I460" s="160"/>
      <c r="J460" s="160"/>
      <c r="L460" s="160">
        <v>40</v>
      </c>
      <c r="M460" s="160"/>
      <c r="N460" s="160"/>
      <c r="O460" s="160">
        <v>40</v>
      </c>
      <c r="P460" s="160"/>
      <c r="Q460" s="160"/>
      <c r="S460" s="160">
        <v>0</v>
      </c>
      <c r="T460" s="160"/>
      <c r="U460" s="160"/>
      <c r="V460" s="19">
        <v>0</v>
      </c>
      <c r="W460" s="19"/>
      <c r="X460" s="19"/>
    </row>
    <row r="461" spans="2:24" ht="12.75" customHeight="1">
      <c r="B461" s="161" t="s">
        <v>467</v>
      </c>
      <c r="C461" s="161"/>
      <c r="D461" s="161"/>
      <c r="E461" s="161"/>
      <c r="F461" s="161"/>
      <c r="G461" s="161"/>
      <c r="H461" s="160">
        <v>0</v>
      </c>
      <c r="I461" s="160"/>
      <c r="J461" s="160"/>
      <c r="L461" s="160">
        <v>32941.1</v>
      </c>
      <c r="M461" s="160"/>
      <c r="N461" s="160"/>
      <c r="O461" s="160">
        <v>98038.93</v>
      </c>
      <c r="P461" s="160"/>
      <c r="Q461" s="160"/>
      <c r="S461" s="160">
        <v>65097.83</v>
      </c>
      <c r="T461" s="160"/>
      <c r="U461" s="160"/>
      <c r="V461" s="19">
        <v>65097.83</v>
      </c>
      <c r="W461" s="19"/>
      <c r="X461" s="19"/>
    </row>
    <row r="462" spans="2:24" ht="12.75" customHeight="1">
      <c r="B462" s="161" t="s">
        <v>468</v>
      </c>
      <c r="C462" s="161"/>
      <c r="D462" s="161"/>
      <c r="E462" s="161"/>
      <c r="F462" s="161"/>
      <c r="G462" s="161"/>
      <c r="H462" s="160">
        <v>0</v>
      </c>
      <c r="I462" s="160"/>
      <c r="J462" s="160"/>
      <c r="L462" s="160">
        <v>4485.28</v>
      </c>
      <c r="M462" s="160"/>
      <c r="N462" s="160"/>
      <c r="O462" s="160">
        <v>8968.8</v>
      </c>
      <c r="P462" s="160"/>
      <c r="Q462" s="160"/>
      <c r="S462" s="160">
        <v>4483.52</v>
      </c>
      <c r="T462" s="160"/>
      <c r="U462" s="160"/>
      <c r="V462" s="19">
        <v>4483.52</v>
      </c>
      <c r="W462" s="19"/>
      <c r="X462" s="19"/>
    </row>
    <row r="463" spans="2:24" ht="12.75" customHeight="1">
      <c r="B463" s="161" t="s">
        <v>469</v>
      </c>
      <c r="C463" s="161"/>
      <c r="D463" s="161"/>
      <c r="E463" s="161"/>
      <c r="F463" s="161"/>
      <c r="G463" s="161"/>
      <c r="H463" s="160">
        <v>0</v>
      </c>
      <c r="I463" s="160"/>
      <c r="J463" s="160"/>
      <c r="L463" s="160">
        <v>40</v>
      </c>
      <c r="M463" s="160"/>
      <c r="N463" s="160"/>
      <c r="O463" s="160">
        <v>40</v>
      </c>
      <c r="P463" s="160"/>
      <c r="Q463" s="160"/>
      <c r="S463" s="160">
        <v>0</v>
      </c>
      <c r="T463" s="160"/>
      <c r="U463" s="160"/>
      <c r="V463" s="19">
        <v>0</v>
      </c>
      <c r="W463" s="19"/>
      <c r="X463" s="19"/>
    </row>
    <row r="464" spans="2:24" ht="12.75" customHeight="1">
      <c r="B464" s="161" t="s">
        <v>470</v>
      </c>
      <c r="C464" s="161"/>
      <c r="D464" s="161"/>
      <c r="E464" s="161"/>
      <c r="F464" s="161"/>
      <c r="G464" s="161"/>
      <c r="H464" s="160">
        <v>0</v>
      </c>
      <c r="I464" s="160"/>
      <c r="J464" s="160"/>
      <c r="L464" s="160">
        <v>680</v>
      </c>
      <c r="M464" s="160"/>
      <c r="N464" s="160"/>
      <c r="O464" s="160">
        <v>680</v>
      </c>
      <c r="P464" s="160"/>
      <c r="Q464" s="160"/>
      <c r="S464" s="160">
        <v>0</v>
      </c>
      <c r="T464" s="160"/>
      <c r="U464" s="160"/>
      <c r="V464" s="19">
        <v>0</v>
      </c>
      <c r="W464" s="19"/>
      <c r="X464" s="19"/>
    </row>
    <row r="465" spans="2:24" ht="12.75" customHeight="1">
      <c r="B465" s="161" t="s">
        <v>471</v>
      </c>
      <c r="C465" s="161"/>
      <c r="D465" s="161"/>
      <c r="E465" s="161"/>
      <c r="F465" s="161"/>
      <c r="G465" s="161"/>
      <c r="H465" s="160">
        <v>0</v>
      </c>
      <c r="I465" s="160"/>
      <c r="J465" s="160"/>
      <c r="L465" s="160">
        <v>0</v>
      </c>
      <c r="M465" s="160"/>
      <c r="N465" s="160"/>
      <c r="O465" s="160">
        <v>3192</v>
      </c>
      <c r="P465" s="160"/>
      <c r="Q465" s="160"/>
      <c r="S465" s="160">
        <v>3192</v>
      </c>
      <c r="T465" s="160"/>
      <c r="U465" s="160"/>
      <c r="V465" s="19">
        <v>3192</v>
      </c>
      <c r="W465" s="19"/>
      <c r="X465" s="19"/>
    </row>
    <row r="466" spans="2:24" ht="12.75" customHeight="1">
      <c r="B466" s="161" t="s">
        <v>472</v>
      </c>
      <c r="C466" s="161"/>
      <c r="D466" s="161"/>
      <c r="E466" s="161"/>
      <c r="F466" s="161"/>
      <c r="G466" s="161"/>
      <c r="H466" s="160">
        <v>0</v>
      </c>
      <c r="I466" s="160"/>
      <c r="J466" s="160"/>
      <c r="L466" s="160">
        <v>93.3</v>
      </c>
      <c r="M466" s="160"/>
      <c r="N466" s="160"/>
      <c r="O466" s="160">
        <v>93.3</v>
      </c>
      <c r="P466" s="160"/>
      <c r="Q466" s="160"/>
      <c r="S466" s="160">
        <v>0</v>
      </c>
      <c r="T466" s="160"/>
      <c r="U466" s="160"/>
      <c r="V466" s="19">
        <v>0</v>
      </c>
      <c r="W466" s="19"/>
      <c r="X466" s="19"/>
    </row>
    <row r="467" spans="2:24" ht="12.75" customHeight="1">
      <c r="B467" s="161" t="s">
        <v>473</v>
      </c>
      <c r="C467" s="161"/>
      <c r="D467" s="161"/>
      <c r="E467" s="161"/>
      <c r="F467" s="161"/>
      <c r="G467" s="161"/>
      <c r="H467" s="160">
        <v>0</v>
      </c>
      <c r="I467" s="160"/>
      <c r="J467" s="160"/>
      <c r="L467" s="160">
        <v>550</v>
      </c>
      <c r="M467" s="160"/>
      <c r="N467" s="160"/>
      <c r="O467" s="160">
        <v>550</v>
      </c>
      <c r="P467" s="160"/>
      <c r="Q467" s="160"/>
      <c r="S467" s="160">
        <v>0</v>
      </c>
      <c r="T467" s="160"/>
      <c r="U467" s="160"/>
      <c r="V467" s="19">
        <v>0</v>
      </c>
      <c r="W467" s="19"/>
      <c r="X467" s="19"/>
    </row>
    <row r="468" spans="2:24" ht="12.75" customHeight="1">
      <c r="B468" s="161" t="s">
        <v>474</v>
      </c>
      <c r="C468" s="161"/>
      <c r="D468" s="161"/>
      <c r="E468" s="161"/>
      <c r="F468" s="161"/>
      <c r="G468" s="161"/>
      <c r="H468" s="160">
        <v>0</v>
      </c>
      <c r="I468" s="160"/>
      <c r="J468" s="160"/>
      <c r="L468" s="160">
        <v>0</v>
      </c>
      <c r="M468" s="160"/>
      <c r="N468" s="160"/>
      <c r="O468" s="160">
        <v>258</v>
      </c>
      <c r="P468" s="160"/>
      <c r="Q468" s="160"/>
      <c r="S468" s="160">
        <v>258</v>
      </c>
      <c r="T468" s="160"/>
      <c r="U468" s="160"/>
      <c r="V468" s="19">
        <v>258</v>
      </c>
      <c r="W468" s="19"/>
      <c r="X468" s="19"/>
    </row>
    <row r="469" spans="2:24" ht="12.75" customHeight="1">
      <c r="B469" s="161" t="s">
        <v>475</v>
      </c>
      <c r="C469" s="161"/>
      <c r="D469" s="161"/>
      <c r="E469" s="161"/>
      <c r="F469" s="161"/>
      <c r="G469" s="161"/>
      <c r="H469" s="160">
        <v>0</v>
      </c>
      <c r="I469" s="160"/>
      <c r="J469" s="160"/>
      <c r="L469" s="160">
        <v>1062.45</v>
      </c>
      <c r="M469" s="160"/>
      <c r="N469" s="160"/>
      <c r="O469" s="160">
        <v>1062.45</v>
      </c>
      <c r="P469" s="160"/>
      <c r="Q469" s="160"/>
      <c r="S469" s="160">
        <v>0</v>
      </c>
      <c r="T469" s="160"/>
      <c r="U469" s="160"/>
      <c r="V469" s="19">
        <v>0</v>
      </c>
      <c r="W469" s="19"/>
      <c r="X469" s="19"/>
    </row>
    <row r="470" spans="2:24" ht="12.75" customHeight="1">
      <c r="B470" s="161" t="s">
        <v>476</v>
      </c>
      <c r="C470" s="161"/>
      <c r="D470" s="161"/>
      <c r="E470" s="161"/>
      <c r="F470" s="161"/>
      <c r="G470" s="161"/>
      <c r="H470" s="160">
        <v>0</v>
      </c>
      <c r="I470" s="160"/>
      <c r="J470" s="160"/>
      <c r="L470" s="160">
        <v>110</v>
      </c>
      <c r="M470" s="160"/>
      <c r="N470" s="160"/>
      <c r="O470" s="160">
        <v>110</v>
      </c>
      <c r="P470" s="160"/>
      <c r="Q470" s="160"/>
      <c r="S470" s="160">
        <v>0</v>
      </c>
      <c r="T470" s="160"/>
      <c r="U470" s="160"/>
      <c r="V470" s="19">
        <v>0</v>
      </c>
      <c r="W470" s="19"/>
      <c r="X470" s="19"/>
    </row>
    <row r="471" spans="2:24" ht="12.75" customHeight="1">
      <c r="B471" s="161" t="s">
        <v>477</v>
      </c>
      <c r="C471" s="161"/>
      <c r="D471" s="161"/>
      <c r="E471" s="161"/>
      <c r="F471" s="161"/>
      <c r="G471" s="161"/>
      <c r="H471" s="160">
        <v>0</v>
      </c>
      <c r="I471" s="160"/>
      <c r="J471" s="160"/>
      <c r="L471" s="160">
        <v>10363.68</v>
      </c>
      <c r="M471" s="160"/>
      <c r="N471" s="160"/>
      <c r="O471" s="160">
        <v>49410.81</v>
      </c>
      <c r="P471" s="160"/>
      <c r="Q471" s="160"/>
      <c r="S471" s="160">
        <v>39047.13</v>
      </c>
      <c r="T471" s="160"/>
      <c r="U471" s="160"/>
      <c r="V471" s="19">
        <v>39047.13</v>
      </c>
      <c r="W471" s="19"/>
      <c r="X471" s="19"/>
    </row>
    <row r="472" spans="2:24" ht="12.75" customHeight="1">
      <c r="B472" s="161" t="s">
        <v>478</v>
      </c>
      <c r="C472" s="161"/>
      <c r="D472" s="161"/>
      <c r="E472" s="161"/>
      <c r="F472" s="161"/>
      <c r="G472" s="161"/>
      <c r="H472" s="160">
        <v>0</v>
      </c>
      <c r="I472" s="160"/>
      <c r="J472" s="160"/>
      <c r="L472" s="160">
        <v>36.51</v>
      </c>
      <c r="M472" s="160"/>
      <c r="N472" s="160"/>
      <c r="O472" s="160">
        <v>1168.38</v>
      </c>
      <c r="P472" s="160"/>
      <c r="Q472" s="160"/>
      <c r="S472" s="160">
        <v>1131.87</v>
      </c>
      <c r="T472" s="160"/>
      <c r="U472" s="160"/>
      <c r="V472" s="19">
        <v>1131.87</v>
      </c>
      <c r="W472" s="19"/>
      <c r="X472" s="19"/>
    </row>
    <row r="473" spans="2:24" ht="12.75" customHeight="1">
      <c r="B473" s="161" t="s">
        <v>479</v>
      </c>
      <c r="C473" s="161"/>
      <c r="D473" s="161"/>
      <c r="E473" s="161"/>
      <c r="F473" s="161"/>
      <c r="G473" s="161"/>
      <c r="H473" s="160">
        <v>0</v>
      </c>
      <c r="I473" s="160"/>
      <c r="J473" s="160"/>
      <c r="L473" s="160">
        <v>178.25</v>
      </c>
      <c r="M473" s="160"/>
      <c r="N473" s="160"/>
      <c r="O473" s="160">
        <v>178.25</v>
      </c>
      <c r="P473" s="160"/>
      <c r="Q473" s="160"/>
      <c r="S473" s="160">
        <v>0</v>
      </c>
      <c r="T473" s="160"/>
      <c r="U473" s="160"/>
      <c r="V473" s="19">
        <v>0</v>
      </c>
      <c r="W473" s="19"/>
      <c r="X473" s="19"/>
    </row>
    <row r="474" spans="2:24" ht="12.75" customHeight="1">
      <c r="B474" s="161" t="s">
        <v>480</v>
      </c>
      <c r="C474" s="161"/>
      <c r="D474" s="161"/>
      <c r="E474" s="161"/>
      <c r="F474" s="161"/>
      <c r="G474" s="161"/>
      <c r="H474" s="160">
        <v>0</v>
      </c>
      <c r="I474" s="160"/>
      <c r="J474" s="160"/>
      <c r="L474" s="160">
        <v>18</v>
      </c>
      <c r="M474" s="160"/>
      <c r="N474" s="160"/>
      <c r="O474" s="160">
        <v>18</v>
      </c>
      <c r="P474" s="160"/>
      <c r="Q474" s="160"/>
      <c r="S474" s="160">
        <v>0</v>
      </c>
      <c r="T474" s="160"/>
      <c r="U474" s="160"/>
      <c r="V474" s="19">
        <v>0</v>
      </c>
      <c r="W474" s="19"/>
      <c r="X474" s="19"/>
    </row>
    <row r="475" spans="2:24" ht="12.75" customHeight="1">
      <c r="B475" s="161" t="s">
        <v>481</v>
      </c>
      <c r="C475" s="161"/>
      <c r="D475" s="161"/>
      <c r="E475" s="161"/>
      <c r="F475" s="161"/>
      <c r="G475" s="161"/>
      <c r="H475" s="160">
        <v>0</v>
      </c>
      <c r="I475" s="160"/>
      <c r="J475" s="160"/>
      <c r="L475" s="160">
        <v>90</v>
      </c>
      <c r="M475" s="160"/>
      <c r="N475" s="160"/>
      <c r="O475" s="160">
        <v>90</v>
      </c>
      <c r="P475" s="160"/>
      <c r="Q475" s="160"/>
      <c r="S475" s="160">
        <v>0</v>
      </c>
      <c r="T475" s="160"/>
      <c r="U475" s="160"/>
      <c r="V475" s="19">
        <v>0</v>
      </c>
      <c r="W475" s="19"/>
      <c r="X475" s="19"/>
    </row>
    <row r="476" spans="2:24" ht="12.75" customHeight="1">
      <c r="B476" s="161" t="s">
        <v>482</v>
      </c>
      <c r="C476" s="161"/>
      <c r="D476" s="161"/>
      <c r="E476" s="161"/>
      <c r="F476" s="161"/>
      <c r="G476" s="161"/>
      <c r="H476" s="160">
        <v>0</v>
      </c>
      <c r="I476" s="160"/>
      <c r="J476" s="160"/>
      <c r="L476" s="160">
        <v>5654.8</v>
      </c>
      <c r="M476" s="160"/>
      <c r="N476" s="160"/>
      <c r="O476" s="160">
        <v>12484.8</v>
      </c>
      <c r="P476" s="160"/>
      <c r="Q476" s="160"/>
      <c r="S476" s="160">
        <v>6830</v>
      </c>
      <c r="T476" s="160"/>
      <c r="U476" s="160"/>
      <c r="V476" s="19">
        <v>6830</v>
      </c>
      <c r="W476" s="19"/>
      <c r="X476" s="19"/>
    </row>
    <row r="477" spans="2:24" ht="12.75" customHeight="1">
      <c r="B477" s="161" t="s">
        <v>483</v>
      </c>
      <c r="C477" s="161"/>
      <c r="D477" s="161"/>
      <c r="E477" s="161"/>
      <c r="F477" s="161"/>
      <c r="G477" s="161"/>
      <c r="H477" s="160">
        <v>0</v>
      </c>
      <c r="I477" s="160"/>
      <c r="J477" s="160"/>
      <c r="L477" s="160">
        <v>100</v>
      </c>
      <c r="M477" s="160"/>
      <c r="N477" s="160"/>
      <c r="O477" s="160">
        <v>100</v>
      </c>
      <c r="P477" s="160"/>
      <c r="Q477" s="160"/>
      <c r="S477" s="160">
        <v>0</v>
      </c>
      <c r="T477" s="160"/>
      <c r="U477" s="160"/>
      <c r="V477" s="19">
        <v>0</v>
      </c>
      <c r="W477" s="19"/>
      <c r="X477" s="19"/>
    </row>
    <row r="478" spans="2:24" ht="12.75" customHeight="1">
      <c r="B478" s="161" t="s">
        <v>484</v>
      </c>
      <c r="C478" s="161"/>
      <c r="D478" s="161"/>
      <c r="E478" s="161"/>
      <c r="F478" s="161"/>
      <c r="G478" s="161"/>
      <c r="H478" s="160">
        <v>0</v>
      </c>
      <c r="I478" s="160"/>
      <c r="J478" s="160"/>
      <c r="L478" s="160">
        <v>0</v>
      </c>
      <c r="M478" s="160"/>
      <c r="N478" s="160"/>
      <c r="O478" s="160">
        <v>3390</v>
      </c>
      <c r="P478" s="160"/>
      <c r="Q478" s="160"/>
      <c r="S478" s="160">
        <v>3390</v>
      </c>
      <c r="T478" s="160"/>
      <c r="U478" s="160"/>
      <c r="V478" s="19">
        <v>3390</v>
      </c>
      <c r="W478" s="19"/>
      <c r="X478" s="19"/>
    </row>
    <row r="479" spans="2:24" ht="12.75" customHeight="1">
      <c r="B479" s="161" t="s">
        <v>485</v>
      </c>
      <c r="C479" s="161"/>
      <c r="D479" s="161"/>
      <c r="E479" s="161"/>
      <c r="F479" s="161"/>
      <c r="G479" s="161"/>
      <c r="H479" s="160">
        <v>0</v>
      </c>
      <c r="I479" s="160"/>
      <c r="J479" s="160"/>
      <c r="L479" s="160">
        <v>0</v>
      </c>
      <c r="M479" s="160"/>
      <c r="N479" s="160"/>
      <c r="O479" s="160">
        <v>153.72</v>
      </c>
      <c r="P479" s="160"/>
      <c r="Q479" s="160"/>
      <c r="S479" s="160">
        <v>153.72</v>
      </c>
      <c r="T479" s="160"/>
      <c r="U479" s="160"/>
      <c r="V479" s="19">
        <v>153.72</v>
      </c>
      <c r="W479" s="19"/>
      <c r="X479" s="19"/>
    </row>
    <row r="480" spans="2:24" ht="12.75" customHeight="1">
      <c r="B480" s="161" t="s">
        <v>486</v>
      </c>
      <c r="C480" s="161"/>
      <c r="D480" s="161"/>
      <c r="E480" s="161"/>
      <c r="F480" s="161"/>
      <c r="G480" s="161"/>
      <c r="H480" s="160">
        <v>0</v>
      </c>
      <c r="I480" s="160"/>
      <c r="J480" s="160"/>
      <c r="L480" s="160">
        <v>0</v>
      </c>
      <c r="M480" s="160"/>
      <c r="N480" s="160"/>
      <c r="O480" s="160">
        <v>8956</v>
      </c>
      <c r="P480" s="160"/>
      <c r="Q480" s="160"/>
      <c r="S480" s="160">
        <v>8956</v>
      </c>
      <c r="T480" s="160"/>
      <c r="U480" s="160"/>
      <c r="V480" s="19">
        <v>8956</v>
      </c>
      <c r="W480" s="19"/>
      <c r="X480" s="19"/>
    </row>
    <row r="481" spans="2:24" ht="12.75" customHeight="1">
      <c r="B481" s="161" t="s">
        <v>487</v>
      </c>
      <c r="C481" s="161"/>
      <c r="D481" s="161"/>
      <c r="E481" s="161"/>
      <c r="F481" s="161"/>
      <c r="G481" s="161"/>
      <c r="H481" s="160">
        <v>0</v>
      </c>
      <c r="I481" s="160"/>
      <c r="J481" s="160"/>
      <c r="L481" s="160">
        <v>0</v>
      </c>
      <c r="M481" s="160"/>
      <c r="N481" s="160"/>
      <c r="O481" s="160">
        <v>3605.04</v>
      </c>
      <c r="P481" s="160"/>
      <c r="Q481" s="160"/>
      <c r="S481" s="160">
        <v>3605.04</v>
      </c>
      <c r="T481" s="160"/>
      <c r="U481" s="160"/>
      <c r="V481" s="19">
        <v>3605.04</v>
      </c>
      <c r="W481" s="19"/>
      <c r="X481" s="19"/>
    </row>
    <row r="482" spans="2:24" ht="12.75" customHeight="1">
      <c r="B482" s="161" t="s">
        <v>488</v>
      </c>
      <c r="C482" s="161"/>
      <c r="D482" s="161"/>
      <c r="E482" s="161"/>
      <c r="F482" s="161"/>
      <c r="G482" s="161"/>
      <c r="H482" s="160">
        <v>0</v>
      </c>
      <c r="I482" s="160"/>
      <c r="J482" s="160"/>
      <c r="L482" s="160">
        <v>3643</v>
      </c>
      <c r="M482" s="160"/>
      <c r="N482" s="160"/>
      <c r="O482" s="160">
        <v>3643</v>
      </c>
      <c r="P482" s="160"/>
      <c r="Q482" s="160"/>
      <c r="S482" s="160">
        <v>0</v>
      </c>
      <c r="T482" s="160"/>
      <c r="U482" s="160"/>
      <c r="V482" s="19">
        <v>0</v>
      </c>
      <c r="W482" s="19"/>
      <c r="X482" s="19"/>
    </row>
    <row r="483" spans="2:24" ht="12.75" customHeight="1">
      <c r="B483" s="161" t="s">
        <v>489</v>
      </c>
      <c r="C483" s="161"/>
      <c r="D483" s="161"/>
      <c r="E483" s="161"/>
      <c r="F483" s="161"/>
      <c r="G483" s="161"/>
      <c r="H483" s="160">
        <v>0</v>
      </c>
      <c r="I483" s="160"/>
      <c r="J483" s="160"/>
      <c r="L483" s="160">
        <v>0</v>
      </c>
      <c r="M483" s="160"/>
      <c r="N483" s="160"/>
      <c r="O483" s="160">
        <v>162.75</v>
      </c>
      <c r="P483" s="160"/>
      <c r="Q483" s="160"/>
      <c r="S483" s="160">
        <v>162.75</v>
      </c>
      <c r="T483" s="160"/>
      <c r="U483" s="160"/>
      <c r="V483" s="19">
        <v>162.75</v>
      </c>
      <c r="W483" s="19"/>
      <c r="X483" s="19"/>
    </row>
    <row r="484" spans="2:24" ht="12.75" customHeight="1">
      <c r="B484" s="161" t="s">
        <v>490</v>
      </c>
      <c r="C484" s="161"/>
      <c r="D484" s="161"/>
      <c r="E484" s="161"/>
      <c r="F484" s="161"/>
      <c r="G484" s="161"/>
      <c r="H484" s="160">
        <v>0</v>
      </c>
      <c r="I484" s="160"/>
      <c r="J484" s="160"/>
      <c r="L484" s="160">
        <v>1.59</v>
      </c>
      <c r="M484" s="160"/>
      <c r="N484" s="160"/>
      <c r="O484" s="160">
        <v>57</v>
      </c>
      <c r="P484" s="160"/>
      <c r="Q484" s="160"/>
      <c r="S484" s="160">
        <v>55.41</v>
      </c>
      <c r="T484" s="160"/>
      <c r="U484" s="160"/>
      <c r="V484" s="19">
        <v>55.41</v>
      </c>
      <c r="W484" s="19"/>
      <c r="X484" s="19"/>
    </row>
    <row r="485" spans="2:24" ht="12.75" customHeight="1">
      <c r="B485" s="161" t="s">
        <v>491</v>
      </c>
      <c r="C485" s="161"/>
      <c r="D485" s="161"/>
      <c r="E485" s="161"/>
      <c r="F485" s="161"/>
      <c r="G485" s="161"/>
      <c r="H485" s="160">
        <v>0</v>
      </c>
      <c r="I485" s="160"/>
      <c r="J485" s="160"/>
      <c r="L485" s="160">
        <v>0</v>
      </c>
      <c r="M485" s="160"/>
      <c r="N485" s="160"/>
      <c r="O485" s="160">
        <v>1789</v>
      </c>
      <c r="P485" s="160"/>
      <c r="Q485" s="160"/>
      <c r="S485" s="160">
        <v>1789</v>
      </c>
      <c r="T485" s="160"/>
      <c r="U485" s="160"/>
      <c r="V485" s="19">
        <v>1789</v>
      </c>
      <c r="W485" s="19"/>
      <c r="X485" s="19"/>
    </row>
    <row r="486" spans="2:24" ht="12.75" customHeight="1">
      <c r="B486" s="161" t="s">
        <v>492</v>
      </c>
      <c r="C486" s="161"/>
      <c r="D486" s="161"/>
      <c r="E486" s="161"/>
      <c r="F486" s="161"/>
      <c r="G486" s="161"/>
      <c r="H486" s="160">
        <v>0</v>
      </c>
      <c r="I486" s="160"/>
      <c r="J486" s="160"/>
      <c r="L486" s="160">
        <v>58</v>
      </c>
      <c r="M486" s="160"/>
      <c r="N486" s="160"/>
      <c r="O486" s="160">
        <v>58</v>
      </c>
      <c r="P486" s="160"/>
      <c r="Q486" s="160"/>
      <c r="S486" s="160">
        <v>0</v>
      </c>
      <c r="T486" s="160"/>
      <c r="U486" s="160"/>
      <c r="V486" s="19">
        <v>0</v>
      </c>
      <c r="W486" s="19"/>
      <c r="X486" s="19"/>
    </row>
    <row r="487" spans="2:24" ht="12.75" customHeight="1">
      <c r="B487" s="161" t="s">
        <v>493</v>
      </c>
      <c r="C487" s="161"/>
      <c r="D487" s="161"/>
      <c r="E487" s="161"/>
      <c r="F487" s="161"/>
      <c r="G487" s="161"/>
      <c r="H487" s="160">
        <v>0</v>
      </c>
      <c r="I487" s="160"/>
      <c r="J487" s="160"/>
      <c r="L487" s="160">
        <v>780</v>
      </c>
      <c r="M487" s="160"/>
      <c r="N487" s="160"/>
      <c r="O487" s="160">
        <v>780</v>
      </c>
      <c r="P487" s="160"/>
      <c r="Q487" s="160"/>
      <c r="S487" s="160">
        <v>0</v>
      </c>
      <c r="T487" s="160"/>
      <c r="U487" s="160"/>
      <c r="V487" s="19">
        <v>0</v>
      </c>
      <c r="W487" s="19"/>
      <c r="X487" s="19"/>
    </row>
    <row r="488" spans="2:24" ht="12.75" customHeight="1">
      <c r="B488" s="161" t="s">
        <v>494</v>
      </c>
      <c r="C488" s="161"/>
      <c r="D488" s="161"/>
      <c r="E488" s="161"/>
      <c r="F488" s="161"/>
      <c r="G488" s="161"/>
      <c r="H488" s="160">
        <v>0</v>
      </c>
      <c r="I488" s="160"/>
      <c r="J488" s="160"/>
      <c r="L488" s="160">
        <v>211.1</v>
      </c>
      <c r="M488" s="160"/>
      <c r="N488" s="160"/>
      <c r="O488" s="160">
        <v>211.1</v>
      </c>
      <c r="P488" s="160"/>
      <c r="Q488" s="160"/>
      <c r="S488" s="160">
        <v>0</v>
      </c>
      <c r="T488" s="160"/>
      <c r="U488" s="160"/>
      <c r="V488" s="19">
        <v>0</v>
      </c>
      <c r="W488" s="19"/>
      <c r="X488" s="19"/>
    </row>
    <row r="489" spans="2:24" ht="12.75" customHeight="1">
      <c r="B489" s="161" t="s">
        <v>495</v>
      </c>
      <c r="C489" s="161"/>
      <c r="D489" s="161"/>
      <c r="E489" s="161"/>
      <c r="F489" s="161"/>
      <c r="G489" s="161"/>
      <c r="H489" s="160">
        <v>0</v>
      </c>
      <c r="I489" s="160"/>
      <c r="J489" s="160"/>
      <c r="L489" s="160">
        <v>0</v>
      </c>
      <c r="M489" s="160"/>
      <c r="N489" s="160"/>
      <c r="O489" s="160">
        <v>1180</v>
      </c>
      <c r="P489" s="160"/>
      <c r="Q489" s="160"/>
      <c r="S489" s="160">
        <v>1180</v>
      </c>
      <c r="T489" s="160"/>
      <c r="U489" s="160"/>
      <c r="V489" s="19">
        <v>1180</v>
      </c>
      <c r="W489" s="19"/>
      <c r="X489" s="19"/>
    </row>
    <row r="490" ht="12.75" customHeight="1">
      <c r="B490" s="15"/>
    </row>
    <row r="491" spans="2:24" ht="12.75" customHeight="1">
      <c r="B491" s="158" t="s">
        <v>496</v>
      </c>
      <c r="C491" s="158"/>
      <c r="D491" s="158"/>
      <c r="E491" s="158"/>
      <c r="F491" s="158"/>
      <c r="G491" s="158"/>
      <c r="H491" s="159">
        <v>500193.16</v>
      </c>
      <c r="I491" s="159"/>
      <c r="J491" s="159"/>
      <c r="L491" s="159">
        <v>4476786.66</v>
      </c>
      <c r="M491" s="159"/>
      <c r="N491" s="159"/>
      <c r="O491" s="159">
        <v>4625230.69</v>
      </c>
      <c r="P491" s="159"/>
      <c r="Q491" s="159"/>
      <c r="S491" s="159">
        <v>148444.03</v>
      </c>
      <c r="T491" s="159"/>
      <c r="U491" s="159"/>
      <c r="V491" s="17">
        <v>648637.19</v>
      </c>
      <c r="W491" s="17"/>
      <c r="X491" s="17"/>
    </row>
    <row r="492" ht="12.75" customHeight="1">
      <c r="B492" s="15"/>
    </row>
    <row r="493" spans="2:24" ht="12.75" customHeight="1">
      <c r="B493" s="158" t="s">
        <v>497</v>
      </c>
      <c r="C493" s="158"/>
      <c r="D493" s="158"/>
      <c r="E493" s="158"/>
      <c r="F493" s="158"/>
      <c r="G493" s="158"/>
      <c r="H493" s="159">
        <v>500193.16</v>
      </c>
      <c r="I493" s="159"/>
      <c r="J493" s="159"/>
      <c r="L493" s="159">
        <v>4476786.66</v>
      </c>
      <c r="M493" s="159"/>
      <c r="N493" s="159"/>
      <c r="O493" s="159">
        <v>4625230.69</v>
      </c>
      <c r="P493" s="159"/>
      <c r="Q493" s="159"/>
      <c r="S493" s="159">
        <v>148444.03</v>
      </c>
      <c r="T493" s="159"/>
      <c r="U493" s="159"/>
      <c r="V493" s="22">
        <v>648637.19</v>
      </c>
      <c r="W493" s="17"/>
      <c r="X493" s="17"/>
    </row>
    <row r="494" spans="2:24" ht="12.75" customHeight="1">
      <c r="B494" s="161" t="s">
        <v>498</v>
      </c>
      <c r="C494" s="161"/>
      <c r="D494" s="161"/>
      <c r="E494" s="161"/>
      <c r="F494" s="161"/>
      <c r="G494" s="161"/>
      <c r="H494" s="160">
        <v>91734.28</v>
      </c>
      <c r="I494" s="160"/>
      <c r="J494" s="160"/>
      <c r="L494" s="160">
        <v>478871.48</v>
      </c>
      <c r="M494" s="160"/>
      <c r="N494" s="160"/>
      <c r="O494" s="160">
        <v>453854.26</v>
      </c>
      <c r="P494" s="160"/>
      <c r="Q494" s="160"/>
      <c r="S494" s="160">
        <v>-25017.22</v>
      </c>
      <c r="T494" s="160"/>
      <c r="U494" s="160"/>
      <c r="V494" s="19">
        <v>66717.06</v>
      </c>
      <c r="W494" s="19"/>
      <c r="X494" s="19"/>
    </row>
    <row r="495" spans="2:24" ht="12.75" customHeight="1">
      <c r="B495" s="161" t="s">
        <v>499</v>
      </c>
      <c r="C495" s="161"/>
      <c r="D495" s="161"/>
      <c r="E495" s="161"/>
      <c r="F495" s="161"/>
      <c r="G495" s="161"/>
      <c r="H495" s="160">
        <v>0</v>
      </c>
      <c r="I495" s="160"/>
      <c r="J495" s="160"/>
      <c r="L495" s="160">
        <v>56932.03</v>
      </c>
      <c r="M495" s="160"/>
      <c r="N495" s="160"/>
      <c r="O495" s="160">
        <v>56932.03</v>
      </c>
      <c r="P495" s="160"/>
      <c r="Q495" s="160"/>
      <c r="S495" s="160">
        <v>0</v>
      </c>
      <c r="T495" s="160"/>
      <c r="U495" s="160"/>
      <c r="V495" s="19">
        <v>0</v>
      </c>
      <c r="W495" s="19"/>
      <c r="X495" s="19"/>
    </row>
    <row r="496" spans="2:24" ht="12.75" customHeight="1">
      <c r="B496" s="161" t="s">
        <v>500</v>
      </c>
      <c r="C496" s="161"/>
      <c r="D496" s="161"/>
      <c r="E496" s="161"/>
      <c r="F496" s="161"/>
      <c r="G496" s="161"/>
      <c r="H496" s="160">
        <v>1534.16</v>
      </c>
      <c r="I496" s="160"/>
      <c r="J496" s="160"/>
      <c r="L496" s="160">
        <v>15941.42</v>
      </c>
      <c r="M496" s="160"/>
      <c r="N496" s="160"/>
      <c r="O496" s="160">
        <v>15651.5</v>
      </c>
      <c r="P496" s="160"/>
      <c r="Q496" s="160"/>
      <c r="S496" s="160">
        <v>-289.92</v>
      </c>
      <c r="T496" s="160"/>
      <c r="U496" s="160"/>
      <c r="V496" s="19">
        <v>1244.24</v>
      </c>
      <c r="W496" s="19"/>
      <c r="X496" s="19"/>
    </row>
    <row r="497" spans="2:24" ht="12.75" customHeight="1">
      <c r="B497" s="161" t="s">
        <v>501</v>
      </c>
      <c r="C497" s="161"/>
      <c r="D497" s="161"/>
      <c r="E497" s="161"/>
      <c r="F497" s="161"/>
      <c r="G497" s="161"/>
      <c r="H497" s="160">
        <v>7554.49</v>
      </c>
      <c r="I497" s="160"/>
      <c r="J497" s="160"/>
      <c r="L497" s="160">
        <v>39553.61</v>
      </c>
      <c r="M497" s="160"/>
      <c r="N497" s="160"/>
      <c r="O497" s="160">
        <v>31999.12</v>
      </c>
      <c r="P497" s="160"/>
      <c r="Q497" s="160"/>
      <c r="S497" s="160">
        <v>-7554.49</v>
      </c>
      <c r="T497" s="160"/>
      <c r="U497" s="160"/>
      <c r="V497" s="19">
        <v>0</v>
      </c>
      <c r="W497" s="19"/>
      <c r="X497" s="19"/>
    </row>
    <row r="498" spans="2:24" ht="12.75" customHeight="1">
      <c r="B498" s="161" t="s">
        <v>502</v>
      </c>
      <c r="C498" s="161"/>
      <c r="D498" s="161"/>
      <c r="E498" s="161"/>
      <c r="F498" s="161"/>
      <c r="G498" s="161"/>
      <c r="H498" s="160">
        <v>181052.57</v>
      </c>
      <c r="I498" s="160"/>
      <c r="J498" s="160"/>
      <c r="L498" s="160">
        <v>1639684.79</v>
      </c>
      <c r="M498" s="160"/>
      <c r="N498" s="160"/>
      <c r="O498" s="160">
        <v>1678527.41</v>
      </c>
      <c r="P498" s="160"/>
      <c r="Q498" s="160"/>
      <c r="S498" s="160">
        <v>38842.62</v>
      </c>
      <c r="T498" s="160"/>
      <c r="U498" s="160"/>
      <c r="V498" s="19">
        <v>219895.19</v>
      </c>
      <c r="W498" s="19"/>
      <c r="X498" s="19"/>
    </row>
    <row r="499" spans="2:24" ht="12.75" customHeight="1">
      <c r="B499" s="161" t="s">
        <v>503</v>
      </c>
      <c r="C499" s="161"/>
      <c r="D499" s="161"/>
      <c r="E499" s="161"/>
      <c r="F499" s="161"/>
      <c r="G499" s="161"/>
      <c r="H499" s="160">
        <v>0</v>
      </c>
      <c r="I499" s="160"/>
      <c r="J499" s="160"/>
      <c r="L499" s="160">
        <v>98056.51</v>
      </c>
      <c r="M499" s="160"/>
      <c r="N499" s="160"/>
      <c r="O499" s="160">
        <v>99026.26</v>
      </c>
      <c r="P499" s="160"/>
      <c r="Q499" s="160"/>
      <c r="S499" s="160">
        <v>969.75</v>
      </c>
      <c r="T499" s="160"/>
      <c r="U499" s="160"/>
      <c r="V499" s="19">
        <v>969.75</v>
      </c>
      <c r="W499" s="19"/>
      <c r="X499" s="19"/>
    </row>
    <row r="500" spans="2:24" ht="12.75" customHeight="1">
      <c r="B500" s="161" t="s">
        <v>504</v>
      </c>
      <c r="C500" s="161"/>
      <c r="D500" s="161"/>
      <c r="E500" s="161"/>
      <c r="F500" s="161"/>
      <c r="G500" s="161"/>
      <c r="H500" s="160">
        <v>139063.53</v>
      </c>
      <c r="I500" s="160"/>
      <c r="J500" s="160"/>
      <c r="L500" s="160">
        <v>1341091.39</v>
      </c>
      <c r="M500" s="160"/>
      <c r="N500" s="160"/>
      <c r="O500" s="160">
        <v>1425800.26</v>
      </c>
      <c r="P500" s="160"/>
      <c r="Q500" s="160"/>
      <c r="S500" s="160">
        <v>84708.87</v>
      </c>
      <c r="T500" s="160"/>
      <c r="U500" s="160"/>
      <c r="V500" s="19">
        <v>223772.4</v>
      </c>
      <c r="W500" s="19"/>
      <c r="X500" s="19"/>
    </row>
    <row r="501" spans="2:24" ht="12.75" customHeight="1">
      <c r="B501" s="161" t="s">
        <v>505</v>
      </c>
      <c r="C501" s="161"/>
      <c r="D501" s="161"/>
      <c r="E501" s="161"/>
      <c r="F501" s="161"/>
      <c r="G501" s="161"/>
      <c r="H501" s="160">
        <v>2251.06</v>
      </c>
      <c r="I501" s="160"/>
      <c r="J501" s="160"/>
      <c r="L501" s="160">
        <v>8784.39</v>
      </c>
      <c r="M501" s="160"/>
      <c r="N501" s="160"/>
      <c r="O501" s="160">
        <v>6533.33</v>
      </c>
      <c r="P501" s="160"/>
      <c r="Q501" s="160"/>
      <c r="S501" s="160">
        <v>-2251.06</v>
      </c>
      <c r="T501" s="160"/>
      <c r="U501" s="160"/>
      <c r="V501" s="19">
        <v>0</v>
      </c>
      <c r="W501" s="19"/>
      <c r="X501" s="19"/>
    </row>
    <row r="502" spans="2:24" ht="12.75" customHeight="1">
      <c r="B502" s="161" t="s">
        <v>506</v>
      </c>
      <c r="C502" s="161"/>
      <c r="D502" s="161"/>
      <c r="E502" s="161"/>
      <c r="F502" s="161"/>
      <c r="G502" s="161"/>
      <c r="H502" s="160">
        <v>1298.55</v>
      </c>
      <c r="I502" s="160"/>
      <c r="J502" s="160"/>
      <c r="L502" s="160">
        <v>14279.85</v>
      </c>
      <c r="M502" s="160"/>
      <c r="N502" s="160"/>
      <c r="O502" s="160">
        <v>13953.1</v>
      </c>
      <c r="P502" s="160"/>
      <c r="Q502" s="160"/>
      <c r="S502" s="160">
        <v>-326.75</v>
      </c>
      <c r="T502" s="160"/>
      <c r="U502" s="160"/>
      <c r="V502" s="19">
        <v>971.8</v>
      </c>
      <c r="W502" s="19"/>
      <c r="X502" s="19"/>
    </row>
    <row r="503" spans="2:24" ht="12.75" customHeight="1">
      <c r="B503" s="161" t="s">
        <v>507</v>
      </c>
      <c r="C503" s="161"/>
      <c r="D503" s="161"/>
      <c r="E503" s="161"/>
      <c r="F503" s="161"/>
      <c r="G503" s="161"/>
      <c r="H503" s="160">
        <v>75109.3</v>
      </c>
      <c r="I503" s="160"/>
      <c r="J503" s="160"/>
      <c r="L503" s="160">
        <v>776306.77</v>
      </c>
      <c r="M503" s="160"/>
      <c r="N503" s="160"/>
      <c r="O503" s="160">
        <v>835669</v>
      </c>
      <c r="P503" s="160"/>
      <c r="Q503" s="160"/>
      <c r="S503" s="160">
        <v>59362.23</v>
      </c>
      <c r="T503" s="160"/>
      <c r="U503" s="160"/>
      <c r="V503" s="19">
        <v>134471.53</v>
      </c>
      <c r="W503" s="19"/>
      <c r="X503" s="19"/>
    </row>
    <row r="504" spans="2:24" ht="12.75" customHeight="1">
      <c r="B504" s="161" t="s">
        <v>508</v>
      </c>
      <c r="C504" s="161"/>
      <c r="D504" s="161"/>
      <c r="E504" s="161"/>
      <c r="F504" s="161"/>
      <c r="G504" s="161"/>
      <c r="H504" s="160">
        <v>595.22</v>
      </c>
      <c r="I504" s="160"/>
      <c r="J504" s="160"/>
      <c r="L504" s="160">
        <v>7284.42</v>
      </c>
      <c r="M504" s="160"/>
      <c r="N504" s="160"/>
      <c r="O504" s="160">
        <v>7284.42</v>
      </c>
      <c r="P504" s="160"/>
      <c r="Q504" s="160"/>
      <c r="S504" s="160">
        <v>0</v>
      </c>
      <c r="T504" s="160"/>
      <c r="U504" s="160"/>
      <c r="V504" s="19">
        <v>595.22</v>
      </c>
      <c r="W504" s="19"/>
      <c r="X504" s="19"/>
    </row>
    <row r="505" ht="12.75" customHeight="1">
      <c r="B505" s="15"/>
    </row>
    <row r="506" spans="2:24" ht="12.75" customHeight="1">
      <c r="B506" s="158" t="s">
        <v>509</v>
      </c>
      <c r="C506" s="158"/>
      <c r="D506" s="158"/>
      <c r="E506" s="158"/>
      <c r="F506" s="158"/>
      <c r="G506" s="158"/>
      <c r="H506" s="159">
        <v>5256528.62</v>
      </c>
      <c r="I506" s="159"/>
      <c r="J506" s="159"/>
      <c r="L506" s="159">
        <v>13789910</v>
      </c>
      <c r="M506" s="159"/>
      <c r="N506" s="159"/>
      <c r="O506" s="159">
        <v>15133336.85</v>
      </c>
      <c r="P506" s="159"/>
      <c r="Q506" s="159"/>
      <c r="S506" s="159">
        <v>1343426.85</v>
      </c>
      <c r="T506" s="159"/>
      <c r="U506" s="159"/>
      <c r="V506" s="17">
        <v>6599955.47</v>
      </c>
      <c r="W506" s="17"/>
      <c r="X506" s="17"/>
    </row>
    <row r="507" ht="12.75" customHeight="1">
      <c r="B507" s="15"/>
    </row>
    <row r="508" spans="2:24" ht="12.75" customHeight="1">
      <c r="B508" s="158" t="s">
        <v>510</v>
      </c>
      <c r="C508" s="158"/>
      <c r="D508" s="158"/>
      <c r="E508" s="158"/>
      <c r="F508" s="158"/>
      <c r="G508" s="158"/>
      <c r="H508" s="159">
        <v>5256528.62</v>
      </c>
      <c r="I508" s="159"/>
      <c r="J508" s="159"/>
      <c r="L508" s="159">
        <v>13789910</v>
      </c>
      <c r="M508" s="159"/>
      <c r="N508" s="159"/>
      <c r="O508" s="159">
        <v>15133336.85</v>
      </c>
      <c r="P508" s="159"/>
      <c r="Q508" s="159"/>
      <c r="S508" s="159">
        <v>1343426.85</v>
      </c>
      <c r="T508" s="159"/>
      <c r="U508" s="159"/>
      <c r="V508" s="17">
        <v>6599955.47</v>
      </c>
      <c r="W508" s="17"/>
      <c r="X508" s="17"/>
    </row>
    <row r="509" spans="2:24" ht="12.75" customHeight="1">
      <c r="B509" s="161" t="s">
        <v>511</v>
      </c>
      <c r="C509" s="161"/>
      <c r="D509" s="161"/>
      <c r="E509" s="161"/>
      <c r="F509" s="161"/>
      <c r="G509" s="161"/>
      <c r="H509" s="160">
        <v>525777.9</v>
      </c>
      <c r="I509" s="160"/>
      <c r="J509" s="160"/>
      <c r="L509" s="160">
        <v>5385973.95</v>
      </c>
      <c r="M509" s="160"/>
      <c r="N509" s="160"/>
      <c r="O509" s="160">
        <v>6185817.23</v>
      </c>
      <c r="P509" s="160"/>
      <c r="Q509" s="160"/>
      <c r="S509" s="160">
        <v>799843.28</v>
      </c>
      <c r="T509" s="160"/>
      <c r="U509" s="160"/>
      <c r="V509" s="23">
        <v>1325621.18</v>
      </c>
      <c r="W509" s="19"/>
      <c r="X509" s="19"/>
    </row>
    <row r="510" spans="2:24" ht="12.75" customHeight="1">
      <c r="B510" s="161" t="s">
        <v>512</v>
      </c>
      <c r="C510" s="161"/>
      <c r="D510" s="161"/>
      <c r="E510" s="161"/>
      <c r="F510" s="161"/>
      <c r="G510" s="161"/>
      <c r="H510" s="160">
        <v>12147.5</v>
      </c>
      <c r="I510" s="160"/>
      <c r="J510" s="160"/>
      <c r="L510" s="160">
        <v>37936.98</v>
      </c>
      <c r="M510" s="160"/>
      <c r="N510" s="160"/>
      <c r="O510" s="160">
        <v>41762.14</v>
      </c>
      <c r="P510" s="160"/>
      <c r="Q510" s="160"/>
      <c r="S510" s="160">
        <v>3825.16</v>
      </c>
      <c r="T510" s="160"/>
      <c r="U510" s="160"/>
      <c r="V510" s="19">
        <v>15972.66</v>
      </c>
      <c r="W510" s="19"/>
      <c r="X510" s="19"/>
    </row>
    <row r="511" spans="2:24" ht="12.75" customHeight="1">
      <c r="B511" s="161" t="s">
        <v>513</v>
      </c>
      <c r="C511" s="161"/>
      <c r="D511" s="161"/>
      <c r="E511" s="161"/>
      <c r="F511" s="161"/>
      <c r="G511" s="161"/>
      <c r="H511" s="160">
        <v>334816.35</v>
      </c>
      <c r="I511" s="160"/>
      <c r="J511" s="160"/>
      <c r="L511" s="160">
        <v>2688246.49</v>
      </c>
      <c r="M511" s="160"/>
      <c r="N511" s="160"/>
      <c r="O511" s="160">
        <v>2648187.05</v>
      </c>
      <c r="P511" s="160"/>
      <c r="Q511" s="160"/>
      <c r="S511" s="160">
        <v>-40059.44</v>
      </c>
      <c r="T511" s="160"/>
      <c r="U511" s="160"/>
      <c r="V511" s="23">
        <v>294756.91</v>
      </c>
      <c r="W511" s="19"/>
      <c r="X511" s="19"/>
    </row>
    <row r="512" spans="2:24" ht="12.75" customHeight="1">
      <c r="B512" s="161" t="s">
        <v>514</v>
      </c>
      <c r="C512" s="161"/>
      <c r="D512" s="161"/>
      <c r="E512" s="161"/>
      <c r="F512" s="161"/>
      <c r="G512" s="161"/>
      <c r="H512" s="160">
        <v>2425.12</v>
      </c>
      <c r="I512" s="160"/>
      <c r="J512" s="160"/>
      <c r="L512" s="160">
        <v>8692.73</v>
      </c>
      <c r="M512" s="160"/>
      <c r="N512" s="160"/>
      <c r="O512" s="160">
        <v>8969.83</v>
      </c>
      <c r="P512" s="160"/>
      <c r="Q512" s="160"/>
      <c r="S512" s="160">
        <v>277.1</v>
      </c>
      <c r="T512" s="160"/>
      <c r="U512" s="160"/>
      <c r="V512" s="19">
        <v>2702.22</v>
      </c>
      <c r="W512" s="19"/>
      <c r="X512" s="19"/>
    </row>
    <row r="513" spans="2:24" ht="12.75" customHeight="1">
      <c r="B513" s="161" t="s">
        <v>515</v>
      </c>
      <c r="C513" s="161"/>
      <c r="D513" s="161"/>
      <c r="E513" s="161"/>
      <c r="F513" s="161"/>
      <c r="G513" s="161"/>
      <c r="H513" s="160">
        <v>2134706.25</v>
      </c>
      <c r="I513" s="160"/>
      <c r="J513" s="160"/>
      <c r="L513" s="160">
        <v>24625.26</v>
      </c>
      <c r="M513" s="160"/>
      <c r="N513" s="160"/>
      <c r="O513" s="160">
        <v>211337.38</v>
      </c>
      <c r="P513" s="160"/>
      <c r="Q513" s="160"/>
      <c r="S513" s="160">
        <v>186712.12</v>
      </c>
      <c r="T513" s="160"/>
      <c r="U513" s="160"/>
      <c r="V513" s="19">
        <v>2321418.37</v>
      </c>
      <c r="W513" s="19"/>
      <c r="X513" s="19"/>
    </row>
    <row r="514" spans="2:24" ht="12.75" customHeight="1">
      <c r="B514" s="161" t="s">
        <v>516</v>
      </c>
      <c r="C514" s="161"/>
      <c r="D514" s="161"/>
      <c r="E514" s="161"/>
      <c r="F514" s="161"/>
      <c r="G514" s="161"/>
      <c r="H514" s="160">
        <v>320196.24</v>
      </c>
      <c r="I514" s="160"/>
      <c r="J514" s="160"/>
      <c r="L514" s="160">
        <v>306346.08</v>
      </c>
      <c r="M514" s="160"/>
      <c r="N514" s="160"/>
      <c r="O514" s="160">
        <v>361745.45</v>
      </c>
      <c r="P514" s="160"/>
      <c r="Q514" s="160"/>
      <c r="S514" s="160">
        <v>55399.37</v>
      </c>
      <c r="T514" s="160"/>
      <c r="U514" s="160"/>
      <c r="V514" s="19">
        <v>375595.61</v>
      </c>
      <c r="W514" s="19"/>
      <c r="X514" s="19"/>
    </row>
    <row r="515" spans="2:24" ht="12.75" customHeight="1">
      <c r="B515" s="161" t="s">
        <v>517</v>
      </c>
      <c r="C515" s="161"/>
      <c r="D515" s="161"/>
      <c r="E515" s="161"/>
      <c r="F515" s="161"/>
      <c r="G515" s="161"/>
      <c r="H515" s="160">
        <v>206151.82</v>
      </c>
      <c r="I515" s="160"/>
      <c r="J515" s="160"/>
      <c r="L515" s="160">
        <v>2351035.4</v>
      </c>
      <c r="M515" s="160"/>
      <c r="N515" s="160"/>
      <c r="O515" s="160">
        <v>2617684.62</v>
      </c>
      <c r="P515" s="160"/>
      <c r="Q515" s="160"/>
      <c r="S515" s="160">
        <v>266649.22</v>
      </c>
      <c r="T515" s="160"/>
      <c r="U515" s="160"/>
      <c r="V515" s="19">
        <v>472801.04</v>
      </c>
      <c r="W515" s="19"/>
      <c r="X515" s="19"/>
    </row>
    <row r="516" spans="2:24" ht="12.75" customHeight="1">
      <c r="B516" s="161" t="s">
        <v>518</v>
      </c>
      <c r="C516" s="161"/>
      <c r="D516" s="161"/>
      <c r="E516" s="161"/>
      <c r="F516" s="161"/>
      <c r="G516" s="161"/>
      <c r="H516" s="160">
        <v>1280400.53</v>
      </c>
      <c r="I516" s="160"/>
      <c r="J516" s="160"/>
      <c r="L516" s="160">
        <v>2079664.94</v>
      </c>
      <c r="M516" s="160"/>
      <c r="N516" s="160"/>
      <c r="O516" s="160">
        <v>1941792.81</v>
      </c>
      <c r="P516" s="160"/>
      <c r="Q516" s="160"/>
      <c r="S516" s="160">
        <v>-137872.13</v>
      </c>
      <c r="T516" s="160"/>
      <c r="U516" s="160"/>
      <c r="V516" s="19">
        <v>1142528.4</v>
      </c>
      <c r="W516" s="19"/>
      <c r="X516" s="19"/>
    </row>
    <row r="517" spans="2:24" ht="12.75" customHeight="1">
      <c r="B517" s="161" t="s">
        <v>519</v>
      </c>
      <c r="C517" s="161"/>
      <c r="D517" s="161"/>
      <c r="E517" s="161"/>
      <c r="F517" s="161"/>
      <c r="G517" s="161"/>
      <c r="H517" s="160">
        <v>439906.91</v>
      </c>
      <c r="I517" s="160"/>
      <c r="J517" s="160"/>
      <c r="L517" s="160">
        <v>907388.17</v>
      </c>
      <c r="M517" s="160"/>
      <c r="N517" s="160"/>
      <c r="O517" s="160">
        <v>1116040.34</v>
      </c>
      <c r="P517" s="160"/>
      <c r="Q517" s="160"/>
      <c r="S517" s="160">
        <v>208652.17</v>
      </c>
      <c r="T517" s="160"/>
      <c r="U517" s="160"/>
      <c r="V517" s="19">
        <v>648559.08</v>
      </c>
      <c r="W517" s="19"/>
      <c r="X517" s="19"/>
    </row>
    <row r="518" ht="12.75" customHeight="1">
      <c r="B518" s="15"/>
    </row>
    <row r="519" spans="2:24" ht="12.75" customHeight="1">
      <c r="B519" s="158" t="s">
        <v>520</v>
      </c>
      <c r="C519" s="158"/>
      <c r="D519" s="158"/>
      <c r="E519" s="158"/>
      <c r="F519" s="158"/>
      <c r="G519" s="158"/>
      <c r="H519" s="159">
        <v>26948061.85</v>
      </c>
      <c r="I519" s="159"/>
      <c r="J519" s="159"/>
      <c r="L519" s="159">
        <v>17314287.24</v>
      </c>
      <c r="M519" s="159"/>
      <c r="N519" s="159"/>
      <c r="O519" s="159">
        <v>5207483.41</v>
      </c>
      <c r="P519" s="159"/>
      <c r="Q519" s="159"/>
      <c r="S519" s="159">
        <v>-12106803.83</v>
      </c>
      <c r="T519" s="159"/>
      <c r="U519" s="159"/>
      <c r="V519" s="17">
        <v>14841258.02</v>
      </c>
      <c r="W519" s="17"/>
      <c r="X519" s="17"/>
    </row>
    <row r="520" ht="12.75" customHeight="1">
      <c r="B520" s="15"/>
    </row>
    <row r="521" spans="2:24" ht="12.75" customHeight="1">
      <c r="B521" s="158" t="s">
        <v>521</v>
      </c>
      <c r="C521" s="158"/>
      <c r="D521" s="158"/>
      <c r="E521" s="158"/>
      <c r="F521" s="158"/>
      <c r="G521" s="158"/>
      <c r="H521" s="159">
        <v>26948061.85</v>
      </c>
      <c r="I521" s="159"/>
      <c r="J521" s="159"/>
      <c r="L521" s="159">
        <v>17314287.24</v>
      </c>
      <c r="M521" s="159"/>
      <c r="N521" s="159"/>
      <c r="O521" s="159">
        <v>5207483.41</v>
      </c>
      <c r="P521" s="159"/>
      <c r="Q521" s="159"/>
      <c r="S521" s="159">
        <v>-12106803.83</v>
      </c>
      <c r="T521" s="159"/>
      <c r="U521" s="159"/>
      <c r="V521" s="17">
        <v>14841258.02</v>
      </c>
      <c r="W521" s="17"/>
      <c r="X521" s="17"/>
    </row>
    <row r="522" spans="2:24" ht="12.75" customHeight="1">
      <c r="B522" s="161" t="s">
        <v>522</v>
      </c>
      <c r="C522" s="161"/>
      <c r="D522" s="161"/>
      <c r="E522" s="161"/>
      <c r="F522" s="161"/>
      <c r="G522" s="161"/>
      <c r="H522" s="160">
        <v>261149.26</v>
      </c>
      <c r="I522" s="160"/>
      <c r="J522" s="160"/>
      <c r="L522" s="160">
        <v>1882206.44</v>
      </c>
      <c r="M522" s="160"/>
      <c r="N522" s="160"/>
      <c r="O522" s="160">
        <v>2108163.69</v>
      </c>
      <c r="P522" s="160"/>
      <c r="Q522" s="160"/>
      <c r="S522" s="160">
        <v>225957.25</v>
      </c>
      <c r="T522" s="160"/>
      <c r="U522" s="160"/>
      <c r="V522" s="23">
        <v>487106.51</v>
      </c>
      <c r="W522" s="19"/>
      <c r="X522" s="19"/>
    </row>
    <row r="523" spans="2:24" ht="12.75" customHeight="1">
      <c r="B523" s="161" t="s">
        <v>523</v>
      </c>
      <c r="C523" s="161"/>
      <c r="D523" s="161"/>
      <c r="E523" s="161"/>
      <c r="F523" s="161"/>
      <c r="G523" s="161"/>
      <c r="H523" s="160">
        <v>13425.41</v>
      </c>
      <c r="I523" s="160"/>
      <c r="J523" s="160"/>
      <c r="L523" s="160">
        <v>1662.43</v>
      </c>
      <c r="M523" s="160"/>
      <c r="N523" s="160"/>
      <c r="O523" s="160">
        <v>7629.4</v>
      </c>
      <c r="P523" s="160"/>
      <c r="Q523" s="160"/>
      <c r="S523" s="160">
        <v>5966.97</v>
      </c>
      <c r="T523" s="160"/>
      <c r="U523" s="160"/>
      <c r="V523" s="19">
        <v>19392.38</v>
      </c>
      <c r="W523" s="19"/>
      <c r="X523" s="19"/>
    </row>
    <row r="524" spans="2:24" ht="12.75" customHeight="1">
      <c r="B524" s="161" t="s">
        <v>524</v>
      </c>
      <c r="C524" s="161"/>
      <c r="D524" s="161"/>
      <c r="E524" s="161"/>
      <c r="F524" s="161"/>
      <c r="G524" s="161"/>
      <c r="H524" s="160">
        <v>44818.28</v>
      </c>
      <c r="I524" s="160"/>
      <c r="J524" s="160"/>
      <c r="L524" s="160">
        <v>26598.6</v>
      </c>
      <c r="M524" s="160"/>
      <c r="N524" s="160"/>
      <c r="O524" s="160">
        <v>29553.95</v>
      </c>
      <c r="P524" s="160"/>
      <c r="Q524" s="160"/>
      <c r="S524" s="160">
        <v>2955.35</v>
      </c>
      <c r="T524" s="160"/>
      <c r="U524" s="160"/>
      <c r="V524" s="19">
        <v>47773.63</v>
      </c>
      <c r="W524" s="19"/>
      <c r="X524" s="19"/>
    </row>
    <row r="525" spans="2:24" ht="12.75" customHeight="1">
      <c r="B525" s="161" t="s">
        <v>525</v>
      </c>
      <c r="C525" s="161"/>
      <c r="D525" s="161"/>
      <c r="E525" s="161"/>
      <c r="F525" s="161"/>
      <c r="G525" s="161"/>
      <c r="H525" s="160">
        <v>66248.61</v>
      </c>
      <c r="I525" s="160"/>
      <c r="J525" s="160"/>
      <c r="L525" s="160">
        <v>19262.39</v>
      </c>
      <c r="M525" s="160"/>
      <c r="N525" s="160"/>
      <c r="O525" s="160">
        <v>35459.28</v>
      </c>
      <c r="P525" s="160"/>
      <c r="Q525" s="160"/>
      <c r="S525" s="160">
        <v>16196.89</v>
      </c>
      <c r="T525" s="160"/>
      <c r="U525" s="160"/>
      <c r="V525" s="19">
        <v>82445.5</v>
      </c>
      <c r="W525" s="19"/>
      <c r="X525" s="19"/>
    </row>
    <row r="526" spans="2:24" ht="12.75" customHeight="1">
      <c r="B526" s="161" t="s">
        <v>526</v>
      </c>
      <c r="C526" s="161"/>
      <c r="D526" s="161"/>
      <c r="E526" s="161"/>
      <c r="F526" s="161"/>
      <c r="G526" s="161"/>
      <c r="H526" s="160">
        <v>3604812.01</v>
      </c>
      <c r="I526" s="160"/>
      <c r="J526" s="160"/>
      <c r="L526" s="160">
        <v>0</v>
      </c>
      <c r="M526" s="160"/>
      <c r="N526" s="160"/>
      <c r="O526" s="160">
        <v>520833.15</v>
      </c>
      <c r="P526" s="160"/>
      <c r="Q526" s="160"/>
      <c r="S526" s="160">
        <v>520833.15</v>
      </c>
      <c r="T526" s="160"/>
      <c r="U526" s="160"/>
      <c r="V526" s="19">
        <v>4125645.16</v>
      </c>
      <c r="W526" s="19"/>
      <c r="X526" s="19"/>
    </row>
    <row r="527" spans="2:24" ht="12.75" customHeight="1">
      <c r="B527" s="161" t="s">
        <v>527</v>
      </c>
      <c r="C527" s="161"/>
      <c r="D527" s="161"/>
      <c r="E527" s="161"/>
      <c r="F527" s="161"/>
      <c r="G527" s="161"/>
      <c r="H527" s="160">
        <v>17965058.41</v>
      </c>
      <c r="I527" s="160"/>
      <c r="J527" s="160"/>
      <c r="L527" s="160">
        <v>15384557.38</v>
      </c>
      <c r="M527" s="160"/>
      <c r="N527" s="160"/>
      <c r="O527" s="160">
        <v>1767959.87</v>
      </c>
      <c r="P527" s="160"/>
      <c r="Q527" s="160"/>
      <c r="S527" s="160">
        <v>-13616597.51</v>
      </c>
      <c r="T527" s="160"/>
      <c r="U527" s="160"/>
      <c r="V527" s="19">
        <v>4348460.9</v>
      </c>
      <c r="W527" s="19"/>
      <c r="X527" s="19"/>
    </row>
    <row r="528" spans="2:24" ht="12.75" customHeight="1">
      <c r="B528" s="161" t="s">
        <v>528</v>
      </c>
      <c r="C528" s="161"/>
      <c r="D528" s="161"/>
      <c r="E528" s="161"/>
      <c r="F528" s="161"/>
      <c r="G528" s="161"/>
      <c r="H528" s="160">
        <v>940166.57</v>
      </c>
      <c r="I528" s="160"/>
      <c r="J528" s="160"/>
      <c r="L528" s="160">
        <v>0</v>
      </c>
      <c r="M528" s="160"/>
      <c r="N528" s="160"/>
      <c r="O528" s="160">
        <v>139141.54</v>
      </c>
      <c r="P528" s="160"/>
      <c r="Q528" s="160"/>
      <c r="S528" s="160">
        <v>139141.54</v>
      </c>
      <c r="T528" s="160"/>
      <c r="U528" s="160"/>
      <c r="V528" s="19">
        <v>1079308.11</v>
      </c>
      <c r="W528" s="19"/>
      <c r="X528" s="19"/>
    </row>
    <row r="529" spans="2:24" ht="12.75" customHeight="1">
      <c r="B529" s="161" t="s">
        <v>529</v>
      </c>
      <c r="C529" s="161"/>
      <c r="D529" s="161"/>
      <c r="E529" s="161"/>
      <c r="F529" s="161"/>
      <c r="G529" s="161"/>
      <c r="H529" s="160">
        <v>565479.86</v>
      </c>
      <c r="I529" s="160"/>
      <c r="J529" s="160"/>
      <c r="L529" s="160">
        <v>0</v>
      </c>
      <c r="M529" s="160"/>
      <c r="N529" s="160"/>
      <c r="O529" s="160">
        <v>83689.15</v>
      </c>
      <c r="P529" s="160"/>
      <c r="Q529" s="160"/>
      <c r="S529" s="160">
        <v>83689.15</v>
      </c>
      <c r="T529" s="160"/>
      <c r="U529" s="160"/>
      <c r="V529" s="19">
        <v>649169.01</v>
      </c>
      <c r="W529" s="19"/>
      <c r="X529" s="19"/>
    </row>
    <row r="530" spans="2:24" ht="12.75" customHeight="1">
      <c r="B530" s="161" t="s">
        <v>530</v>
      </c>
      <c r="C530" s="161"/>
      <c r="D530" s="161"/>
      <c r="E530" s="161"/>
      <c r="F530" s="161"/>
      <c r="G530" s="161"/>
      <c r="H530" s="160">
        <v>3480167</v>
      </c>
      <c r="I530" s="160"/>
      <c r="J530" s="160"/>
      <c r="L530" s="160">
        <v>0</v>
      </c>
      <c r="M530" s="160"/>
      <c r="N530" s="160"/>
      <c r="O530" s="160">
        <v>515053.38</v>
      </c>
      <c r="P530" s="160"/>
      <c r="Q530" s="160"/>
      <c r="S530" s="160">
        <v>515053.38</v>
      </c>
      <c r="T530" s="160"/>
      <c r="U530" s="160"/>
      <c r="V530" s="19">
        <v>3995220.38</v>
      </c>
      <c r="W530" s="19"/>
      <c r="X530" s="19"/>
    </row>
    <row r="531" spans="2:24" ht="12.75" customHeight="1">
      <c r="B531" s="161" t="s">
        <v>531</v>
      </c>
      <c r="C531" s="161"/>
      <c r="D531" s="161"/>
      <c r="E531" s="161"/>
      <c r="F531" s="161"/>
      <c r="G531" s="161"/>
      <c r="H531" s="160">
        <v>6736.44</v>
      </c>
      <c r="I531" s="160"/>
      <c r="J531" s="160"/>
      <c r="L531" s="160">
        <v>0</v>
      </c>
      <c r="M531" s="160"/>
      <c r="N531" s="160"/>
      <c r="O531" s="160">
        <v>0</v>
      </c>
      <c r="P531" s="160"/>
      <c r="Q531" s="160"/>
      <c r="S531" s="160">
        <v>0</v>
      </c>
      <c r="T531" s="160"/>
      <c r="U531" s="160"/>
      <c r="V531" s="19">
        <v>6736.44</v>
      </c>
      <c r="W531" s="19"/>
      <c r="X531" s="19"/>
    </row>
    <row r="532" ht="12.75" customHeight="1">
      <c r="B532" s="15"/>
    </row>
    <row r="533" spans="2:24" ht="12.75" customHeight="1">
      <c r="B533" s="158" t="s">
        <v>532</v>
      </c>
      <c r="C533" s="158"/>
      <c r="D533" s="158"/>
      <c r="E533" s="158"/>
      <c r="F533" s="158"/>
      <c r="G533" s="158"/>
      <c r="H533" s="159">
        <v>3017822.36</v>
      </c>
      <c r="I533" s="159"/>
      <c r="J533" s="159"/>
      <c r="L533" s="159">
        <v>29427347.38</v>
      </c>
      <c r="M533" s="159"/>
      <c r="N533" s="159"/>
      <c r="O533" s="159">
        <v>29008596.64</v>
      </c>
      <c r="P533" s="159"/>
      <c r="Q533" s="159"/>
      <c r="S533" s="159">
        <v>-418750.74</v>
      </c>
      <c r="T533" s="159"/>
      <c r="U533" s="159"/>
      <c r="V533" s="17">
        <v>2599071.62</v>
      </c>
      <c r="W533" s="17"/>
      <c r="X533" s="17"/>
    </row>
    <row r="534" ht="12.75" customHeight="1">
      <c r="B534" s="15"/>
    </row>
    <row r="535" spans="2:24" ht="12.75" customHeight="1">
      <c r="B535" s="158" t="s">
        <v>533</v>
      </c>
      <c r="C535" s="158"/>
      <c r="D535" s="158"/>
      <c r="E535" s="158"/>
      <c r="F535" s="158"/>
      <c r="G535" s="158"/>
      <c r="H535" s="159">
        <v>3017822.36</v>
      </c>
      <c r="I535" s="159"/>
      <c r="J535" s="159"/>
      <c r="L535" s="159">
        <v>29427347.38</v>
      </c>
      <c r="M535" s="159"/>
      <c r="N535" s="159"/>
      <c r="O535" s="159">
        <v>29008596.64</v>
      </c>
      <c r="P535" s="159"/>
      <c r="Q535" s="159"/>
      <c r="S535" s="159">
        <v>-418750.74</v>
      </c>
      <c r="T535" s="159"/>
      <c r="U535" s="159"/>
      <c r="V535" s="17">
        <v>2599071.62</v>
      </c>
      <c r="W535" s="17"/>
      <c r="X535" s="17"/>
    </row>
    <row r="536" spans="2:24" ht="12.75" customHeight="1">
      <c r="B536" s="161" t="s">
        <v>534</v>
      </c>
      <c r="C536" s="161"/>
      <c r="D536" s="161"/>
      <c r="E536" s="161"/>
      <c r="F536" s="161"/>
      <c r="G536" s="161"/>
      <c r="H536" s="160">
        <v>24831.41</v>
      </c>
      <c r="I536" s="160"/>
      <c r="J536" s="160"/>
      <c r="L536" s="160">
        <v>22433371.84</v>
      </c>
      <c r="M536" s="160"/>
      <c r="N536" s="160"/>
      <c r="O536" s="160">
        <v>22497368.66</v>
      </c>
      <c r="P536" s="160"/>
      <c r="Q536" s="160"/>
      <c r="S536" s="160">
        <v>63996.82</v>
      </c>
      <c r="T536" s="160"/>
      <c r="U536" s="160"/>
      <c r="V536" s="23">
        <v>88828.23</v>
      </c>
      <c r="W536" s="19"/>
      <c r="X536" s="19"/>
    </row>
    <row r="537" spans="2:24" ht="12.75" customHeight="1">
      <c r="B537" s="161" t="s">
        <v>535</v>
      </c>
      <c r="C537" s="161"/>
      <c r="D537" s="161"/>
      <c r="E537" s="161"/>
      <c r="F537" s="161"/>
      <c r="G537" s="161"/>
      <c r="H537" s="160">
        <v>422.93</v>
      </c>
      <c r="I537" s="160"/>
      <c r="J537" s="160"/>
      <c r="L537" s="160">
        <v>2632108.9</v>
      </c>
      <c r="M537" s="160"/>
      <c r="N537" s="160"/>
      <c r="O537" s="160">
        <v>2631685.97</v>
      </c>
      <c r="P537" s="160"/>
      <c r="Q537" s="160"/>
      <c r="S537" s="160">
        <v>-422.93</v>
      </c>
      <c r="T537" s="160"/>
      <c r="U537" s="160"/>
      <c r="V537" s="19">
        <v>0</v>
      </c>
      <c r="W537" s="19"/>
      <c r="X537" s="19"/>
    </row>
    <row r="538" spans="2:24" ht="12.75" customHeight="1">
      <c r="B538" s="161" t="s">
        <v>536</v>
      </c>
      <c r="C538" s="161"/>
      <c r="D538" s="161"/>
      <c r="E538" s="161"/>
      <c r="F538" s="161"/>
      <c r="G538" s="161"/>
      <c r="H538" s="160">
        <v>2927581.16</v>
      </c>
      <c r="I538" s="160"/>
      <c r="J538" s="160"/>
      <c r="L538" s="160">
        <v>3962781.49</v>
      </c>
      <c r="M538" s="160"/>
      <c r="N538" s="160"/>
      <c r="O538" s="160">
        <v>3543790.62</v>
      </c>
      <c r="P538" s="160"/>
      <c r="Q538" s="160"/>
      <c r="S538" s="160">
        <v>-418990.87</v>
      </c>
      <c r="T538" s="160"/>
      <c r="U538" s="160"/>
      <c r="V538" s="23">
        <v>2508590.29</v>
      </c>
      <c r="W538" s="19"/>
      <c r="X538" s="19"/>
    </row>
    <row r="539" spans="2:24" ht="12.75" customHeight="1">
      <c r="B539" s="161" t="s">
        <v>537</v>
      </c>
      <c r="C539" s="161"/>
      <c r="D539" s="161"/>
      <c r="E539" s="161"/>
      <c r="F539" s="161"/>
      <c r="G539" s="161"/>
      <c r="H539" s="160">
        <v>45800.06</v>
      </c>
      <c r="I539" s="160"/>
      <c r="J539" s="160"/>
      <c r="L539" s="160">
        <v>44930.37</v>
      </c>
      <c r="M539" s="160"/>
      <c r="N539" s="160"/>
      <c r="O539" s="160">
        <v>0</v>
      </c>
      <c r="P539" s="160"/>
      <c r="Q539" s="160"/>
      <c r="S539" s="160">
        <v>-44930.37</v>
      </c>
      <c r="T539" s="160"/>
      <c r="U539" s="160"/>
      <c r="V539" s="23">
        <v>869.69</v>
      </c>
      <c r="W539" s="19"/>
      <c r="X539" s="19"/>
    </row>
    <row r="540" spans="2:24" ht="12.75" customHeight="1">
      <c r="B540" s="161" t="s">
        <v>538</v>
      </c>
      <c r="C540" s="161"/>
      <c r="D540" s="161"/>
      <c r="E540" s="161"/>
      <c r="F540" s="161"/>
      <c r="G540" s="161"/>
      <c r="H540" s="160">
        <v>2534.8</v>
      </c>
      <c r="I540" s="160"/>
      <c r="J540" s="160"/>
      <c r="L540" s="160">
        <v>5192.36</v>
      </c>
      <c r="M540" s="160"/>
      <c r="N540" s="160"/>
      <c r="O540" s="160">
        <v>2854.3</v>
      </c>
      <c r="P540" s="160"/>
      <c r="Q540" s="160"/>
      <c r="S540" s="160">
        <v>-2338.06</v>
      </c>
      <c r="T540" s="160"/>
      <c r="U540" s="160"/>
      <c r="V540" s="23">
        <v>196.74</v>
      </c>
      <c r="W540" s="19"/>
      <c r="X540" s="19"/>
    </row>
    <row r="541" spans="2:24" ht="12.75" customHeight="1">
      <c r="B541" s="161" t="s">
        <v>539</v>
      </c>
      <c r="C541" s="161"/>
      <c r="D541" s="161"/>
      <c r="E541" s="161"/>
      <c r="F541" s="161"/>
      <c r="G541" s="161"/>
      <c r="H541" s="160">
        <v>16652</v>
      </c>
      <c r="I541" s="160"/>
      <c r="J541" s="160"/>
      <c r="L541" s="160">
        <v>348962.42</v>
      </c>
      <c r="M541" s="160"/>
      <c r="N541" s="160"/>
      <c r="O541" s="160">
        <v>332897.09</v>
      </c>
      <c r="P541" s="160"/>
      <c r="Q541" s="160"/>
      <c r="S541" s="160">
        <v>-16065.33</v>
      </c>
      <c r="T541" s="160"/>
      <c r="U541" s="160"/>
      <c r="V541" s="23">
        <v>586.67</v>
      </c>
      <c r="W541" s="19"/>
      <c r="X541" s="19"/>
    </row>
    <row r="542" ht="12.75" customHeight="1">
      <c r="B542" s="15"/>
    </row>
    <row r="543" spans="2:24" ht="12.75" customHeight="1">
      <c r="B543" s="158" t="s">
        <v>540</v>
      </c>
      <c r="C543" s="158"/>
      <c r="D543" s="158"/>
      <c r="E543" s="158"/>
      <c r="F543" s="158"/>
      <c r="G543" s="158"/>
      <c r="H543" s="159">
        <v>5635877.29</v>
      </c>
      <c r="I543" s="159"/>
      <c r="J543" s="159"/>
      <c r="L543" s="159">
        <v>3742184.61</v>
      </c>
      <c r="M543" s="159"/>
      <c r="N543" s="159"/>
      <c r="O543" s="159">
        <v>4506107.35</v>
      </c>
      <c r="P543" s="159"/>
      <c r="Q543" s="159"/>
      <c r="S543" s="159">
        <v>763922.74</v>
      </c>
      <c r="T543" s="159"/>
      <c r="U543" s="159"/>
      <c r="V543" s="17">
        <v>6399800.03</v>
      </c>
      <c r="W543" s="17"/>
      <c r="X543" s="17"/>
    </row>
    <row r="544" ht="12.75" customHeight="1">
      <c r="B544" s="15"/>
    </row>
    <row r="545" spans="2:24" ht="12.75" customHeight="1">
      <c r="B545" s="158" t="s">
        <v>541</v>
      </c>
      <c r="C545" s="158"/>
      <c r="D545" s="158"/>
      <c r="E545" s="158"/>
      <c r="F545" s="158"/>
      <c r="G545" s="158"/>
      <c r="H545" s="159">
        <v>5635877.29</v>
      </c>
      <c r="I545" s="159"/>
      <c r="J545" s="159"/>
      <c r="L545" s="159">
        <v>3742184.61</v>
      </c>
      <c r="M545" s="159"/>
      <c r="N545" s="159"/>
      <c r="O545" s="159">
        <v>4506107.35</v>
      </c>
      <c r="P545" s="159"/>
      <c r="Q545" s="159"/>
      <c r="S545" s="159">
        <v>763922.74</v>
      </c>
      <c r="T545" s="159"/>
      <c r="U545" s="159"/>
      <c r="V545" s="17">
        <v>6399800.03</v>
      </c>
      <c r="W545" s="17"/>
      <c r="X545" s="17"/>
    </row>
    <row r="546" spans="2:24" ht="12.75" customHeight="1">
      <c r="B546" s="161" t="s">
        <v>542</v>
      </c>
      <c r="C546" s="161"/>
      <c r="D546" s="161"/>
      <c r="E546" s="161"/>
      <c r="F546" s="161"/>
      <c r="G546" s="161"/>
      <c r="H546" s="160">
        <v>0</v>
      </c>
      <c r="I546" s="160"/>
      <c r="J546" s="160"/>
      <c r="L546" s="160">
        <v>561106.21</v>
      </c>
      <c r="M546" s="160"/>
      <c r="N546" s="160"/>
      <c r="O546" s="160">
        <v>687147</v>
      </c>
      <c r="P546" s="160"/>
      <c r="Q546" s="160"/>
      <c r="S546" s="160">
        <v>126040.79</v>
      </c>
      <c r="T546" s="160"/>
      <c r="U546" s="160"/>
      <c r="V546" s="19">
        <v>126040.79</v>
      </c>
      <c r="W546" s="19"/>
      <c r="X546" s="19"/>
    </row>
    <row r="547" spans="2:24" ht="12.75" customHeight="1">
      <c r="B547" s="161" t="s">
        <v>543</v>
      </c>
      <c r="C547" s="161"/>
      <c r="D547" s="161"/>
      <c r="E547" s="161"/>
      <c r="F547" s="161"/>
      <c r="G547" s="161"/>
      <c r="H547" s="160">
        <v>2414784.54</v>
      </c>
      <c r="I547" s="160"/>
      <c r="J547" s="160"/>
      <c r="L547" s="160">
        <v>869883.48</v>
      </c>
      <c r="M547" s="160"/>
      <c r="N547" s="160"/>
      <c r="O547" s="160">
        <v>1783405.25</v>
      </c>
      <c r="P547" s="160"/>
      <c r="Q547" s="160"/>
      <c r="S547" s="160">
        <v>913521.77</v>
      </c>
      <c r="T547" s="160"/>
      <c r="U547" s="160"/>
      <c r="V547" s="19">
        <v>3328306.31</v>
      </c>
      <c r="W547" s="19"/>
      <c r="X547" s="19"/>
    </row>
    <row r="548" spans="2:24" ht="12.75" customHeight="1">
      <c r="B548" s="161" t="s">
        <v>544</v>
      </c>
      <c r="C548" s="161"/>
      <c r="D548" s="161"/>
      <c r="E548" s="161"/>
      <c r="F548" s="161"/>
      <c r="G548" s="161"/>
      <c r="H548" s="160">
        <v>2507690.09</v>
      </c>
      <c r="I548" s="160"/>
      <c r="J548" s="160"/>
      <c r="L548" s="160">
        <v>0</v>
      </c>
      <c r="M548" s="160"/>
      <c r="N548" s="160"/>
      <c r="O548" s="160">
        <v>0</v>
      </c>
      <c r="P548" s="160"/>
      <c r="Q548" s="160"/>
      <c r="S548" s="160">
        <v>0</v>
      </c>
      <c r="T548" s="160"/>
      <c r="U548" s="160"/>
      <c r="V548" s="19">
        <v>2507690.09</v>
      </c>
      <c r="W548" s="19"/>
      <c r="X548" s="19"/>
    </row>
    <row r="549" spans="2:24" ht="12.75" customHeight="1">
      <c r="B549" s="161" t="s">
        <v>545</v>
      </c>
      <c r="C549" s="161"/>
      <c r="D549" s="161"/>
      <c r="E549" s="161"/>
      <c r="F549" s="161"/>
      <c r="G549" s="161"/>
      <c r="H549" s="160">
        <v>89537.21</v>
      </c>
      <c r="I549" s="160"/>
      <c r="J549" s="160"/>
      <c r="L549" s="160">
        <v>298694.15</v>
      </c>
      <c r="M549" s="160"/>
      <c r="N549" s="160"/>
      <c r="O549" s="160">
        <v>220796.8</v>
      </c>
      <c r="P549" s="160"/>
      <c r="Q549" s="160"/>
      <c r="S549" s="160">
        <v>-77897.35</v>
      </c>
      <c r="T549" s="160"/>
      <c r="U549" s="160"/>
      <c r="V549" s="19">
        <v>11639.86</v>
      </c>
      <c r="W549" s="19"/>
      <c r="X549" s="19"/>
    </row>
    <row r="550" spans="2:24" ht="12.75" customHeight="1">
      <c r="B550" s="161" t="s">
        <v>546</v>
      </c>
      <c r="C550" s="161"/>
      <c r="D550" s="161"/>
      <c r="E550" s="161"/>
      <c r="F550" s="161"/>
      <c r="G550" s="161"/>
      <c r="H550" s="160">
        <v>277168.83</v>
      </c>
      <c r="I550" s="160"/>
      <c r="J550" s="160"/>
      <c r="L550" s="160">
        <v>1707113.2</v>
      </c>
      <c r="M550" s="160"/>
      <c r="N550" s="160"/>
      <c r="O550" s="160">
        <v>1484012.11</v>
      </c>
      <c r="P550" s="160"/>
      <c r="Q550" s="160"/>
      <c r="S550" s="160">
        <v>-223101.09</v>
      </c>
      <c r="T550" s="160"/>
      <c r="U550" s="160"/>
      <c r="V550" s="19">
        <v>54067.74</v>
      </c>
      <c r="W550" s="19"/>
      <c r="X550" s="19"/>
    </row>
    <row r="551" spans="2:24" ht="12.75" customHeight="1">
      <c r="B551" s="161" t="s">
        <v>547</v>
      </c>
      <c r="C551" s="161"/>
      <c r="D551" s="161"/>
      <c r="E551" s="161"/>
      <c r="F551" s="161"/>
      <c r="G551" s="161"/>
      <c r="H551" s="160">
        <v>113606.22</v>
      </c>
      <c r="I551" s="160"/>
      <c r="J551" s="160"/>
      <c r="L551" s="160">
        <v>305387.57</v>
      </c>
      <c r="M551" s="160"/>
      <c r="N551" s="160"/>
      <c r="O551" s="160">
        <v>330746.19</v>
      </c>
      <c r="P551" s="160"/>
      <c r="Q551" s="160"/>
      <c r="S551" s="160">
        <v>25358.62</v>
      </c>
      <c r="T551" s="160"/>
      <c r="U551" s="160"/>
      <c r="V551" s="19">
        <v>138964.84</v>
      </c>
      <c r="W551" s="19"/>
      <c r="X551" s="19"/>
    </row>
    <row r="552" spans="2:24" ht="12.75" customHeight="1">
      <c r="B552" s="161" t="s">
        <v>548</v>
      </c>
      <c r="C552" s="161"/>
      <c r="D552" s="161"/>
      <c r="E552" s="161"/>
      <c r="F552" s="161"/>
      <c r="G552" s="161"/>
      <c r="H552" s="160">
        <v>233090.4</v>
      </c>
      <c r="I552" s="160"/>
      <c r="J552" s="160"/>
      <c r="L552" s="160">
        <v>0</v>
      </c>
      <c r="M552" s="160"/>
      <c r="N552" s="160"/>
      <c r="O552" s="160">
        <v>0</v>
      </c>
      <c r="P552" s="160"/>
      <c r="Q552" s="160"/>
      <c r="S552" s="160">
        <v>0</v>
      </c>
      <c r="T552" s="160"/>
      <c r="U552" s="160"/>
      <c r="V552" s="19">
        <v>233090.4</v>
      </c>
      <c r="W552" s="19"/>
      <c r="X552" s="19"/>
    </row>
    <row r="553" ht="12.75" customHeight="1">
      <c r="B553" s="15"/>
    </row>
    <row r="554" spans="2:24" ht="12.75" customHeight="1">
      <c r="B554" s="158" t="s">
        <v>549</v>
      </c>
      <c r="C554" s="158"/>
      <c r="D554" s="158"/>
      <c r="E554" s="158"/>
      <c r="F554" s="158"/>
      <c r="G554" s="158"/>
      <c r="H554" s="159">
        <v>18471456.77</v>
      </c>
      <c r="I554" s="159"/>
      <c r="J554" s="159"/>
      <c r="L554" s="159">
        <v>3308209.22</v>
      </c>
      <c r="M554" s="159"/>
      <c r="N554" s="159"/>
      <c r="O554" s="159">
        <v>2327766.93</v>
      </c>
      <c r="P554" s="159"/>
      <c r="Q554" s="159"/>
      <c r="S554" s="159">
        <v>-980442.29</v>
      </c>
      <c r="T554" s="159"/>
      <c r="U554" s="159"/>
      <c r="V554" s="17">
        <v>17491014.48</v>
      </c>
      <c r="W554" s="17"/>
      <c r="X554" s="17"/>
    </row>
    <row r="555" ht="12.75" customHeight="1">
      <c r="B555" s="15"/>
    </row>
    <row r="556" spans="2:24" ht="12.75" customHeight="1">
      <c r="B556" s="158" t="s">
        <v>550</v>
      </c>
      <c r="C556" s="158"/>
      <c r="D556" s="158"/>
      <c r="E556" s="158"/>
      <c r="F556" s="158"/>
      <c r="G556" s="158"/>
      <c r="H556" s="159">
        <v>8367796.72</v>
      </c>
      <c r="I556" s="159"/>
      <c r="J556" s="159"/>
      <c r="L556" s="159">
        <v>2853691.57</v>
      </c>
      <c r="M556" s="159"/>
      <c r="N556" s="159"/>
      <c r="O556" s="159">
        <v>195381.46</v>
      </c>
      <c r="P556" s="159"/>
      <c r="Q556" s="159"/>
      <c r="S556" s="159">
        <v>-2658310.11</v>
      </c>
      <c r="T556" s="159"/>
      <c r="U556" s="159"/>
      <c r="V556" s="17">
        <v>5709486.61</v>
      </c>
      <c r="W556" s="17"/>
      <c r="X556" s="17"/>
    </row>
    <row r="557" ht="12.75" customHeight="1">
      <c r="B557" s="15"/>
    </row>
    <row r="558" spans="2:24" ht="12.75" customHeight="1">
      <c r="B558" s="158" t="s">
        <v>551</v>
      </c>
      <c r="C558" s="158"/>
      <c r="D558" s="158"/>
      <c r="E558" s="158"/>
      <c r="F558" s="158"/>
      <c r="G558" s="158"/>
      <c r="H558" s="159">
        <v>8367796.72</v>
      </c>
      <c r="I558" s="159"/>
      <c r="J558" s="159"/>
      <c r="L558" s="159">
        <v>2853691.57</v>
      </c>
      <c r="M558" s="159"/>
      <c r="N558" s="159"/>
      <c r="O558" s="159">
        <v>195381.46</v>
      </c>
      <c r="P558" s="159"/>
      <c r="Q558" s="159"/>
      <c r="S558" s="159">
        <v>-2658310.11</v>
      </c>
      <c r="T558" s="159"/>
      <c r="U558" s="159"/>
      <c r="V558" s="17">
        <v>5709486.61</v>
      </c>
      <c r="W558" s="17"/>
      <c r="X558" s="17"/>
    </row>
    <row r="559" spans="2:24" ht="12.75" customHeight="1">
      <c r="B559" s="161" t="s">
        <v>552</v>
      </c>
      <c r="C559" s="161"/>
      <c r="D559" s="161"/>
      <c r="E559" s="161"/>
      <c r="F559" s="161"/>
      <c r="G559" s="161"/>
      <c r="H559" s="160">
        <v>2508309.97</v>
      </c>
      <c r="I559" s="160"/>
      <c r="J559" s="160"/>
      <c r="L559" s="160">
        <v>139166.74</v>
      </c>
      <c r="M559" s="160"/>
      <c r="N559" s="160"/>
      <c r="O559" s="160">
        <v>0</v>
      </c>
      <c r="P559" s="160"/>
      <c r="Q559" s="160"/>
      <c r="S559" s="160">
        <v>-139166.74</v>
      </c>
      <c r="T559" s="160"/>
      <c r="U559" s="160"/>
      <c r="V559" s="19">
        <v>2369143.23</v>
      </c>
      <c r="W559" s="19"/>
      <c r="X559" s="19"/>
    </row>
    <row r="560" spans="2:24" ht="12.75" customHeight="1">
      <c r="B560" s="161" t="s">
        <v>553</v>
      </c>
      <c r="C560" s="161"/>
      <c r="D560" s="161"/>
      <c r="E560" s="161"/>
      <c r="F560" s="161"/>
      <c r="G560" s="161"/>
      <c r="H560" s="160">
        <v>3888430.2</v>
      </c>
      <c r="I560" s="160"/>
      <c r="J560" s="160"/>
      <c r="L560" s="160">
        <v>1882561.55</v>
      </c>
      <c r="M560" s="160"/>
      <c r="N560" s="160"/>
      <c r="O560" s="160">
        <v>0</v>
      </c>
      <c r="P560" s="160"/>
      <c r="Q560" s="160"/>
      <c r="S560" s="160">
        <v>-1882561.55</v>
      </c>
      <c r="T560" s="160"/>
      <c r="U560" s="160"/>
      <c r="V560" s="19">
        <v>2005868.65</v>
      </c>
      <c r="W560" s="19"/>
      <c r="X560" s="19"/>
    </row>
    <row r="561" spans="2:24" ht="12.75" customHeight="1">
      <c r="B561" s="161" t="s">
        <v>554</v>
      </c>
      <c r="C561" s="161"/>
      <c r="D561" s="161"/>
      <c r="E561" s="161"/>
      <c r="F561" s="161"/>
      <c r="G561" s="161"/>
      <c r="H561" s="160">
        <v>1971056.55</v>
      </c>
      <c r="I561" s="160"/>
      <c r="J561" s="160"/>
      <c r="L561" s="160">
        <v>831963.28</v>
      </c>
      <c r="M561" s="160"/>
      <c r="N561" s="160"/>
      <c r="O561" s="160">
        <v>0</v>
      </c>
      <c r="P561" s="160"/>
      <c r="Q561" s="160"/>
      <c r="S561" s="160">
        <v>-831963.28</v>
      </c>
      <c r="T561" s="160"/>
      <c r="U561" s="160"/>
      <c r="V561" s="19">
        <v>1139093.27</v>
      </c>
      <c r="W561" s="19"/>
      <c r="X561" s="19"/>
    </row>
    <row r="562" spans="2:24" ht="12.75" customHeight="1">
      <c r="B562" s="161" t="s">
        <v>555</v>
      </c>
      <c r="C562" s="161"/>
      <c r="D562" s="161"/>
      <c r="E562" s="161"/>
      <c r="F562" s="161"/>
      <c r="G562" s="161"/>
      <c r="H562" s="160">
        <v>0</v>
      </c>
      <c r="I562" s="160"/>
      <c r="J562" s="160"/>
      <c r="L562" s="160">
        <v>0</v>
      </c>
      <c r="M562" s="160"/>
      <c r="N562" s="160"/>
      <c r="O562" s="160">
        <v>195381.46</v>
      </c>
      <c r="P562" s="160"/>
      <c r="Q562" s="160"/>
      <c r="S562" s="160">
        <v>195381.46</v>
      </c>
      <c r="T562" s="160"/>
      <c r="U562" s="160"/>
      <c r="V562" s="19">
        <v>195381.46</v>
      </c>
      <c r="W562" s="19"/>
      <c r="X562" s="19"/>
    </row>
    <row r="563" ht="12.75" customHeight="1">
      <c r="B563" s="15"/>
    </row>
    <row r="564" spans="2:24" ht="12.75" customHeight="1">
      <c r="B564" s="158" t="s">
        <v>556</v>
      </c>
      <c r="C564" s="158"/>
      <c r="D564" s="158"/>
      <c r="E564" s="158"/>
      <c r="F564" s="158"/>
      <c r="G564" s="158"/>
      <c r="H564" s="159">
        <v>10103660.05</v>
      </c>
      <c r="I564" s="159"/>
      <c r="J564" s="159"/>
      <c r="L564" s="159">
        <v>454517.65</v>
      </c>
      <c r="M564" s="159"/>
      <c r="N564" s="159"/>
      <c r="O564" s="159">
        <v>2132385.47</v>
      </c>
      <c r="P564" s="159"/>
      <c r="Q564" s="159"/>
      <c r="S564" s="159">
        <v>1677867.82</v>
      </c>
      <c r="T564" s="159"/>
      <c r="U564" s="159"/>
      <c r="V564" s="17">
        <v>11781527.87</v>
      </c>
      <c r="W564" s="17"/>
      <c r="X564" s="17"/>
    </row>
    <row r="565" ht="12.75" customHeight="1">
      <c r="B565" s="15"/>
    </row>
    <row r="566" spans="2:24" ht="12.75" customHeight="1">
      <c r="B566" s="158" t="s">
        <v>557</v>
      </c>
      <c r="C566" s="158"/>
      <c r="D566" s="158"/>
      <c r="E566" s="158"/>
      <c r="F566" s="158"/>
      <c r="G566" s="158"/>
      <c r="H566" s="159">
        <v>10103660.05</v>
      </c>
      <c r="I566" s="159"/>
      <c r="J566" s="159"/>
      <c r="L566" s="159">
        <v>454517.65</v>
      </c>
      <c r="M566" s="159"/>
      <c r="N566" s="159"/>
      <c r="O566" s="159">
        <v>2132385.47</v>
      </c>
      <c r="P566" s="159"/>
      <c r="Q566" s="159"/>
      <c r="S566" s="159">
        <v>1677867.82</v>
      </c>
      <c r="T566" s="159"/>
      <c r="U566" s="159"/>
      <c r="V566" s="17">
        <v>11781527.87</v>
      </c>
      <c r="W566" s="17"/>
      <c r="X566" s="17"/>
    </row>
    <row r="567" spans="2:24" ht="12.75" customHeight="1">
      <c r="B567" s="161" t="s">
        <v>558</v>
      </c>
      <c r="C567" s="161"/>
      <c r="D567" s="161"/>
      <c r="E567" s="161"/>
      <c r="F567" s="161"/>
      <c r="G567" s="161"/>
      <c r="H567" s="160">
        <v>9059172.25</v>
      </c>
      <c r="I567" s="160"/>
      <c r="J567" s="160"/>
      <c r="L567" s="160">
        <v>362063.45</v>
      </c>
      <c r="M567" s="160"/>
      <c r="N567" s="160"/>
      <c r="O567" s="160">
        <v>2116755.33</v>
      </c>
      <c r="P567" s="160"/>
      <c r="Q567" s="160"/>
      <c r="S567" s="160">
        <v>1754691.88</v>
      </c>
      <c r="T567" s="160"/>
      <c r="U567" s="160"/>
      <c r="V567" s="19">
        <v>10813864.13</v>
      </c>
      <c r="W567" s="19"/>
      <c r="X567" s="19"/>
    </row>
    <row r="568" spans="2:24" ht="12.75" customHeight="1">
      <c r="B568" s="161" t="s">
        <v>559</v>
      </c>
      <c r="C568" s="161"/>
      <c r="D568" s="161"/>
      <c r="E568" s="161"/>
      <c r="F568" s="161"/>
      <c r="G568" s="161"/>
      <c r="H568" s="160">
        <v>1044487.8</v>
      </c>
      <c r="I568" s="160"/>
      <c r="J568" s="160"/>
      <c r="L568" s="160">
        <v>92454.2</v>
      </c>
      <c r="M568" s="160"/>
      <c r="N568" s="160"/>
      <c r="O568" s="160">
        <v>15630.14</v>
      </c>
      <c r="P568" s="160"/>
      <c r="Q568" s="160"/>
      <c r="S568" s="160">
        <v>-76824.06</v>
      </c>
      <c r="T568" s="160"/>
      <c r="U568" s="160"/>
      <c r="V568" s="19">
        <v>967663.74</v>
      </c>
      <c r="W568" s="19"/>
      <c r="X568" s="19"/>
    </row>
    <row r="569" ht="12.75" customHeight="1">
      <c r="B569" s="15"/>
    </row>
    <row r="570" spans="2:24" ht="12.75" customHeight="1">
      <c r="B570" s="158" t="s">
        <v>560</v>
      </c>
      <c r="C570" s="158"/>
      <c r="D570" s="158"/>
      <c r="E570" s="158"/>
      <c r="F570" s="158"/>
      <c r="G570" s="158"/>
      <c r="H570" s="159">
        <v>51253042.68</v>
      </c>
      <c r="I570" s="159"/>
      <c r="J570" s="159"/>
      <c r="L570" s="159">
        <v>129970.34</v>
      </c>
      <c r="M570" s="159"/>
      <c r="N570" s="159"/>
      <c r="O570" s="159">
        <v>3129970.34</v>
      </c>
      <c r="P570" s="159"/>
      <c r="Q570" s="159"/>
      <c r="S570" s="159">
        <v>3000000</v>
      </c>
      <c r="T570" s="159"/>
      <c r="U570" s="159"/>
      <c r="V570" s="17">
        <v>54253042.68</v>
      </c>
      <c r="W570" s="17"/>
      <c r="X570" s="17"/>
    </row>
    <row r="571" ht="12.75" customHeight="1">
      <c r="B571" s="15"/>
    </row>
    <row r="572" spans="2:24" ht="12.75" customHeight="1">
      <c r="B572" s="158" t="s">
        <v>561</v>
      </c>
      <c r="C572" s="158"/>
      <c r="D572" s="158"/>
      <c r="E572" s="158"/>
      <c r="F572" s="158"/>
      <c r="G572" s="158"/>
      <c r="H572" s="159">
        <v>173705967.23</v>
      </c>
      <c r="I572" s="159"/>
      <c r="J572" s="159"/>
      <c r="L572" s="159">
        <v>0</v>
      </c>
      <c r="M572" s="159"/>
      <c r="N572" s="159"/>
      <c r="O572" s="159">
        <v>3000000</v>
      </c>
      <c r="P572" s="159"/>
      <c r="Q572" s="159"/>
      <c r="S572" s="159">
        <v>3000000</v>
      </c>
      <c r="T572" s="159"/>
      <c r="U572" s="159"/>
      <c r="V572" s="17">
        <v>176705967.23</v>
      </c>
      <c r="W572" s="17"/>
      <c r="X572" s="17"/>
    </row>
    <row r="573" ht="12.75" customHeight="1">
      <c r="B573" s="15"/>
    </row>
    <row r="574" spans="2:24" ht="12.75" customHeight="1">
      <c r="B574" s="158" t="s">
        <v>562</v>
      </c>
      <c r="C574" s="158"/>
      <c r="D574" s="158"/>
      <c r="E574" s="158"/>
      <c r="F574" s="158"/>
      <c r="G574" s="158"/>
      <c r="H574" s="159">
        <v>194443356.88</v>
      </c>
      <c r="I574" s="159"/>
      <c r="J574" s="159"/>
      <c r="L574" s="159">
        <v>0</v>
      </c>
      <c r="M574" s="159"/>
      <c r="N574" s="159"/>
      <c r="O574" s="159">
        <v>0</v>
      </c>
      <c r="P574" s="159"/>
      <c r="Q574" s="159"/>
      <c r="S574" s="159">
        <v>0</v>
      </c>
      <c r="T574" s="159"/>
      <c r="U574" s="159"/>
      <c r="V574" s="17">
        <v>194443356.88</v>
      </c>
      <c r="W574" s="17"/>
      <c r="X574" s="17"/>
    </row>
    <row r="575" spans="2:24" ht="12.75" customHeight="1">
      <c r="B575" s="161" t="s">
        <v>563</v>
      </c>
      <c r="C575" s="161"/>
      <c r="D575" s="161"/>
      <c r="E575" s="161"/>
      <c r="F575" s="161"/>
      <c r="G575" s="161"/>
      <c r="H575" s="160">
        <v>192909744.69</v>
      </c>
      <c r="I575" s="160"/>
      <c r="J575" s="160"/>
      <c r="L575" s="160">
        <v>0</v>
      </c>
      <c r="M575" s="160"/>
      <c r="N575" s="160"/>
      <c r="O575" s="160">
        <v>0</v>
      </c>
      <c r="P575" s="160"/>
      <c r="Q575" s="160"/>
      <c r="S575" s="160">
        <v>0</v>
      </c>
      <c r="T575" s="160"/>
      <c r="U575" s="160"/>
      <c r="V575" s="19">
        <v>192909744.69</v>
      </c>
      <c r="W575" s="19"/>
      <c r="X575" s="19"/>
    </row>
    <row r="576" spans="2:24" ht="12.75" customHeight="1">
      <c r="B576" s="161" t="s">
        <v>564</v>
      </c>
      <c r="C576" s="161"/>
      <c r="D576" s="161"/>
      <c r="E576" s="161"/>
      <c r="F576" s="161"/>
      <c r="G576" s="161"/>
      <c r="H576" s="160">
        <v>298712.16</v>
      </c>
      <c r="I576" s="160"/>
      <c r="J576" s="160"/>
      <c r="L576" s="160">
        <v>0</v>
      </c>
      <c r="M576" s="160"/>
      <c r="N576" s="160"/>
      <c r="O576" s="160">
        <v>0</v>
      </c>
      <c r="P576" s="160"/>
      <c r="Q576" s="160"/>
      <c r="S576" s="160">
        <v>0</v>
      </c>
      <c r="T576" s="160"/>
      <c r="U576" s="160"/>
      <c r="V576" s="19">
        <v>298712.16</v>
      </c>
      <c r="W576" s="19"/>
      <c r="X576" s="19"/>
    </row>
    <row r="577" spans="2:24" ht="12.75" customHeight="1">
      <c r="B577" s="161" t="s">
        <v>565</v>
      </c>
      <c r="C577" s="161"/>
      <c r="D577" s="161"/>
      <c r="E577" s="161"/>
      <c r="F577" s="161"/>
      <c r="G577" s="161"/>
      <c r="H577" s="160">
        <v>12196.3</v>
      </c>
      <c r="I577" s="160"/>
      <c r="J577" s="160"/>
      <c r="L577" s="160">
        <v>0</v>
      </c>
      <c r="M577" s="160"/>
      <c r="N577" s="160"/>
      <c r="O577" s="160">
        <v>0</v>
      </c>
      <c r="P577" s="160"/>
      <c r="Q577" s="160"/>
      <c r="S577" s="160">
        <v>0</v>
      </c>
      <c r="T577" s="160"/>
      <c r="U577" s="160"/>
      <c r="V577" s="19">
        <v>12196.3</v>
      </c>
      <c r="W577" s="19"/>
      <c r="X577" s="19"/>
    </row>
    <row r="578" spans="2:24" ht="12.75" customHeight="1">
      <c r="B578" s="161" t="s">
        <v>566</v>
      </c>
      <c r="C578" s="161"/>
      <c r="D578" s="161"/>
      <c r="E578" s="161"/>
      <c r="F578" s="161"/>
      <c r="G578" s="161"/>
      <c r="H578" s="160">
        <v>24388.39</v>
      </c>
      <c r="I578" s="160"/>
      <c r="J578" s="160"/>
      <c r="L578" s="160">
        <v>0</v>
      </c>
      <c r="M578" s="160"/>
      <c r="N578" s="160"/>
      <c r="O578" s="160">
        <v>0</v>
      </c>
      <c r="P578" s="160"/>
      <c r="Q578" s="160"/>
      <c r="S578" s="160">
        <v>0</v>
      </c>
      <c r="T578" s="160"/>
      <c r="U578" s="160"/>
      <c r="V578" s="19">
        <v>24388.39</v>
      </c>
      <c r="W578" s="19"/>
      <c r="X578" s="19"/>
    </row>
    <row r="579" spans="2:24" ht="12.75" customHeight="1">
      <c r="B579" s="161" t="s">
        <v>567</v>
      </c>
      <c r="C579" s="161"/>
      <c r="D579" s="161"/>
      <c r="E579" s="161"/>
      <c r="F579" s="161"/>
      <c r="G579" s="161"/>
      <c r="H579" s="160">
        <v>733006.06</v>
      </c>
      <c r="I579" s="160"/>
      <c r="J579" s="160"/>
      <c r="L579" s="160">
        <v>0</v>
      </c>
      <c r="M579" s="160"/>
      <c r="N579" s="160"/>
      <c r="O579" s="160">
        <v>0</v>
      </c>
      <c r="P579" s="160"/>
      <c r="Q579" s="160"/>
      <c r="S579" s="160">
        <v>0</v>
      </c>
      <c r="T579" s="160"/>
      <c r="U579" s="160"/>
      <c r="V579" s="19">
        <v>733006.06</v>
      </c>
      <c r="W579" s="19"/>
      <c r="X579" s="19"/>
    </row>
    <row r="580" spans="2:24" ht="12.75" customHeight="1">
      <c r="B580" s="161" t="s">
        <v>568</v>
      </c>
      <c r="C580" s="161"/>
      <c r="D580" s="161"/>
      <c r="E580" s="161"/>
      <c r="F580" s="161"/>
      <c r="G580" s="161"/>
      <c r="H580" s="160">
        <v>453112.99</v>
      </c>
      <c r="I580" s="160"/>
      <c r="J580" s="160"/>
      <c r="L580" s="160">
        <v>0</v>
      </c>
      <c r="M580" s="160"/>
      <c r="N580" s="160"/>
      <c r="O580" s="160">
        <v>0</v>
      </c>
      <c r="P580" s="160"/>
      <c r="Q580" s="160"/>
      <c r="S580" s="160">
        <v>0</v>
      </c>
      <c r="T580" s="160"/>
      <c r="U580" s="160"/>
      <c r="V580" s="19">
        <v>453112.99</v>
      </c>
      <c r="W580" s="19"/>
      <c r="X580" s="19"/>
    </row>
    <row r="581" spans="2:24" ht="12.75" customHeight="1">
      <c r="B581" s="161" t="s">
        <v>569</v>
      </c>
      <c r="C581" s="161"/>
      <c r="D581" s="161"/>
      <c r="E581" s="161"/>
      <c r="F581" s="161"/>
      <c r="G581" s="161"/>
      <c r="H581" s="160">
        <v>12196.29</v>
      </c>
      <c r="I581" s="160"/>
      <c r="J581" s="160"/>
      <c r="L581" s="160">
        <v>0</v>
      </c>
      <c r="M581" s="160"/>
      <c r="N581" s="160"/>
      <c r="O581" s="160">
        <v>0</v>
      </c>
      <c r="P581" s="160"/>
      <c r="Q581" s="160"/>
      <c r="S581" s="160">
        <v>0</v>
      </c>
      <c r="T581" s="160"/>
      <c r="U581" s="160"/>
      <c r="V581" s="19">
        <v>12196.29</v>
      </c>
      <c r="W581" s="19"/>
      <c r="X581" s="19"/>
    </row>
    <row r="582" ht="12.75" customHeight="1">
      <c r="B582" s="15"/>
    </row>
    <row r="583" spans="2:24" ht="12.75" customHeight="1">
      <c r="B583" s="158" t="s">
        <v>570</v>
      </c>
      <c r="C583" s="158"/>
      <c r="D583" s="158"/>
      <c r="E583" s="158"/>
      <c r="F583" s="158"/>
      <c r="G583" s="158"/>
      <c r="H583" s="159">
        <v>49147.2</v>
      </c>
      <c r="I583" s="159"/>
      <c r="J583" s="159"/>
      <c r="L583" s="159">
        <v>0</v>
      </c>
      <c r="M583" s="159"/>
      <c r="N583" s="159"/>
      <c r="O583" s="159">
        <v>0</v>
      </c>
      <c r="P583" s="159"/>
      <c r="Q583" s="159"/>
      <c r="S583" s="159">
        <v>0</v>
      </c>
      <c r="T583" s="159"/>
      <c r="U583" s="159"/>
      <c r="V583" s="17">
        <v>49147.2</v>
      </c>
      <c r="W583" s="17"/>
      <c r="X583" s="17"/>
    </row>
    <row r="584" spans="2:24" ht="12.75" customHeight="1">
      <c r="B584" s="161" t="s">
        <v>571</v>
      </c>
      <c r="C584" s="161"/>
      <c r="D584" s="161"/>
      <c r="E584" s="161"/>
      <c r="F584" s="161"/>
      <c r="G584" s="161"/>
      <c r="H584" s="160">
        <v>49147.2</v>
      </c>
      <c r="I584" s="160"/>
      <c r="J584" s="160"/>
      <c r="L584" s="160">
        <v>0</v>
      </c>
      <c r="M584" s="160"/>
      <c r="N584" s="160"/>
      <c r="O584" s="160">
        <v>0</v>
      </c>
      <c r="P584" s="160"/>
      <c r="Q584" s="160"/>
      <c r="S584" s="160">
        <v>0</v>
      </c>
      <c r="T584" s="160"/>
      <c r="U584" s="160"/>
      <c r="V584" s="19">
        <v>49147.2</v>
      </c>
      <c r="W584" s="19"/>
      <c r="X584" s="19"/>
    </row>
    <row r="585" ht="12.75" customHeight="1">
      <c r="B585" s="15"/>
    </row>
    <row r="586" spans="2:24" ht="12.75" customHeight="1">
      <c r="B586" s="158" t="s">
        <v>572</v>
      </c>
      <c r="C586" s="158"/>
      <c r="D586" s="158"/>
      <c r="E586" s="158"/>
      <c r="F586" s="158"/>
      <c r="G586" s="158"/>
      <c r="H586" s="159">
        <v>20786536.85</v>
      </c>
      <c r="I586" s="159"/>
      <c r="J586" s="159"/>
      <c r="L586" s="159">
        <v>0</v>
      </c>
      <c r="M586" s="159"/>
      <c r="N586" s="159"/>
      <c r="O586" s="159">
        <v>3000000</v>
      </c>
      <c r="P586" s="159"/>
      <c r="Q586" s="159"/>
      <c r="S586" s="159">
        <v>-3000000</v>
      </c>
      <c r="T586" s="159"/>
      <c r="U586" s="159"/>
      <c r="V586" s="17">
        <v>17786536.85</v>
      </c>
      <c r="W586" s="17"/>
      <c r="X586" s="17"/>
    </row>
    <row r="587" spans="2:24" ht="12.75" customHeight="1">
      <c r="B587" s="161" t="s">
        <v>573</v>
      </c>
      <c r="C587" s="161"/>
      <c r="D587" s="161"/>
      <c r="E587" s="161"/>
      <c r="F587" s="161"/>
      <c r="G587" s="161"/>
      <c r="H587" s="160">
        <v>20150169.81</v>
      </c>
      <c r="I587" s="160"/>
      <c r="J587" s="160"/>
      <c r="L587" s="160">
        <v>0</v>
      </c>
      <c r="M587" s="160"/>
      <c r="N587" s="160"/>
      <c r="O587" s="160">
        <v>3000000</v>
      </c>
      <c r="P587" s="160"/>
      <c r="Q587" s="160"/>
      <c r="S587" s="160">
        <v>-3000000</v>
      </c>
      <c r="T587" s="160"/>
      <c r="U587" s="160"/>
      <c r="V587" s="19">
        <v>17150169.81</v>
      </c>
      <c r="W587" s="19"/>
      <c r="X587" s="19"/>
    </row>
    <row r="588" spans="2:24" ht="12.75" customHeight="1">
      <c r="B588" s="161" t="s">
        <v>574</v>
      </c>
      <c r="C588" s="161"/>
      <c r="D588" s="161"/>
      <c r="E588" s="161"/>
      <c r="F588" s="161"/>
      <c r="G588" s="161"/>
      <c r="H588" s="160">
        <v>139860.95</v>
      </c>
      <c r="I588" s="160"/>
      <c r="J588" s="160"/>
      <c r="L588" s="160">
        <v>0</v>
      </c>
      <c r="M588" s="160"/>
      <c r="N588" s="160"/>
      <c r="O588" s="160">
        <v>0</v>
      </c>
      <c r="P588" s="160"/>
      <c r="Q588" s="160"/>
      <c r="S588" s="160">
        <v>0</v>
      </c>
      <c r="T588" s="160"/>
      <c r="U588" s="160"/>
      <c r="V588" s="19">
        <v>139860.95</v>
      </c>
      <c r="W588" s="19"/>
      <c r="X588" s="19"/>
    </row>
    <row r="589" spans="2:24" ht="12.75" customHeight="1">
      <c r="B589" s="161" t="s">
        <v>575</v>
      </c>
      <c r="C589" s="161"/>
      <c r="D589" s="161"/>
      <c r="E589" s="161"/>
      <c r="F589" s="161"/>
      <c r="G589" s="161"/>
      <c r="H589" s="160">
        <v>4903.67</v>
      </c>
      <c r="I589" s="160"/>
      <c r="J589" s="160"/>
      <c r="L589" s="160">
        <v>0</v>
      </c>
      <c r="M589" s="160"/>
      <c r="N589" s="160"/>
      <c r="O589" s="160">
        <v>0</v>
      </c>
      <c r="P589" s="160"/>
      <c r="Q589" s="160"/>
      <c r="S589" s="160">
        <v>0</v>
      </c>
      <c r="T589" s="160"/>
      <c r="U589" s="160"/>
      <c r="V589" s="19">
        <v>4903.67</v>
      </c>
      <c r="W589" s="19"/>
      <c r="X589" s="19"/>
    </row>
    <row r="590" spans="2:24" ht="12.75" customHeight="1">
      <c r="B590" s="161" t="s">
        <v>576</v>
      </c>
      <c r="C590" s="161"/>
      <c r="D590" s="161"/>
      <c r="E590" s="161"/>
      <c r="F590" s="161"/>
      <c r="G590" s="161"/>
      <c r="H590" s="160">
        <v>9805.64</v>
      </c>
      <c r="I590" s="160"/>
      <c r="J590" s="160"/>
      <c r="L590" s="160">
        <v>0</v>
      </c>
      <c r="M590" s="160"/>
      <c r="N590" s="160"/>
      <c r="O590" s="160">
        <v>0</v>
      </c>
      <c r="P590" s="160"/>
      <c r="Q590" s="160"/>
      <c r="S590" s="160">
        <v>0</v>
      </c>
      <c r="T590" s="160"/>
      <c r="U590" s="160"/>
      <c r="V590" s="19">
        <v>9805.64</v>
      </c>
      <c r="W590" s="19"/>
      <c r="X590" s="19"/>
    </row>
    <row r="591" spans="2:24" ht="12.75" customHeight="1">
      <c r="B591" s="161" t="s">
        <v>577</v>
      </c>
      <c r="C591" s="161"/>
      <c r="D591" s="161"/>
      <c r="E591" s="161"/>
      <c r="F591" s="161"/>
      <c r="G591" s="161"/>
      <c r="H591" s="160">
        <v>294713.71</v>
      </c>
      <c r="I591" s="160"/>
      <c r="J591" s="160"/>
      <c r="L591" s="160">
        <v>0</v>
      </c>
      <c r="M591" s="160"/>
      <c r="N591" s="160"/>
      <c r="O591" s="160">
        <v>0</v>
      </c>
      <c r="P591" s="160"/>
      <c r="Q591" s="160"/>
      <c r="S591" s="160">
        <v>0</v>
      </c>
      <c r="T591" s="160"/>
      <c r="U591" s="160"/>
      <c r="V591" s="19">
        <v>294713.71</v>
      </c>
      <c r="W591" s="19"/>
      <c r="X591" s="19"/>
    </row>
    <row r="592" spans="2:24" ht="12.75" customHeight="1">
      <c r="B592" s="161" t="s">
        <v>578</v>
      </c>
      <c r="C592" s="161"/>
      <c r="D592" s="161"/>
      <c r="E592" s="161"/>
      <c r="F592" s="161"/>
      <c r="G592" s="161"/>
      <c r="H592" s="160">
        <v>182179.41</v>
      </c>
      <c r="I592" s="160"/>
      <c r="J592" s="160"/>
      <c r="L592" s="160">
        <v>0</v>
      </c>
      <c r="M592" s="160"/>
      <c r="N592" s="160"/>
      <c r="O592" s="160">
        <v>0</v>
      </c>
      <c r="P592" s="160"/>
      <c r="Q592" s="160"/>
      <c r="S592" s="160">
        <v>0</v>
      </c>
      <c r="T592" s="160"/>
      <c r="U592" s="160"/>
      <c r="V592" s="19">
        <v>182179.41</v>
      </c>
      <c r="W592" s="19"/>
      <c r="X592" s="19"/>
    </row>
    <row r="593" spans="2:24" ht="12.75" customHeight="1">
      <c r="B593" s="161" t="s">
        <v>579</v>
      </c>
      <c r="C593" s="161"/>
      <c r="D593" s="161"/>
      <c r="E593" s="161"/>
      <c r="F593" s="161"/>
      <c r="G593" s="161"/>
      <c r="H593" s="160">
        <v>4903.66</v>
      </c>
      <c r="I593" s="160"/>
      <c r="J593" s="160"/>
      <c r="L593" s="160">
        <v>0</v>
      </c>
      <c r="M593" s="160"/>
      <c r="N593" s="160"/>
      <c r="O593" s="160">
        <v>0</v>
      </c>
      <c r="P593" s="160"/>
      <c r="Q593" s="160"/>
      <c r="S593" s="160">
        <v>0</v>
      </c>
      <c r="T593" s="160"/>
      <c r="U593" s="160"/>
      <c r="V593" s="19">
        <v>4903.66</v>
      </c>
      <c r="W593" s="19"/>
      <c r="X593" s="19"/>
    </row>
    <row r="594" ht="12.75" customHeight="1">
      <c r="B594" s="15"/>
    </row>
    <row r="595" spans="2:24" ht="12.75" customHeight="1">
      <c r="B595" s="158" t="s">
        <v>580</v>
      </c>
      <c r="C595" s="158"/>
      <c r="D595" s="158"/>
      <c r="E595" s="158"/>
      <c r="F595" s="158"/>
      <c r="G595" s="158"/>
      <c r="H595" s="159">
        <v>7357169.36</v>
      </c>
      <c r="I595" s="159"/>
      <c r="J595" s="159"/>
      <c r="L595" s="159">
        <v>129970.34</v>
      </c>
      <c r="M595" s="159"/>
      <c r="N595" s="159"/>
      <c r="O595" s="159">
        <v>0</v>
      </c>
      <c r="P595" s="159"/>
      <c r="Q595" s="159"/>
      <c r="S595" s="159">
        <v>-129970.34</v>
      </c>
      <c r="T595" s="159"/>
      <c r="U595" s="159"/>
      <c r="V595" s="17">
        <v>7227199.02</v>
      </c>
      <c r="W595" s="17"/>
      <c r="X595" s="17"/>
    </row>
    <row r="596" ht="12.75" customHeight="1">
      <c r="B596" s="15"/>
    </row>
    <row r="597" spans="2:24" ht="12.75" customHeight="1">
      <c r="B597" s="158" t="s">
        <v>581</v>
      </c>
      <c r="C597" s="158"/>
      <c r="D597" s="158"/>
      <c r="E597" s="158"/>
      <c r="F597" s="158"/>
      <c r="G597" s="158"/>
      <c r="H597" s="159">
        <v>7357169.36</v>
      </c>
      <c r="I597" s="159"/>
      <c r="J597" s="159"/>
      <c r="L597" s="159">
        <v>129970.34</v>
      </c>
      <c r="M597" s="159"/>
      <c r="N597" s="159"/>
      <c r="O597" s="159">
        <v>0</v>
      </c>
      <c r="P597" s="159"/>
      <c r="Q597" s="159"/>
      <c r="S597" s="159">
        <v>-129970.34</v>
      </c>
      <c r="T597" s="159"/>
      <c r="U597" s="159"/>
      <c r="V597" s="17">
        <v>7227199.02</v>
      </c>
      <c r="W597" s="17"/>
      <c r="X597" s="17"/>
    </row>
    <row r="598" spans="2:24" ht="12.75" customHeight="1">
      <c r="B598" s="161" t="s">
        <v>582</v>
      </c>
      <c r="C598" s="161"/>
      <c r="D598" s="161"/>
      <c r="E598" s="161"/>
      <c r="F598" s="161"/>
      <c r="G598" s="161"/>
      <c r="H598" s="160">
        <v>5608761.65</v>
      </c>
      <c r="I598" s="160"/>
      <c r="J598" s="160"/>
      <c r="L598" s="160">
        <v>0</v>
      </c>
      <c r="M598" s="160"/>
      <c r="N598" s="160"/>
      <c r="O598" s="160">
        <v>0</v>
      </c>
      <c r="P598" s="160"/>
      <c r="Q598" s="160"/>
      <c r="S598" s="160">
        <v>0</v>
      </c>
      <c r="T598" s="160"/>
      <c r="U598" s="160"/>
      <c r="V598" s="19">
        <v>5608761.65</v>
      </c>
      <c r="W598" s="19"/>
      <c r="X598" s="19"/>
    </row>
    <row r="599" spans="2:24" ht="12.75" customHeight="1">
      <c r="B599" s="161" t="s">
        <v>583</v>
      </c>
      <c r="C599" s="161"/>
      <c r="D599" s="161"/>
      <c r="E599" s="161"/>
      <c r="F599" s="161"/>
      <c r="G599" s="161"/>
      <c r="H599" s="160">
        <v>1701855.99</v>
      </c>
      <c r="I599" s="160"/>
      <c r="J599" s="160"/>
      <c r="L599" s="160">
        <v>83418.62</v>
      </c>
      <c r="M599" s="160"/>
      <c r="N599" s="160"/>
      <c r="O599" s="160">
        <v>0</v>
      </c>
      <c r="P599" s="160"/>
      <c r="Q599" s="160"/>
      <c r="S599" s="160">
        <v>-83418.62</v>
      </c>
      <c r="T599" s="160"/>
      <c r="U599" s="160"/>
      <c r="V599" s="19">
        <v>1618437.37</v>
      </c>
      <c r="W599" s="19"/>
      <c r="X599" s="19"/>
    </row>
    <row r="600" spans="2:24" ht="12.75" customHeight="1">
      <c r="B600" s="161" t="s">
        <v>584</v>
      </c>
      <c r="C600" s="161"/>
      <c r="D600" s="161"/>
      <c r="E600" s="161"/>
      <c r="F600" s="161"/>
      <c r="G600" s="161"/>
      <c r="H600" s="160">
        <v>37858.18</v>
      </c>
      <c r="I600" s="160"/>
      <c r="J600" s="160"/>
      <c r="L600" s="160">
        <v>37858.18</v>
      </c>
      <c r="M600" s="160"/>
      <c r="N600" s="160"/>
      <c r="O600" s="160">
        <v>0</v>
      </c>
      <c r="P600" s="160"/>
      <c r="Q600" s="160"/>
      <c r="S600" s="160">
        <v>-37858.18</v>
      </c>
      <c r="T600" s="160"/>
      <c r="U600" s="160"/>
      <c r="V600" s="19">
        <v>0</v>
      </c>
      <c r="W600" s="19"/>
      <c r="X600" s="19"/>
    </row>
    <row r="601" spans="2:24" ht="12.75" customHeight="1">
      <c r="B601" s="161" t="s">
        <v>585</v>
      </c>
      <c r="C601" s="161"/>
      <c r="D601" s="161"/>
      <c r="E601" s="161"/>
      <c r="F601" s="161"/>
      <c r="G601" s="161"/>
      <c r="H601" s="160">
        <v>8693.54</v>
      </c>
      <c r="I601" s="160"/>
      <c r="J601" s="160"/>
      <c r="L601" s="160">
        <v>8693.54</v>
      </c>
      <c r="M601" s="160"/>
      <c r="N601" s="160"/>
      <c r="O601" s="160">
        <v>0</v>
      </c>
      <c r="P601" s="160"/>
      <c r="Q601" s="160"/>
      <c r="S601" s="160">
        <v>-8693.54</v>
      </c>
      <c r="T601" s="160"/>
      <c r="U601" s="160"/>
      <c r="V601" s="19">
        <v>0</v>
      </c>
      <c r="W601" s="19"/>
      <c r="X601" s="19"/>
    </row>
    <row r="602" ht="12.75" customHeight="1">
      <c r="B602" s="15"/>
    </row>
    <row r="603" spans="2:24" ht="12.75" customHeight="1">
      <c r="B603" s="158" t="s">
        <v>586</v>
      </c>
      <c r="C603" s="158"/>
      <c r="D603" s="158"/>
      <c r="E603" s="158"/>
      <c r="F603" s="158"/>
      <c r="G603" s="158"/>
      <c r="H603" s="159">
        <v>86160.66</v>
      </c>
      <c r="I603" s="159"/>
      <c r="J603" s="159"/>
      <c r="L603" s="159">
        <v>0</v>
      </c>
      <c r="M603" s="159"/>
      <c r="N603" s="159"/>
      <c r="O603" s="159">
        <v>0</v>
      </c>
      <c r="P603" s="159"/>
      <c r="Q603" s="159"/>
      <c r="S603" s="159">
        <v>0</v>
      </c>
      <c r="T603" s="159"/>
      <c r="U603" s="159"/>
      <c r="V603" s="17">
        <v>86160.66</v>
      </c>
      <c r="W603" s="17"/>
      <c r="X603" s="17"/>
    </row>
    <row r="604" ht="12.75" customHeight="1">
      <c r="B604" s="15"/>
    </row>
    <row r="605" spans="2:24" ht="12.75" customHeight="1">
      <c r="B605" s="158" t="s">
        <v>587</v>
      </c>
      <c r="C605" s="158"/>
      <c r="D605" s="158"/>
      <c r="E605" s="158"/>
      <c r="F605" s="158"/>
      <c r="G605" s="158"/>
      <c r="H605" s="159">
        <v>86160.66</v>
      </c>
      <c r="I605" s="159"/>
      <c r="J605" s="159"/>
      <c r="L605" s="159">
        <v>0</v>
      </c>
      <c r="M605" s="159"/>
      <c r="N605" s="159"/>
      <c r="O605" s="159">
        <v>0</v>
      </c>
      <c r="P605" s="159"/>
      <c r="Q605" s="159"/>
      <c r="S605" s="159">
        <v>0</v>
      </c>
      <c r="T605" s="159"/>
      <c r="U605" s="159"/>
      <c r="V605" s="17">
        <v>86160.66</v>
      </c>
      <c r="W605" s="17"/>
      <c r="X605" s="17"/>
    </row>
    <row r="606" spans="2:24" ht="12.75" customHeight="1">
      <c r="B606" s="161" t="s">
        <v>588</v>
      </c>
      <c r="C606" s="161"/>
      <c r="D606" s="161"/>
      <c r="E606" s="161"/>
      <c r="F606" s="161"/>
      <c r="G606" s="161"/>
      <c r="H606" s="160">
        <v>86160.66</v>
      </c>
      <c r="I606" s="160"/>
      <c r="J606" s="160"/>
      <c r="L606" s="160">
        <v>0</v>
      </c>
      <c r="M606" s="160"/>
      <c r="N606" s="160"/>
      <c r="O606" s="160">
        <v>0</v>
      </c>
      <c r="P606" s="160"/>
      <c r="Q606" s="160"/>
      <c r="S606" s="160">
        <v>0</v>
      </c>
      <c r="T606" s="160"/>
      <c r="U606" s="160"/>
      <c r="V606" s="19">
        <v>86160.66</v>
      </c>
      <c r="W606" s="19"/>
      <c r="X606" s="19"/>
    </row>
    <row r="607" ht="12.75" customHeight="1">
      <c r="B607" s="15"/>
    </row>
    <row r="608" spans="2:24" ht="12.75" customHeight="1">
      <c r="B608" s="158" t="s">
        <v>589</v>
      </c>
      <c r="C608" s="158"/>
      <c r="D608" s="158"/>
      <c r="E608" s="158"/>
      <c r="F608" s="158"/>
      <c r="G608" s="158"/>
      <c r="H608" s="159">
        <v>-129896254.57</v>
      </c>
      <c r="I608" s="159"/>
      <c r="J608" s="159"/>
      <c r="L608" s="159">
        <v>0</v>
      </c>
      <c r="M608" s="159"/>
      <c r="N608" s="159"/>
      <c r="O608" s="159">
        <v>129970.34</v>
      </c>
      <c r="P608" s="159"/>
      <c r="Q608" s="159"/>
      <c r="S608" s="159">
        <v>129970.34</v>
      </c>
      <c r="T608" s="159"/>
      <c r="U608" s="159"/>
      <c r="V608" s="17">
        <v>-129766284.23</v>
      </c>
      <c r="W608" s="17"/>
      <c r="X608" s="17"/>
    </row>
    <row r="609" ht="12.75" customHeight="1">
      <c r="B609" s="15"/>
    </row>
    <row r="610" spans="2:24" ht="12.75" customHeight="1">
      <c r="B610" s="158" t="s">
        <v>590</v>
      </c>
      <c r="C610" s="158"/>
      <c r="D610" s="158"/>
      <c r="E610" s="158"/>
      <c r="F610" s="158"/>
      <c r="G610" s="158"/>
      <c r="H610" s="159">
        <v>-129896254.57</v>
      </c>
      <c r="I610" s="159"/>
      <c r="J610" s="159"/>
      <c r="L610" s="159">
        <v>0</v>
      </c>
      <c r="M610" s="159"/>
      <c r="N610" s="159"/>
      <c r="O610" s="159">
        <v>129970.34</v>
      </c>
      <c r="P610" s="159"/>
      <c r="Q610" s="159"/>
      <c r="S610" s="159">
        <v>129970.34</v>
      </c>
      <c r="T610" s="159"/>
      <c r="U610" s="159"/>
      <c r="V610" s="17">
        <v>-129766284.23</v>
      </c>
      <c r="W610" s="17"/>
      <c r="X610" s="17"/>
    </row>
    <row r="611" spans="2:24" ht="12.75" customHeight="1">
      <c r="B611" s="161" t="s">
        <v>591</v>
      </c>
      <c r="C611" s="161"/>
      <c r="D611" s="161"/>
      <c r="E611" s="161"/>
      <c r="F611" s="161"/>
      <c r="G611" s="161"/>
      <c r="H611" s="160">
        <v>129896254.57</v>
      </c>
      <c r="I611" s="160"/>
      <c r="J611" s="160"/>
      <c r="L611" s="160">
        <v>0</v>
      </c>
      <c r="M611" s="160"/>
      <c r="N611" s="160"/>
      <c r="O611" s="160">
        <v>129970.34</v>
      </c>
      <c r="P611" s="160"/>
      <c r="Q611" s="160"/>
      <c r="S611" s="160">
        <v>-129970.34</v>
      </c>
      <c r="T611" s="160"/>
      <c r="U611" s="160"/>
      <c r="V611" s="19">
        <v>129766284.23</v>
      </c>
      <c r="W611" s="19"/>
      <c r="X611" s="19"/>
    </row>
    <row r="612" spans="2:24" ht="12.75" customHeight="1">
      <c r="B612" s="158" t="s">
        <v>592</v>
      </c>
      <c r="C612" s="158"/>
      <c r="D612" s="158"/>
      <c r="E612" s="158"/>
      <c r="F612" s="158"/>
      <c r="G612" s="158"/>
      <c r="H612" s="159">
        <v>0</v>
      </c>
      <c r="I612" s="159"/>
      <c r="J612" s="159"/>
      <c r="L612" s="159">
        <v>117234506.76</v>
      </c>
      <c r="M612" s="159"/>
      <c r="N612" s="159"/>
      <c r="O612" s="159">
        <v>5639818.24</v>
      </c>
      <c r="P612" s="159"/>
      <c r="Q612" s="159"/>
      <c r="S612" s="159">
        <v>111594688.52</v>
      </c>
      <c r="T612" s="159"/>
      <c r="U612" s="159"/>
      <c r="V612" s="17">
        <v>111594688.52</v>
      </c>
      <c r="W612" s="17"/>
      <c r="X612" s="17"/>
    </row>
    <row r="613" ht="12.75" customHeight="1">
      <c r="B613" s="15"/>
    </row>
    <row r="614" spans="2:24" ht="12.75" customHeight="1">
      <c r="B614" s="158" t="s">
        <v>593</v>
      </c>
      <c r="C614" s="158"/>
      <c r="D614" s="158"/>
      <c r="E614" s="158"/>
      <c r="F614" s="158"/>
      <c r="G614" s="158"/>
      <c r="H614" s="159">
        <v>0</v>
      </c>
      <c r="I614" s="159"/>
      <c r="J614" s="159"/>
      <c r="L614" s="159">
        <v>75287282.54</v>
      </c>
      <c r="M614" s="159"/>
      <c r="N614" s="159"/>
      <c r="O614" s="159">
        <v>4238406.83</v>
      </c>
      <c r="P614" s="159"/>
      <c r="Q614" s="159"/>
      <c r="S614" s="159">
        <v>71048875.71</v>
      </c>
      <c r="T614" s="159"/>
      <c r="U614" s="159"/>
      <c r="V614" s="17">
        <v>71048875.71</v>
      </c>
      <c r="W614" s="17"/>
      <c r="X614" s="17"/>
    </row>
    <row r="615" ht="12.75" customHeight="1">
      <c r="B615" s="15"/>
    </row>
    <row r="616" spans="2:24" ht="12.75" customHeight="1">
      <c r="B616" s="158" t="s">
        <v>594</v>
      </c>
      <c r="C616" s="158"/>
      <c r="D616" s="158"/>
      <c r="E616" s="158"/>
      <c r="F616" s="158"/>
      <c r="G616" s="158"/>
      <c r="H616" s="159">
        <v>0</v>
      </c>
      <c r="I616" s="159"/>
      <c r="J616" s="159"/>
      <c r="L616" s="159">
        <v>26205022.46</v>
      </c>
      <c r="M616" s="159"/>
      <c r="N616" s="159"/>
      <c r="O616" s="159">
        <v>1658205.53</v>
      </c>
      <c r="P616" s="159"/>
      <c r="Q616" s="159"/>
      <c r="S616" s="159">
        <v>24546816.93</v>
      </c>
      <c r="T616" s="159"/>
      <c r="U616" s="159"/>
      <c r="V616" s="17">
        <v>24546816.93</v>
      </c>
      <c r="W616" s="17"/>
      <c r="X616" s="17"/>
    </row>
    <row r="617" ht="12.75" customHeight="1">
      <c r="B617" s="15"/>
    </row>
    <row r="618" spans="2:24" ht="12.75" customHeight="1">
      <c r="B618" s="158" t="s">
        <v>595</v>
      </c>
      <c r="C618" s="158"/>
      <c r="D618" s="158"/>
      <c r="E618" s="158"/>
      <c r="F618" s="158"/>
      <c r="G618" s="158"/>
      <c r="H618" s="159">
        <v>0</v>
      </c>
      <c r="I618" s="159"/>
      <c r="J618" s="159"/>
      <c r="L618" s="159">
        <v>26205022.46</v>
      </c>
      <c r="M618" s="159"/>
      <c r="N618" s="159"/>
      <c r="O618" s="159">
        <v>1658205.53</v>
      </c>
      <c r="P618" s="159"/>
      <c r="Q618" s="159"/>
      <c r="S618" s="159">
        <v>24546816.93</v>
      </c>
      <c r="T618" s="159"/>
      <c r="U618" s="159"/>
      <c r="V618" s="17">
        <v>24546816.93</v>
      </c>
      <c r="W618" s="17"/>
      <c r="X618" s="17"/>
    </row>
    <row r="619" spans="2:24" ht="12.75" customHeight="1">
      <c r="B619" s="161" t="s">
        <v>596</v>
      </c>
      <c r="C619" s="161"/>
      <c r="D619" s="161"/>
      <c r="E619" s="161"/>
      <c r="F619" s="161"/>
      <c r="G619" s="161"/>
      <c r="H619" s="160">
        <v>0</v>
      </c>
      <c r="I619" s="160"/>
      <c r="J619" s="160"/>
      <c r="L619" s="160">
        <v>15462826.7</v>
      </c>
      <c r="M619" s="160"/>
      <c r="N619" s="160"/>
      <c r="O619" s="160">
        <v>1289677.33</v>
      </c>
      <c r="P619" s="160"/>
      <c r="Q619" s="160"/>
      <c r="S619" s="160">
        <v>14173149.37</v>
      </c>
      <c r="T619" s="160"/>
      <c r="U619" s="160"/>
      <c r="V619" s="19">
        <v>14173149.37</v>
      </c>
      <c r="W619" s="19"/>
      <c r="X619" s="19"/>
    </row>
    <row r="620" spans="2:24" ht="12.75" customHeight="1">
      <c r="B620" s="161" t="s">
        <v>597</v>
      </c>
      <c r="C620" s="161"/>
      <c r="D620" s="161"/>
      <c r="E620" s="161"/>
      <c r="F620" s="161"/>
      <c r="G620" s="161"/>
      <c r="H620" s="160">
        <v>0</v>
      </c>
      <c r="I620" s="160"/>
      <c r="J620" s="160"/>
      <c r="L620" s="160">
        <v>267918.95</v>
      </c>
      <c r="M620" s="160"/>
      <c r="N620" s="160"/>
      <c r="O620" s="160">
        <v>0</v>
      </c>
      <c r="P620" s="160"/>
      <c r="Q620" s="160"/>
      <c r="S620" s="160">
        <v>267918.95</v>
      </c>
      <c r="T620" s="160"/>
      <c r="U620" s="160"/>
      <c r="V620" s="19">
        <v>267918.95</v>
      </c>
      <c r="W620" s="19"/>
      <c r="X620" s="19"/>
    </row>
    <row r="621" spans="2:24" ht="12.75" customHeight="1">
      <c r="B621" s="161" t="s">
        <v>598</v>
      </c>
      <c r="C621" s="161"/>
      <c r="D621" s="161"/>
      <c r="E621" s="161"/>
      <c r="F621" s="161"/>
      <c r="G621" s="161"/>
      <c r="H621" s="160">
        <v>0</v>
      </c>
      <c r="I621" s="160"/>
      <c r="J621" s="160"/>
      <c r="L621" s="160">
        <v>18063.55</v>
      </c>
      <c r="M621" s="160"/>
      <c r="N621" s="160"/>
      <c r="O621" s="160">
        <v>1280.41</v>
      </c>
      <c r="P621" s="160"/>
      <c r="Q621" s="160"/>
      <c r="S621" s="160">
        <v>16783.14</v>
      </c>
      <c r="T621" s="160"/>
      <c r="U621" s="160"/>
      <c r="V621" s="19">
        <v>16783.14</v>
      </c>
      <c r="W621" s="19"/>
      <c r="X621" s="19"/>
    </row>
    <row r="622" spans="2:24" ht="12.75" customHeight="1">
      <c r="B622" s="161" t="s">
        <v>599</v>
      </c>
      <c r="C622" s="161"/>
      <c r="D622" s="161"/>
      <c r="E622" s="161"/>
      <c r="F622" s="161"/>
      <c r="G622" s="161"/>
      <c r="H622" s="160">
        <v>0</v>
      </c>
      <c r="I622" s="160"/>
      <c r="J622" s="160"/>
      <c r="L622" s="160">
        <v>195237.87</v>
      </c>
      <c r="M622" s="160"/>
      <c r="N622" s="160"/>
      <c r="O622" s="160">
        <v>8.76</v>
      </c>
      <c r="P622" s="160"/>
      <c r="Q622" s="160"/>
      <c r="S622" s="160">
        <v>195229.11</v>
      </c>
      <c r="T622" s="160"/>
      <c r="U622" s="160"/>
      <c r="V622" s="19">
        <v>195229.11</v>
      </c>
      <c r="W622" s="19"/>
      <c r="X622" s="19"/>
    </row>
    <row r="623" spans="2:24" ht="12.75" customHeight="1">
      <c r="B623" s="161" t="s">
        <v>600</v>
      </c>
      <c r="C623" s="161"/>
      <c r="D623" s="161"/>
      <c r="E623" s="161"/>
      <c r="F623" s="161"/>
      <c r="G623" s="161"/>
      <c r="H623" s="160">
        <v>0</v>
      </c>
      <c r="I623" s="160"/>
      <c r="J623" s="160"/>
      <c r="L623" s="160">
        <v>21120</v>
      </c>
      <c r="M623" s="160"/>
      <c r="N623" s="160"/>
      <c r="O623" s="160">
        <v>0</v>
      </c>
      <c r="P623" s="160"/>
      <c r="Q623" s="160"/>
      <c r="S623" s="160">
        <v>21120</v>
      </c>
      <c r="T623" s="160"/>
      <c r="U623" s="160"/>
      <c r="V623" s="19">
        <v>21120</v>
      </c>
      <c r="W623" s="19"/>
      <c r="X623" s="19"/>
    </row>
    <row r="624" spans="2:24" ht="12.75" customHeight="1">
      <c r="B624" s="161" t="s">
        <v>601</v>
      </c>
      <c r="C624" s="161"/>
      <c r="D624" s="161"/>
      <c r="E624" s="161"/>
      <c r="F624" s="161"/>
      <c r="G624" s="161"/>
      <c r="H624" s="160">
        <v>0</v>
      </c>
      <c r="I624" s="160"/>
      <c r="J624" s="160"/>
      <c r="L624" s="160">
        <v>11540.73</v>
      </c>
      <c r="M624" s="160"/>
      <c r="N624" s="160"/>
      <c r="O624" s="160">
        <v>0</v>
      </c>
      <c r="P624" s="160"/>
      <c r="Q624" s="160"/>
      <c r="S624" s="160">
        <v>11540.73</v>
      </c>
      <c r="T624" s="160"/>
      <c r="U624" s="160"/>
      <c r="V624" s="19">
        <v>11540.73</v>
      </c>
      <c r="W624" s="19"/>
      <c r="X624" s="19"/>
    </row>
    <row r="625" spans="2:24" ht="12.75" customHeight="1">
      <c r="B625" s="161" t="s">
        <v>602</v>
      </c>
      <c r="C625" s="161"/>
      <c r="D625" s="161"/>
      <c r="E625" s="161"/>
      <c r="F625" s="161"/>
      <c r="G625" s="161"/>
      <c r="H625" s="160">
        <v>0</v>
      </c>
      <c r="I625" s="160"/>
      <c r="J625" s="160"/>
      <c r="L625" s="160">
        <v>1224849.04</v>
      </c>
      <c r="M625" s="160"/>
      <c r="N625" s="160"/>
      <c r="O625" s="160">
        <v>20414.78</v>
      </c>
      <c r="P625" s="160"/>
      <c r="Q625" s="160"/>
      <c r="S625" s="160">
        <v>1204434.26</v>
      </c>
      <c r="T625" s="160"/>
      <c r="U625" s="160"/>
      <c r="V625" s="19">
        <v>1204434.26</v>
      </c>
      <c r="W625" s="19"/>
      <c r="X625" s="19"/>
    </row>
    <row r="626" spans="2:24" ht="12.75" customHeight="1">
      <c r="B626" s="161" t="s">
        <v>603</v>
      </c>
      <c r="C626" s="161"/>
      <c r="D626" s="161"/>
      <c r="E626" s="161"/>
      <c r="F626" s="161"/>
      <c r="G626" s="161"/>
      <c r="H626" s="160">
        <v>0</v>
      </c>
      <c r="I626" s="160"/>
      <c r="J626" s="160"/>
      <c r="L626" s="160">
        <v>1512806.93</v>
      </c>
      <c r="M626" s="160"/>
      <c r="N626" s="160"/>
      <c r="O626" s="160">
        <v>28508.31</v>
      </c>
      <c r="P626" s="160"/>
      <c r="Q626" s="160"/>
      <c r="S626" s="160">
        <v>1484298.62</v>
      </c>
      <c r="T626" s="160"/>
      <c r="U626" s="160"/>
      <c r="V626" s="19">
        <v>1484298.62</v>
      </c>
      <c r="W626" s="19"/>
      <c r="X626" s="19"/>
    </row>
    <row r="627" spans="2:24" ht="12.75" customHeight="1">
      <c r="B627" s="161" t="s">
        <v>604</v>
      </c>
      <c r="C627" s="161"/>
      <c r="D627" s="161"/>
      <c r="E627" s="161"/>
      <c r="F627" s="161"/>
      <c r="G627" s="161"/>
      <c r="H627" s="160">
        <v>0</v>
      </c>
      <c r="I627" s="160"/>
      <c r="J627" s="160"/>
      <c r="L627" s="160">
        <v>1341204.69</v>
      </c>
      <c r="M627" s="160"/>
      <c r="N627" s="160"/>
      <c r="O627" s="160">
        <v>0</v>
      </c>
      <c r="P627" s="160"/>
      <c r="Q627" s="160"/>
      <c r="S627" s="160">
        <v>1341204.69</v>
      </c>
      <c r="T627" s="160"/>
      <c r="U627" s="160"/>
      <c r="V627" s="19">
        <v>1341204.69</v>
      </c>
      <c r="W627" s="19"/>
      <c r="X627" s="19"/>
    </row>
    <row r="628" spans="2:24" ht="12.75" customHeight="1">
      <c r="B628" s="161" t="s">
        <v>605</v>
      </c>
      <c r="C628" s="161"/>
      <c r="D628" s="161"/>
      <c r="E628" s="161"/>
      <c r="F628" s="161"/>
      <c r="G628" s="161"/>
      <c r="H628" s="160">
        <v>0</v>
      </c>
      <c r="I628" s="160"/>
      <c r="J628" s="160"/>
      <c r="L628" s="160">
        <v>90933.21</v>
      </c>
      <c r="M628" s="160"/>
      <c r="N628" s="160"/>
      <c r="O628" s="160">
        <v>0.3</v>
      </c>
      <c r="P628" s="160"/>
      <c r="Q628" s="160"/>
      <c r="S628" s="160">
        <v>90932.91</v>
      </c>
      <c r="T628" s="160"/>
      <c r="U628" s="160"/>
      <c r="V628" s="19">
        <v>90932.91</v>
      </c>
      <c r="W628" s="19"/>
      <c r="X628" s="19"/>
    </row>
    <row r="629" spans="2:24" ht="12.75" customHeight="1">
      <c r="B629" s="161" t="s">
        <v>606</v>
      </c>
      <c r="C629" s="161"/>
      <c r="D629" s="161"/>
      <c r="E629" s="161"/>
      <c r="F629" s="161"/>
      <c r="G629" s="161"/>
      <c r="H629" s="160">
        <v>0</v>
      </c>
      <c r="I629" s="160"/>
      <c r="J629" s="160"/>
      <c r="L629" s="160">
        <v>1673264.68</v>
      </c>
      <c r="M629" s="160"/>
      <c r="N629" s="160"/>
      <c r="O629" s="160">
        <v>0</v>
      </c>
      <c r="P629" s="160"/>
      <c r="Q629" s="160"/>
      <c r="S629" s="160">
        <v>1673264.68</v>
      </c>
      <c r="T629" s="160"/>
      <c r="U629" s="160"/>
      <c r="V629" s="19">
        <v>1673264.68</v>
      </c>
      <c r="W629" s="19"/>
      <c r="X629" s="19"/>
    </row>
    <row r="630" spans="2:24" ht="12.75" customHeight="1">
      <c r="B630" s="161" t="s">
        <v>607</v>
      </c>
      <c r="C630" s="161"/>
      <c r="D630" s="161"/>
      <c r="E630" s="161"/>
      <c r="F630" s="161"/>
      <c r="G630" s="161"/>
      <c r="H630" s="160">
        <v>0</v>
      </c>
      <c r="I630" s="160"/>
      <c r="J630" s="160"/>
      <c r="L630" s="160">
        <v>4383026.71</v>
      </c>
      <c r="M630" s="160"/>
      <c r="N630" s="160"/>
      <c r="O630" s="160">
        <v>318315.64</v>
      </c>
      <c r="P630" s="160"/>
      <c r="Q630" s="160"/>
      <c r="S630" s="160">
        <v>4064711.07</v>
      </c>
      <c r="T630" s="160"/>
      <c r="U630" s="160"/>
      <c r="V630" s="19">
        <v>4064711.07</v>
      </c>
      <c r="W630" s="19"/>
      <c r="X630" s="19"/>
    </row>
    <row r="631" spans="2:24" ht="12.75" customHeight="1">
      <c r="B631" s="161" t="s">
        <v>608</v>
      </c>
      <c r="C631" s="161"/>
      <c r="D631" s="161"/>
      <c r="E631" s="161"/>
      <c r="F631" s="161"/>
      <c r="G631" s="161"/>
      <c r="H631" s="160">
        <v>0</v>
      </c>
      <c r="I631" s="160"/>
      <c r="J631" s="160"/>
      <c r="L631" s="160">
        <v>2229.4</v>
      </c>
      <c r="M631" s="160"/>
      <c r="N631" s="160"/>
      <c r="O631" s="160">
        <v>0</v>
      </c>
      <c r="P631" s="160"/>
      <c r="Q631" s="160"/>
      <c r="S631" s="160">
        <v>2229.4</v>
      </c>
      <c r="T631" s="160"/>
      <c r="U631" s="160"/>
      <c r="V631" s="19">
        <v>2229.4</v>
      </c>
      <c r="W631" s="19"/>
      <c r="X631" s="19"/>
    </row>
    <row r="632" ht="12.75" customHeight="1">
      <c r="B632" s="15"/>
    </row>
    <row r="633" spans="2:24" ht="12.75" customHeight="1">
      <c r="B633" s="158" t="s">
        <v>609</v>
      </c>
      <c r="C633" s="158"/>
      <c r="D633" s="158"/>
      <c r="E633" s="158"/>
      <c r="F633" s="158"/>
      <c r="G633" s="158"/>
      <c r="H633" s="159">
        <v>0</v>
      </c>
      <c r="I633" s="159"/>
      <c r="J633" s="159"/>
      <c r="L633" s="159">
        <v>18296626.87</v>
      </c>
      <c r="M633" s="159"/>
      <c r="N633" s="159"/>
      <c r="O633" s="159">
        <v>2240564.01</v>
      </c>
      <c r="P633" s="159"/>
      <c r="Q633" s="159"/>
      <c r="S633" s="159">
        <v>16056062.86</v>
      </c>
      <c r="T633" s="159"/>
      <c r="U633" s="159"/>
      <c r="V633" s="17">
        <v>16056062.86</v>
      </c>
      <c r="W633" s="17"/>
      <c r="X633" s="17"/>
    </row>
    <row r="634" ht="12.75" customHeight="1">
      <c r="B634" s="15"/>
    </row>
    <row r="635" spans="2:24" ht="12.75" customHeight="1">
      <c r="B635" s="158" t="s">
        <v>610</v>
      </c>
      <c r="C635" s="158"/>
      <c r="D635" s="158"/>
      <c r="E635" s="158"/>
      <c r="F635" s="158"/>
      <c r="G635" s="158"/>
      <c r="H635" s="159">
        <v>0</v>
      </c>
      <c r="I635" s="159"/>
      <c r="J635" s="159"/>
      <c r="L635" s="159">
        <v>18296626.87</v>
      </c>
      <c r="M635" s="159"/>
      <c r="N635" s="159"/>
      <c r="O635" s="159">
        <v>2240564.01</v>
      </c>
      <c r="P635" s="159"/>
      <c r="Q635" s="159"/>
      <c r="S635" s="159">
        <v>16056062.86</v>
      </c>
      <c r="T635" s="159"/>
      <c r="U635" s="159"/>
      <c r="V635" s="17">
        <v>16056062.86</v>
      </c>
      <c r="W635" s="17"/>
      <c r="X635" s="17"/>
    </row>
    <row r="636" spans="2:24" ht="12.75" customHeight="1">
      <c r="B636" s="161" t="s">
        <v>611</v>
      </c>
      <c r="C636" s="161"/>
      <c r="D636" s="161"/>
      <c r="E636" s="161"/>
      <c r="F636" s="161"/>
      <c r="G636" s="161"/>
      <c r="H636" s="160">
        <v>0</v>
      </c>
      <c r="I636" s="160"/>
      <c r="J636" s="160"/>
      <c r="L636" s="160">
        <v>254756.85</v>
      </c>
      <c r="M636" s="160"/>
      <c r="N636" s="160"/>
      <c r="O636" s="160">
        <v>0</v>
      </c>
      <c r="P636" s="160"/>
      <c r="Q636" s="160"/>
      <c r="S636" s="160">
        <v>254756.85</v>
      </c>
      <c r="T636" s="160"/>
      <c r="U636" s="160"/>
      <c r="V636" s="19">
        <v>254756.85</v>
      </c>
      <c r="W636" s="19"/>
      <c r="X636" s="19"/>
    </row>
    <row r="637" spans="2:24" ht="12.75" customHeight="1">
      <c r="B637" s="161" t="s">
        <v>612</v>
      </c>
      <c r="C637" s="161"/>
      <c r="D637" s="161"/>
      <c r="E637" s="161"/>
      <c r="F637" s="161"/>
      <c r="G637" s="161"/>
      <c r="H637" s="160">
        <v>0</v>
      </c>
      <c r="I637" s="160"/>
      <c r="J637" s="160"/>
      <c r="L637" s="160">
        <v>14073.71</v>
      </c>
      <c r="M637" s="160"/>
      <c r="N637" s="160"/>
      <c r="O637" s="160">
        <v>0</v>
      </c>
      <c r="P637" s="160"/>
      <c r="Q637" s="160"/>
      <c r="S637" s="160">
        <v>14073.71</v>
      </c>
      <c r="T637" s="160"/>
      <c r="U637" s="160"/>
      <c r="V637" s="19">
        <v>14073.71</v>
      </c>
      <c r="W637" s="19"/>
      <c r="X637" s="19"/>
    </row>
    <row r="638" spans="2:24" ht="12.75" customHeight="1">
      <c r="B638" s="161" t="s">
        <v>613</v>
      </c>
      <c r="C638" s="161"/>
      <c r="D638" s="161"/>
      <c r="E638" s="161"/>
      <c r="F638" s="161"/>
      <c r="G638" s="161"/>
      <c r="H638" s="160">
        <v>0</v>
      </c>
      <c r="I638" s="160"/>
      <c r="J638" s="160"/>
      <c r="L638" s="160">
        <v>16778124.44</v>
      </c>
      <c r="M638" s="160"/>
      <c r="N638" s="160"/>
      <c r="O638" s="160">
        <v>2240564.01</v>
      </c>
      <c r="P638" s="160"/>
      <c r="Q638" s="160"/>
      <c r="S638" s="160">
        <v>14537560.43</v>
      </c>
      <c r="T638" s="160"/>
      <c r="U638" s="160"/>
      <c r="V638" s="19">
        <v>14537560.43</v>
      </c>
      <c r="W638" s="19"/>
      <c r="X638" s="19"/>
    </row>
    <row r="639" spans="2:24" ht="12.75" customHeight="1">
      <c r="B639" s="161" t="s">
        <v>614</v>
      </c>
      <c r="C639" s="161"/>
      <c r="D639" s="161"/>
      <c r="E639" s="161"/>
      <c r="F639" s="161"/>
      <c r="G639" s="161"/>
      <c r="H639" s="160">
        <v>0</v>
      </c>
      <c r="I639" s="160"/>
      <c r="J639" s="160"/>
      <c r="L639" s="160">
        <v>1166357.02</v>
      </c>
      <c r="M639" s="160"/>
      <c r="N639" s="160"/>
      <c r="O639" s="160">
        <v>0</v>
      </c>
      <c r="P639" s="160"/>
      <c r="Q639" s="160"/>
      <c r="S639" s="160">
        <v>1166357.02</v>
      </c>
      <c r="T639" s="160"/>
      <c r="U639" s="160"/>
      <c r="V639" s="19">
        <v>1166357.02</v>
      </c>
      <c r="W639" s="19"/>
      <c r="X639" s="19"/>
    </row>
    <row r="640" spans="2:24" ht="12.75" customHeight="1">
      <c r="B640" s="161" t="s">
        <v>615</v>
      </c>
      <c r="C640" s="161"/>
      <c r="D640" s="161"/>
      <c r="E640" s="161"/>
      <c r="F640" s="161"/>
      <c r="G640" s="161"/>
      <c r="H640" s="160">
        <v>0</v>
      </c>
      <c r="I640" s="160"/>
      <c r="J640" s="160"/>
      <c r="L640" s="160">
        <v>34496</v>
      </c>
      <c r="M640" s="160"/>
      <c r="N640" s="160"/>
      <c r="O640" s="160">
        <v>0</v>
      </c>
      <c r="P640" s="160"/>
      <c r="Q640" s="160"/>
      <c r="S640" s="160">
        <v>34496</v>
      </c>
      <c r="T640" s="160"/>
      <c r="U640" s="160"/>
      <c r="V640" s="19">
        <v>34496</v>
      </c>
      <c r="W640" s="19"/>
      <c r="X640" s="19"/>
    </row>
    <row r="641" spans="2:24" ht="12.75" customHeight="1">
      <c r="B641" s="161" t="s">
        <v>616</v>
      </c>
      <c r="C641" s="161"/>
      <c r="D641" s="161"/>
      <c r="E641" s="161"/>
      <c r="F641" s="161"/>
      <c r="G641" s="161"/>
      <c r="H641" s="160">
        <v>0</v>
      </c>
      <c r="I641" s="160"/>
      <c r="J641" s="160"/>
      <c r="L641" s="160">
        <v>139</v>
      </c>
      <c r="M641" s="160"/>
      <c r="N641" s="160"/>
      <c r="O641" s="160">
        <v>0</v>
      </c>
      <c r="P641" s="160"/>
      <c r="Q641" s="160"/>
      <c r="S641" s="160">
        <v>139</v>
      </c>
      <c r="T641" s="160"/>
      <c r="U641" s="160"/>
      <c r="V641" s="19">
        <v>139</v>
      </c>
      <c r="W641" s="19"/>
      <c r="X641" s="19"/>
    </row>
    <row r="642" spans="2:24" ht="12.75" customHeight="1">
      <c r="B642" s="161" t="s">
        <v>617</v>
      </c>
      <c r="C642" s="161"/>
      <c r="D642" s="161"/>
      <c r="E642" s="161"/>
      <c r="F642" s="161"/>
      <c r="G642" s="161"/>
      <c r="H642" s="160">
        <v>0</v>
      </c>
      <c r="I642" s="160"/>
      <c r="J642" s="160"/>
      <c r="L642" s="160">
        <v>48679.85</v>
      </c>
      <c r="M642" s="160"/>
      <c r="N642" s="160"/>
      <c r="O642" s="160">
        <v>0</v>
      </c>
      <c r="P642" s="160"/>
      <c r="Q642" s="160"/>
      <c r="S642" s="160">
        <v>48679.85</v>
      </c>
      <c r="T642" s="160"/>
      <c r="U642" s="160"/>
      <c r="V642" s="19">
        <v>48679.85</v>
      </c>
      <c r="W642" s="19"/>
      <c r="X642" s="19"/>
    </row>
    <row r="643" ht="12.75" customHeight="1">
      <c r="B643" s="15"/>
    </row>
    <row r="644" spans="2:24" ht="12.75" customHeight="1">
      <c r="B644" s="158" t="s">
        <v>618</v>
      </c>
      <c r="C644" s="158"/>
      <c r="D644" s="158"/>
      <c r="E644" s="158"/>
      <c r="F644" s="158"/>
      <c r="G644" s="158"/>
      <c r="H644" s="159">
        <v>0</v>
      </c>
      <c r="I644" s="159"/>
      <c r="J644" s="159"/>
      <c r="L644" s="159">
        <v>13192859.46</v>
      </c>
      <c r="M644" s="159"/>
      <c r="N644" s="159"/>
      <c r="O644" s="159">
        <v>0.25</v>
      </c>
      <c r="P644" s="159"/>
      <c r="Q644" s="159"/>
      <c r="S644" s="159">
        <v>13192859.21</v>
      </c>
      <c r="T644" s="159"/>
      <c r="U644" s="159"/>
      <c r="V644" s="17">
        <v>13192859.21</v>
      </c>
      <c r="W644" s="17"/>
      <c r="X644" s="17"/>
    </row>
    <row r="645" ht="12.75" customHeight="1">
      <c r="B645" s="15"/>
    </row>
    <row r="646" spans="2:24" ht="12.75" customHeight="1">
      <c r="B646" s="158" t="s">
        <v>619</v>
      </c>
      <c r="C646" s="158"/>
      <c r="D646" s="158"/>
      <c r="E646" s="158"/>
      <c r="F646" s="158"/>
      <c r="G646" s="158"/>
      <c r="H646" s="159">
        <v>0</v>
      </c>
      <c r="I646" s="159"/>
      <c r="J646" s="159"/>
      <c r="L646" s="159">
        <v>13192859.46</v>
      </c>
      <c r="M646" s="159"/>
      <c r="N646" s="159"/>
      <c r="O646" s="159">
        <v>0.25</v>
      </c>
      <c r="P646" s="159"/>
      <c r="Q646" s="159"/>
      <c r="S646" s="159">
        <v>13192859.21</v>
      </c>
      <c r="T646" s="159"/>
      <c r="U646" s="159"/>
      <c r="V646" s="17">
        <v>13192859.21</v>
      </c>
      <c r="W646" s="17"/>
      <c r="X646" s="17"/>
    </row>
    <row r="647" spans="2:24" ht="12.75" customHeight="1">
      <c r="B647" s="161" t="s">
        <v>620</v>
      </c>
      <c r="C647" s="161"/>
      <c r="D647" s="161"/>
      <c r="E647" s="161"/>
      <c r="F647" s="161"/>
      <c r="G647" s="161"/>
      <c r="H647" s="160">
        <v>0</v>
      </c>
      <c r="I647" s="160"/>
      <c r="J647" s="160"/>
      <c r="L647" s="160">
        <v>13185.15</v>
      </c>
      <c r="M647" s="160"/>
      <c r="N647" s="160"/>
      <c r="O647" s="160">
        <v>0</v>
      </c>
      <c r="P647" s="160"/>
      <c r="Q647" s="160"/>
      <c r="S647" s="160">
        <v>13185.15</v>
      </c>
      <c r="T647" s="160"/>
      <c r="U647" s="160"/>
      <c r="V647" s="19">
        <v>13185.15</v>
      </c>
      <c r="W647" s="19"/>
      <c r="X647" s="19"/>
    </row>
    <row r="648" spans="2:24" ht="12.75" customHeight="1">
      <c r="B648" s="161" t="s">
        <v>621</v>
      </c>
      <c r="C648" s="161"/>
      <c r="D648" s="161"/>
      <c r="E648" s="161"/>
      <c r="F648" s="161"/>
      <c r="G648" s="161"/>
      <c r="H648" s="160">
        <v>0</v>
      </c>
      <c r="I648" s="160"/>
      <c r="J648" s="160"/>
      <c r="L648" s="160">
        <v>72992.56</v>
      </c>
      <c r="M648" s="160"/>
      <c r="N648" s="160"/>
      <c r="O648" s="160">
        <v>0</v>
      </c>
      <c r="P648" s="160"/>
      <c r="Q648" s="160"/>
      <c r="S648" s="160">
        <v>72992.56</v>
      </c>
      <c r="T648" s="160"/>
      <c r="U648" s="160"/>
      <c r="V648" s="19">
        <v>72992.56</v>
      </c>
      <c r="W648" s="19"/>
      <c r="X648" s="19"/>
    </row>
    <row r="649" spans="2:24" ht="12.75" customHeight="1">
      <c r="B649" s="161" t="s">
        <v>622</v>
      </c>
      <c r="C649" s="161"/>
      <c r="D649" s="161"/>
      <c r="E649" s="161"/>
      <c r="F649" s="161"/>
      <c r="G649" s="161"/>
      <c r="H649" s="160">
        <v>0</v>
      </c>
      <c r="I649" s="160"/>
      <c r="J649" s="160"/>
      <c r="L649" s="160">
        <v>74410</v>
      </c>
      <c r="M649" s="160"/>
      <c r="N649" s="160"/>
      <c r="O649" s="160">
        <v>0</v>
      </c>
      <c r="P649" s="160"/>
      <c r="Q649" s="160"/>
      <c r="S649" s="160">
        <v>74410</v>
      </c>
      <c r="T649" s="160"/>
      <c r="U649" s="160"/>
      <c r="V649" s="19">
        <v>74410</v>
      </c>
      <c r="W649" s="19"/>
      <c r="X649" s="19"/>
    </row>
    <row r="650" spans="2:24" ht="12.75" customHeight="1">
      <c r="B650" s="161" t="s">
        <v>623</v>
      </c>
      <c r="C650" s="161"/>
      <c r="D650" s="161"/>
      <c r="E650" s="161"/>
      <c r="F650" s="161"/>
      <c r="G650" s="161"/>
      <c r="H650" s="160">
        <v>0</v>
      </c>
      <c r="I650" s="160"/>
      <c r="J650" s="160"/>
      <c r="L650" s="160">
        <v>31711.63</v>
      </c>
      <c r="M650" s="160"/>
      <c r="N650" s="160"/>
      <c r="O650" s="160">
        <v>0</v>
      </c>
      <c r="P650" s="160"/>
      <c r="Q650" s="160"/>
      <c r="S650" s="160">
        <v>31711.63</v>
      </c>
      <c r="T650" s="160"/>
      <c r="U650" s="160"/>
      <c r="V650" s="19">
        <v>31711.63</v>
      </c>
      <c r="W650" s="19"/>
      <c r="X650" s="19"/>
    </row>
    <row r="651" spans="2:24" ht="12.75" customHeight="1">
      <c r="B651" s="161" t="s">
        <v>624</v>
      </c>
      <c r="C651" s="161"/>
      <c r="D651" s="161"/>
      <c r="E651" s="161"/>
      <c r="F651" s="161"/>
      <c r="G651" s="161"/>
      <c r="H651" s="160">
        <v>0</v>
      </c>
      <c r="I651" s="160"/>
      <c r="J651" s="160"/>
      <c r="L651" s="160">
        <v>2889.39</v>
      </c>
      <c r="M651" s="160"/>
      <c r="N651" s="160"/>
      <c r="O651" s="160">
        <v>0</v>
      </c>
      <c r="P651" s="160"/>
      <c r="Q651" s="160"/>
      <c r="S651" s="160">
        <v>2889.39</v>
      </c>
      <c r="T651" s="160"/>
      <c r="U651" s="160"/>
      <c r="V651" s="19">
        <v>2889.39</v>
      </c>
      <c r="W651" s="19"/>
      <c r="X651" s="19"/>
    </row>
    <row r="652" spans="2:24" ht="12.75" customHeight="1">
      <c r="B652" s="161" t="s">
        <v>625</v>
      </c>
      <c r="C652" s="161"/>
      <c r="D652" s="161"/>
      <c r="E652" s="161"/>
      <c r="F652" s="161"/>
      <c r="G652" s="161"/>
      <c r="H652" s="160">
        <v>0</v>
      </c>
      <c r="I652" s="160"/>
      <c r="J652" s="160"/>
      <c r="L652" s="160">
        <v>187421.85</v>
      </c>
      <c r="M652" s="160"/>
      <c r="N652" s="160"/>
      <c r="O652" s="160">
        <v>0.24</v>
      </c>
      <c r="P652" s="160"/>
      <c r="Q652" s="160"/>
      <c r="S652" s="160">
        <v>187421.61</v>
      </c>
      <c r="T652" s="160"/>
      <c r="U652" s="160"/>
      <c r="V652" s="19">
        <v>187421.61</v>
      </c>
      <c r="W652" s="19"/>
      <c r="X652" s="19"/>
    </row>
    <row r="653" spans="2:24" ht="12.75" customHeight="1">
      <c r="B653" s="161" t="s">
        <v>626</v>
      </c>
      <c r="C653" s="161"/>
      <c r="D653" s="161"/>
      <c r="E653" s="161"/>
      <c r="F653" s="161"/>
      <c r="G653" s="161"/>
      <c r="H653" s="160">
        <v>0</v>
      </c>
      <c r="I653" s="160"/>
      <c r="J653" s="160"/>
      <c r="L653" s="160">
        <v>126870.48</v>
      </c>
      <c r="M653" s="160"/>
      <c r="N653" s="160"/>
      <c r="O653" s="160">
        <v>0</v>
      </c>
      <c r="P653" s="160"/>
      <c r="Q653" s="160"/>
      <c r="S653" s="160">
        <v>126870.48</v>
      </c>
      <c r="T653" s="160"/>
      <c r="U653" s="160"/>
      <c r="V653" s="19">
        <v>126870.48</v>
      </c>
      <c r="W653" s="19"/>
      <c r="X653" s="19"/>
    </row>
    <row r="654" spans="2:24" ht="12.75" customHeight="1">
      <c r="B654" s="161" t="s">
        <v>627</v>
      </c>
      <c r="C654" s="161"/>
      <c r="D654" s="161"/>
      <c r="E654" s="161"/>
      <c r="F654" s="161"/>
      <c r="G654" s="161"/>
      <c r="H654" s="160">
        <v>0</v>
      </c>
      <c r="I654" s="160"/>
      <c r="J654" s="160"/>
      <c r="L654" s="160">
        <v>12655929.63</v>
      </c>
      <c r="M654" s="160"/>
      <c r="N654" s="160"/>
      <c r="O654" s="160">
        <v>0</v>
      </c>
      <c r="P654" s="160"/>
      <c r="Q654" s="160"/>
      <c r="S654" s="160">
        <v>12655929.63</v>
      </c>
      <c r="T654" s="160"/>
      <c r="U654" s="160"/>
      <c r="V654" s="19">
        <v>12655929.63</v>
      </c>
      <c r="W654" s="19"/>
      <c r="X654" s="19"/>
    </row>
    <row r="655" spans="2:24" ht="12.75" customHeight="1">
      <c r="B655" s="161" t="s">
        <v>628</v>
      </c>
      <c r="C655" s="161"/>
      <c r="D655" s="161"/>
      <c r="E655" s="161"/>
      <c r="F655" s="161"/>
      <c r="G655" s="161"/>
      <c r="H655" s="160">
        <v>0</v>
      </c>
      <c r="I655" s="160"/>
      <c r="J655" s="160"/>
      <c r="L655" s="160">
        <v>27448.77</v>
      </c>
      <c r="M655" s="160"/>
      <c r="N655" s="160"/>
      <c r="O655" s="160">
        <v>0.01</v>
      </c>
      <c r="P655" s="160"/>
      <c r="Q655" s="160"/>
      <c r="S655" s="160">
        <v>27448.76</v>
      </c>
      <c r="T655" s="160"/>
      <c r="U655" s="160"/>
      <c r="V655" s="19">
        <v>27448.76</v>
      </c>
      <c r="W655" s="19"/>
      <c r="X655" s="19"/>
    </row>
    <row r="656" ht="12.75" customHeight="1">
      <c r="B656" s="15"/>
    </row>
    <row r="657" spans="2:24" ht="12.75" customHeight="1">
      <c r="B657" s="158" t="s">
        <v>629</v>
      </c>
      <c r="C657" s="158"/>
      <c r="D657" s="158"/>
      <c r="E657" s="158"/>
      <c r="F657" s="158"/>
      <c r="G657" s="158"/>
      <c r="H657" s="159">
        <v>0</v>
      </c>
      <c r="I657" s="159"/>
      <c r="J657" s="159"/>
      <c r="L657" s="159">
        <v>2469029.49</v>
      </c>
      <c r="M657" s="159"/>
      <c r="N657" s="159"/>
      <c r="O657" s="159">
        <v>110848.05</v>
      </c>
      <c r="P657" s="159"/>
      <c r="Q657" s="159"/>
      <c r="S657" s="159">
        <v>2358181.44</v>
      </c>
      <c r="T657" s="159"/>
      <c r="U657" s="159"/>
      <c r="V657" s="17">
        <v>2358181.44</v>
      </c>
      <c r="W657" s="17"/>
      <c r="X657" s="17"/>
    </row>
    <row r="658" ht="12.75" customHeight="1">
      <c r="B658" s="15"/>
    </row>
    <row r="659" spans="2:24" ht="12.75" customHeight="1">
      <c r="B659" s="158" t="s">
        <v>630</v>
      </c>
      <c r="C659" s="158"/>
      <c r="D659" s="158"/>
      <c r="E659" s="158"/>
      <c r="F659" s="158"/>
      <c r="G659" s="158"/>
      <c r="H659" s="159">
        <v>0</v>
      </c>
      <c r="I659" s="159"/>
      <c r="J659" s="159"/>
      <c r="L659" s="159">
        <v>2469029.49</v>
      </c>
      <c r="M659" s="159"/>
      <c r="N659" s="159"/>
      <c r="O659" s="159">
        <v>110848.05</v>
      </c>
      <c r="P659" s="159"/>
      <c r="Q659" s="159"/>
      <c r="S659" s="159">
        <v>2358181.44</v>
      </c>
      <c r="T659" s="159"/>
      <c r="U659" s="159"/>
      <c r="V659" s="17">
        <v>2358181.44</v>
      </c>
      <c r="W659" s="17"/>
      <c r="X659" s="17"/>
    </row>
    <row r="660" spans="2:24" ht="12.75" customHeight="1">
      <c r="B660" s="161" t="s">
        <v>631</v>
      </c>
      <c r="C660" s="161"/>
      <c r="D660" s="161"/>
      <c r="E660" s="161"/>
      <c r="F660" s="161"/>
      <c r="G660" s="161"/>
      <c r="H660" s="160">
        <v>0</v>
      </c>
      <c r="I660" s="160"/>
      <c r="J660" s="160"/>
      <c r="L660" s="160">
        <v>7054.54</v>
      </c>
      <c r="M660" s="160"/>
      <c r="N660" s="160"/>
      <c r="O660" s="160">
        <v>0</v>
      </c>
      <c r="P660" s="160"/>
      <c r="Q660" s="160"/>
      <c r="S660" s="160">
        <v>7054.54</v>
      </c>
      <c r="T660" s="160"/>
      <c r="U660" s="160"/>
      <c r="V660" s="19">
        <v>7054.54</v>
      </c>
      <c r="W660" s="19"/>
      <c r="X660" s="19"/>
    </row>
    <row r="661" spans="2:24" ht="12.75" customHeight="1">
      <c r="B661" s="161" t="s">
        <v>632</v>
      </c>
      <c r="C661" s="161"/>
      <c r="D661" s="161"/>
      <c r="E661" s="161"/>
      <c r="F661" s="161"/>
      <c r="G661" s="161"/>
      <c r="H661" s="160">
        <v>0</v>
      </c>
      <c r="I661" s="160"/>
      <c r="J661" s="160"/>
      <c r="L661" s="160">
        <v>24600</v>
      </c>
      <c r="M661" s="160"/>
      <c r="N661" s="160"/>
      <c r="O661" s="160">
        <v>0</v>
      </c>
      <c r="P661" s="160"/>
      <c r="Q661" s="160"/>
      <c r="S661" s="160">
        <v>24600</v>
      </c>
      <c r="T661" s="160"/>
      <c r="U661" s="160"/>
      <c r="V661" s="19">
        <v>24600</v>
      </c>
      <c r="W661" s="19"/>
      <c r="X661" s="19"/>
    </row>
    <row r="662" spans="2:24" ht="12.75" customHeight="1">
      <c r="B662" s="161" t="s">
        <v>633</v>
      </c>
      <c r="C662" s="161"/>
      <c r="D662" s="161"/>
      <c r="E662" s="161"/>
      <c r="F662" s="161"/>
      <c r="G662" s="161"/>
      <c r="H662" s="160">
        <v>0</v>
      </c>
      <c r="I662" s="160"/>
      <c r="J662" s="160"/>
      <c r="L662" s="160">
        <v>1669338.45</v>
      </c>
      <c r="M662" s="160"/>
      <c r="N662" s="160"/>
      <c r="O662" s="160">
        <v>110848.05</v>
      </c>
      <c r="P662" s="160"/>
      <c r="Q662" s="160"/>
      <c r="S662" s="160">
        <v>1558490.4</v>
      </c>
      <c r="T662" s="160"/>
      <c r="U662" s="160"/>
      <c r="V662" s="19">
        <v>1558490.4</v>
      </c>
      <c r="W662" s="19"/>
      <c r="X662" s="19"/>
    </row>
    <row r="663" spans="2:24" ht="12.75" customHeight="1">
      <c r="B663" s="161" t="s">
        <v>634</v>
      </c>
      <c r="C663" s="161"/>
      <c r="D663" s="161"/>
      <c r="E663" s="161"/>
      <c r="F663" s="161"/>
      <c r="G663" s="161"/>
      <c r="H663" s="160">
        <v>0</v>
      </c>
      <c r="I663" s="160"/>
      <c r="J663" s="160"/>
      <c r="L663" s="160">
        <v>394510.68</v>
      </c>
      <c r="M663" s="160"/>
      <c r="N663" s="160"/>
      <c r="O663" s="160">
        <v>0</v>
      </c>
      <c r="P663" s="160"/>
      <c r="Q663" s="160"/>
      <c r="S663" s="160">
        <v>394510.68</v>
      </c>
      <c r="T663" s="160"/>
      <c r="U663" s="160"/>
      <c r="V663" s="19">
        <v>394510.68</v>
      </c>
      <c r="W663" s="19"/>
      <c r="X663" s="19"/>
    </row>
    <row r="664" spans="2:24" ht="12.75" customHeight="1">
      <c r="B664" s="161" t="s">
        <v>635</v>
      </c>
      <c r="C664" s="161"/>
      <c r="D664" s="161"/>
      <c r="E664" s="161"/>
      <c r="F664" s="161"/>
      <c r="G664" s="161"/>
      <c r="H664" s="160">
        <v>0</v>
      </c>
      <c r="I664" s="160"/>
      <c r="J664" s="160"/>
      <c r="L664" s="160">
        <v>373400.02</v>
      </c>
      <c r="M664" s="160"/>
      <c r="N664" s="160"/>
      <c r="O664" s="160">
        <v>0</v>
      </c>
      <c r="P664" s="160"/>
      <c r="Q664" s="160"/>
      <c r="S664" s="160">
        <v>373400.02</v>
      </c>
      <c r="T664" s="160"/>
      <c r="U664" s="160"/>
      <c r="V664" s="19">
        <v>373400.02</v>
      </c>
      <c r="W664" s="19"/>
      <c r="X664" s="19"/>
    </row>
    <row r="665" spans="2:24" ht="12.75" customHeight="1">
      <c r="B665" s="161" t="s">
        <v>636</v>
      </c>
      <c r="C665" s="161"/>
      <c r="D665" s="161"/>
      <c r="E665" s="161"/>
      <c r="F665" s="161"/>
      <c r="G665" s="161"/>
      <c r="H665" s="160">
        <v>0</v>
      </c>
      <c r="I665" s="160"/>
      <c r="J665" s="160"/>
      <c r="L665" s="160">
        <v>125.8</v>
      </c>
      <c r="M665" s="160"/>
      <c r="N665" s="160"/>
      <c r="O665" s="160">
        <v>0</v>
      </c>
      <c r="P665" s="160"/>
      <c r="Q665" s="160"/>
      <c r="S665" s="160">
        <v>125.8</v>
      </c>
      <c r="T665" s="160"/>
      <c r="U665" s="160"/>
      <c r="V665" s="19">
        <v>125.8</v>
      </c>
      <c r="W665" s="19"/>
      <c r="X665" s="19"/>
    </row>
    <row r="666" ht="12.75" customHeight="1">
      <c r="B666" s="15"/>
    </row>
    <row r="667" spans="2:24" ht="12.75" customHeight="1">
      <c r="B667" s="158" t="s">
        <v>637</v>
      </c>
      <c r="C667" s="158"/>
      <c r="D667" s="158"/>
      <c r="E667" s="158"/>
      <c r="F667" s="158"/>
      <c r="G667" s="158"/>
      <c r="H667" s="159">
        <v>0</v>
      </c>
      <c r="I667" s="159"/>
      <c r="J667" s="159"/>
      <c r="L667" s="159">
        <v>644276.49</v>
      </c>
      <c r="M667" s="159"/>
      <c r="N667" s="159"/>
      <c r="O667" s="159">
        <v>30956.88</v>
      </c>
      <c r="P667" s="159"/>
      <c r="Q667" s="159"/>
      <c r="S667" s="159">
        <v>613319.61</v>
      </c>
      <c r="T667" s="159"/>
      <c r="U667" s="159"/>
      <c r="V667" s="17">
        <v>613319.61</v>
      </c>
      <c r="W667" s="17"/>
      <c r="X667" s="17"/>
    </row>
    <row r="668" ht="12.75" customHeight="1">
      <c r="B668" s="15"/>
    </row>
    <row r="669" spans="2:24" ht="12.75" customHeight="1">
      <c r="B669" s="158" t="s">
        <v>638</v>
      </c>
      <c r="C669" s="158"/>
      <c r="D669" s="158"/>
      <c r="E669" s="158"/>
      <c r="F669" s="158"/>
      <c r="G669" s="158"/>
      <c r="H669" s="159">
        <v>0</v>
      </c>
      <c r="I669" s="159"/>
      <c r="J669" s="159"/>
      <c r="L669" s="159">
        <v>644276.49</v>
      </c>
      <c r="M669" s="159"/>
      <c r="N669" s="159"/>
      <c r="O669" s="159">
        <v>30956.88</v>
      </c>
      <c r="P669" s="159"/>
      <c r="Q669" s="159"/>
      <c r="S669" s="159">
        <v>613319.61</v>
      </c>
      <c r="T669" s="159"/>
      <c r="U669" s="159"/>
      <c r="V669" s="17">
        <v>613319.61</v>
      </c>
      <c r="W669" s="17"/>
      <c r="X669" s="17"/>
    </row>
    <row r="670" spans="2:24" ht="12.75" customHeight="1">
      <c r="B670" s="161" t="s">
        <v>639</v>
      </c>
      <c r="C670" s="161"/>
      <c r="D670" s="161"/>
      <c r="E670" s="161"/>
      <c r="F670" s="161"/>
      <c r="G670" s="161"/>
      <c r="H670" s="160">
        <v>0</v>
      </c>
      <c r="I670" s="160"/>
      <c r="J670" s="160"/>
      <c r="L670" s="160">
        <v>340231.87</v>
      </c>
      <c r="M670" s="160"/>
      <c r="N670" s="160"/>
      <c r="O670" s="160">
        <v>27647.09</v>
      </c>
      <c r="P670" s="160"/>
      <c r="Q670" s="160"/>
      <c r="S670" s="160">
        <v>312584.78</v>
      </c>
      <c r="T670" s="160"/>
      <c r="U670" s="160"/>
      <c r="V670" s="19">
        <v>312584.78</v>
      </c>
      <c r="W670" s="19"/>
      <c r="X670" s="19"/>
    </row>
    <row r="671" spans="2:24" ht="12.75" customHeight="1">
      <c r="B671" s="161" t="s">
        <v>640</v>
      </c>
      <c r="C671" s="161"/>
      <c r="D671" s="161"/>
      <c r="E671" s="161"/>
      <c r="F671" s="161"/>
      <c r="G671" s="161"/>
      <c r="H671" s="160">
        <v>0</v>
      </c>
      <c r="I671" s="160"/>
      <c r="J671" s="160"/>
      <c r="L671" s="160">
        <v>21500</v>
      </c>
      <c r="M671" s="160"/>
      <c r="N671" s="160"/>
      <c r="O671" s="160">
        <v>0</v>
      </c>
      <c r="P671" s="160"/>
      <c r="Q671" s="160"/>
      <c r="S671" s="160">
        <v>21500</v>
      </c>
      <c r="T671" s="160"/>
      <c r="U671" s="160"/>
      <c r="V671" s="19">
        <v>21500</v>
      </c>
      <c r="W671" s="19"/>
      <c r="X671" s="19"/>
    </row>
    <row r="672" spans="2:24" ht="12.75" customHeight="1">
      <c r="B672" s="161" t="s">
        <v>641</v>
      </c>
      <c r="C672" s="161"/>
      <c r="D672" s="161"/>
      <c r="E672" s="161"/>
      <c r="F672" s="161"/>
      <c r="G672" s="161"/>
      <c r="H672" s="160">
        <v>0</v>
      </c>
      <c r="I672" s="160"/>
      <c r="J672" s="160"/>
      <c r="L672" s="160">
        <v>66185.22</v>
      </c>
      <c r="M672" s="160"/>
      <c r="N672" s="160"/>
      <c r="O672" s="160">
        <v>0</v>
      </c>
      <c r="P672" s="160"/>
      <c r="Q672" s="160"/>
      <c r="S672" s="160">
        <v>66185.22</v>
      </c>
      <c r="T672" s="160"/>
      <c r="U672" s="160"/>
      <c r="V672" s="19">
        <v>66185.22</v>
      </c>
      <c r="W672" s="19"/>
      <c r="X672" s="19"/>
    </row>
    <row r="673" spans="2:24" ht="12.75" customHeight="1">
      <c r="B673" s="161" t="s">
        <v>642</v>
      </c>
      <c r="C673" s="161"/>
      <c r="D673" s="161"/>
      <c r="E673" s="161"/>
      <c r="F673" s="161"/>
      <c r="G673" s="161"/>
      <c r="H673" s="160">
        <v>0</v>
      </c>
      <c r="I673" s="160"/>
      <c r="J673" s="160"/>
      <c r="L673" s="160">
        <v>89225.71</v>
      </c>
      <c r="M673" s="160"/>
      <c r="N673" s="160"/>
      <c r="O673" s="160">
        <v>1473.22</v>
      </c>
      <c r="P673" s="160"/>
      <c r="Q673" s="160"/>
      <c r="S673" s="160">
        <v>87752.49</v>
      </c>
      <c r="T673" s="160"/>
      <c r="U673" s="160"/>
      <c r="V673" s="19">
        <v>87752.49</v>
      </c>
      <c r="W673" s="19"/>
      <c r="X673" s="19"/>
    </row>
    <row r="674" spans="2:24" ht="12.75" customHeight="1">
      <c r="B674" s="161" t="s">
        <v>643</v>
      </c>
      <c r="C674" s="161"/>
      <c r="D674" s="161"/>
      <c r="E674" s="161"/>
      <c r="F674" s="161"/>
      <c r="G674" s="161"/>
      <c r="H674" s="160">
        <v>0</v>
      </c>
      <c r="I674" s="160"/>
      <c r="J674" s="160"/>
      <c r="L674" s="160">
        <v>31330.54</v>
      </c>
      <c r="M674" s="160"/>
      <c r="N674" s="160"/>
      <c r="O674" s="160">
        <v>0</v>
      </c>
      <c r="P674" s="160"/>
      <c r="Q674" s="160"/>
      <c r="S674" s="160">
        <v>31330.54</v>
      </c>
      <c r="T674" s="160"/>
      <c r="U674" s="160"/>
      <c r="V674" s="19">
        <v>31330.54</v>
      </c>
      <c r="W674" s="19"/>
      <c r="X674" s="19"/>
    </row>
    <row r="675" spans="2:24" ht="12.75" customHeight="1">
      <c r="B675" s="161" t="s">
        <v>644</v>
      </c>
      <c r="C675" s="161"/>
      <c r="D675" s="161"/>
      <c r="E675" s="161"/>
      <c r="F675" s="161"/>
      <c r="G675" s="161"/>
      <c r="H675" s="160">
        <v>0</v>
      </c>
      <c r="I675" s="160"/>
      <c r="J675" s="160"/>
      <c r="L675" s="160">
        <v>37957.9</v>
      </c>
      <c r="M675" s="160"/>
      <c r="N675" s="160"/>
      <c r="O675" s="160">
        <v>0</v>
      </c>
      <c r="P675" s="160"/>
      <c r="Q675" s="160"/>
      <c r="S675" s="160">
        <v>37957.9</v>
      </c>
      <c r="T675" s="160"/>
      <c r="U675" s="160"/>
      <c r="V675" s="19">
        <v>37957.9</v>
      </c>
      <c r="W675" s="19"/>
      <c r="X675" s="19"/>
    </row>
    <row r="676" spans="2:24" ht="12.75" customHeight="1">
      <c r="B676" s="161" t="s">
        <v>645</v>
      </c>
      <c r="C676" s="161"/>
      <c r="D676" s="161"/>
      <c r="E676" s="161"/>
      <c r="F676" s="161"/>
      <c r="G676" s="161"/>
      <c r="H676" s="160">
        <v>0</v>
      </c>
      <c r="I676" s="160"/>
      <c r="J676" s="160"/>
      <c r="L676" s="160">
        <v>50328.63</v>
      </c>
      <c r="M676" s="160"/>
      <c r="N676" s="160"/>
      <c r="O676" s="160">
        <v>1836.57</v>
      </c>
      <c r="P676" s="160"/>
      <c r="Q676" s="160"/>
      <c r="S676" s="160">
        <v>48492.06</v>
      </c>
      <c r="T676" s="160"/>
      <c r="U676" s="160"/>
      <c r="V676" s="19">
        <v>48492.06</v>
      </c>
      <c r="W676" s="19"/>
      <c r="X676" s="19"/>
    </row>
    <row r="677" spans="2:24" ht="12.75" customHeight="1">
      <c r="B677" s="161" t="s">
        <v>646</v>
      </c>
      <c r="C677" s="161"/>
      <c r="D677" s="161"/>
      <c r="E677" s="161"/>
      <c r="F677" s="161"/>
      <c r="G677" s="161"/>
      <c r="H677" s="160">
        <v>0</v>
      </c>
      <c r="I677" s="160"/>
      <c r="J677" s="160"/>
      <c r="L677" s="160">
        <v>7516.62</v>
      </c>
      <c r="M677" s="160"/>
      <c r="N677" s="160"/>
      <c r="O677" s="160">
        <v>0</v>
      </c>
      <c r="P677" s="160"/>
      <c r="Q677" s="160"/>
      <c r="S677" s="160">
        <v>7516.62</v>
      </c>
      <c r="T677" s="160"/>
      <c r="U677" s="160"/>
      <c r="V677" s="19">
        <v>7516.62</v>
      </c>
      <c r="W677" s="19"/>
      <c r="X677" s="19"/>
    </row>
    <row r="678" ht="12.75" customHeight="1">
      <c r="B678" s="15"/>
    </row>
    <row r="679" spans="2:24" ht="12.75" customHeight="1">
      <c r="B679" s="158" t="s">
        <v>647</v>
      </c>
      <c r="C679" s="158"/>
      <c r="D679" s="158"/>
      <c r="E679" s="158"/>
      <c r="F679" s="158"/>
      <c r="G679" s="158"/>
      <c r="H679" s="159">
        <v>0</v>
      </c>
      <c r="I679" s="159"/>
      <c r="J679" s="159"/>
      <c r="L679" s="159">
        <v>2653074.37</v>
      </c>
      <c r="M679" s="159"/>
      <c r="N679" s="159"/>
      <c r="O679" s="159">
        <v>167985.25</v>
      </c>
      <c r="P679" s="159"/>
      <c r="Q679" s="159"/>
      <c r="S679" s="159">
        <v>2485089.12</v>
      </c>
      <c r="T679" s="159"/>
      <c r="U679" s="159"/>
      <c r="V679" s="17">
        <v>2485089.12</v>
      </c>
      <c r="W679" s="17"/>
      <c r="X679" s="17"/>
    </row>
    <row r="680" ht="12.75" customHeight="1">
      <c r="B680" s="15"/>
    </row>
    <row r="681" spans="2:24" ht="12.75" customHeight="1">
      <c r="B681" s="158" t="s">
        <v>648</v>
      </c>
      <c r="C681" s="158"/>
      <c r="D681" s="158"/>
      <c r="E681" s="158"/>
      <c r="F681" s="158"/>
      <c r="G681" s="158"/>
      <c r="H681" s="159">
        <v>0</v>
      </c>
      <c r="I681" s="159"/>
      <c r="J681" s="159"/>
      <c r="L681" s="159">
        <v>2653074.37</v>
      </c>
      <c r="M681" s="159"/>
      <c r="N681" s="159"/>
      <c r="O681" s="159">
        <v>167985.25</v>
      </c>
      <c r="P681" s="159"/>
      <c r="Q681" s="159"/>
      <c r="S681" s="159">
        <v>2485089.12</v>
      </c>
      <c r="T681" s="159"/>
      <c r="U681" s="159"/>
      <c r="V681" s="17">
        <v>2485089.12</v>
      </c>
      <c r="W681" s="17"/>
      <c r="X681" s="17"/>
    </row>
    <row r="682" spans="2:24" ht="12.75" customHeight="1">
      <c r="B682" s="161" t="s">
        <v>649</v>
      </c>
      <c r="C682" s="161"/>
      <c r="D682" s="161"/>
      <c r="E682" s="161"/>
      <c r="F682" s="161"/>
      <c r="G682" s="161"/>
      <c r="H682" s="160">
        <v>0</v>
      </c>
      <c r="I682" s="160"/>
      <c r="J682" s="160"/>
      <c r="L682" s="160">
        <v>1141133.02</v>
      </c>
      <c r="M682" s="160"/>
      <c r="N682" s="160"/>
      <c r="O682" s="160">
        <v>137461.13</v>
      </c>
      <c r="P682" s="160"/>
      <c r="Q682" s="160"/>
      <c r="S682" s="160">
        <v>1003671.89</v>
      </c>
      <c r="T682" s="160"/>
      <c r="U682" s="160"/>
      <c r="V682" s="19">
        <v>1003671.89</v>
      </c>
      <c r="W682" s="19"/>
      <c r="X682" s="19"/>
    </row>
    <row r="683" spans="2:24" ht="12.75" customHeight="1">
      <c r="B683" s="161" t="s">
        <v>650</v>
      </c>
      <c r="C683" s="161"/>
      <c r="D683" s="161"/>
      <c r="E683" s="161"/>
      <c r="F683" s="161"/>
      <c r="G683" s="161"/>
      <c r="H683" s="160">
        <v>0</v>
      </c>
      <c r="I683" s="160"/>
      <c r="J683" s="160"/>
      <c r="L683" s="160">
        <v>26377.62</v>
      </c>
      <c r="M683" s="160"/>
      <c r="N683" s="160"/>
      <c r="O683" s="160">
        <v>0</v>
      </c>
      <c r="P683" s="160"/>
      <c r="Q683" s="160"/>
      <c r="S683" s="160">
        <v>26377.62</v>
      </c>
      <c r="T683" s="160"/>
      <c r="U683" s="160"/>
      <c r="V683" s="19">
        <v>26377.62</v>
      </c>
      <c r="W683" s="19"/>
      <c r="X683" s="19"/>
    </row>
    <row r="684" spans="2:24" ht="12.75" customHeight="1">
      <c r="B684" s="161" t="s">
        <v>651</v>
      </c>
      <c r="C684" s="161"/>
      <c r="D684" s="161"/>
      <c r="E684" s="161"/>
      <c r="F684" s="161"/>
      <c r="G684" s="161"/>
      <c r="H684" s="160">
        <v>0</v>
      </c>
      <c r="I684" s="160"/>
      <c r="J684" s="160"/>
      <c r="L684" s="160">
        <v>10690.6</v>
      </c>
      <c r="M684" s="160"/>
      <c r="N684" s="160"/>
      <c r="O684" s="160">
        <v>0</v>
      </c>
      <c r="P684" s="160"/>
      <c r="Q684" s="160"/>
      <c r="S684" s="160">
        <v>10690.6</v>
      </c>
      <c r="T684" s="160"/>
      <c r="U684" s="160"/>
      <c r="V684" s="19">
        <v>10690.6</v>
      </c>
      <c r="W684" s="19"/>
      <c r="X684" s="19"/>
    </row>
    <row r="685" spans="2:24" ht="12.75" customHeight="1">
      <c r="B685" s="161" t="s">
        <v>652</v>
      </c>
      <c r="C685" s="161"/>
      <c r="D685" s="161"/>
      <c r="E685" s="161"/>
      <c r="F685" s="161"/>
      <c r="G685" s="161"/>
      <c r="H685" s="160">
        <v>0</v>
      </c>
      <c r="I685" s="160"/>
      <c r="J685" s="160"/>
      <c r="L685" s="160">
        <v>13363.55</v>
      </c>
      <c r="M685" s="160"/>
      <c r="N685" s="160"/>
      <c r="O685" s="160">
        <v>0</v>
      </c>
      <c r="P685" s="160"/>
      <c r="Q685" s="160"/>
      <c r="S685" s="160">
        <v>13363.55</v>
      </c>
      <c r="T685" s="160"/>
      <c r="U685" s="160"/>
      <c r="V685" s="19">
        <v>13363.55</v>
      </c>
      <c r="W685" s="19"/>
      <c r="X685" s="19"/>
    </row>
    <row r="686" spans="2:24" ht="12.75" customHeight="1">
      <c r="B686" s="161" t="s">
        <v>653</v>
      </c>
      <c r="C686" s="161"/>
      <c r="D686" s="161"/>
      <c r="E686" s="161"/>
      <c r="F686" s="161"/>
      <c r="G686" s="161"/>
      <c r="H686" s="160">
        <v>0</v>
      </c>
      <c r="I686" s="160"/>
      <c r="J686" s="160"/>
      <c r="L686" s="160">
        <v>78832.6</v>
      </c>
      <c r="M686" s="160"/>
      <c r="N686" s="160"/>
      <c r="O686" s="160">
        <v>0</v>
      </c>
      <c r="P686" s="160"/>
      <c r="Q686" s="160"/>
      <c r="S686" s="160">
        <v>78832.6</v>
      </c>
      <c r="T686" s="160"/>
      <c r="U686" s="160"/>
      <c r="V686" s="19">
        <v>78832.6</v>
      </c>
      <c r="W686" s="19"/>
      <c r="X686" s="19"/>
    </row>
    <row r="687" spans="2:24" ht="12.75" customHeight="1">
      <c r="B687" s="161" t="s">
        <v>654</v>
      </c>
      <c r="C687" s="161"/>
      <c r="D687" s="161"/>
      <c r="E687" s="161"/>
      <c r="F687" s="161"/>
      <c r="G687" s="161"/>
      <c r="H687" s="160">
        <v>0</v>
      </c>
      <c r="I687" s="160"/>
      <c r="J687" s="160"/>
      <c r="L687" s="160">
        <v>254262.19</v>
      </c>
      <c r="M687" s="160"/>
      <c r="N687" s="160"/>
      <c r="O687" s="160">
        <v>1754.74</v>
      </c>
      <c r="P687" s="160"/>
      <c r="Q687" s="160"/>
      <c r="S687" s="160">
        <v>252507.45</v>
      </c>
      <c r="T687" s="160"/>
      <c r="U687" s="160"/>
      <c r="V687" s="19">
        <v>252507.45</v>
      </c>
      <c r="W687" s="19"/>
      <c r="X687" s="19"/>
    </row>
    <row r="688" spans="2:24" ht="12.75" customHeight="1">
      <c r="B688" s="161" t="s">
        <v>655</v>
      </c>
      <c r="C688" s="161"/>
      <c r="D688" s="161"/>
      <c r="E688" s="161"/>
      <c r="F688" s="161"/>
      <c r="G688" s="161"/>
      <c r="H688" s="160">
        <v>0</v>
      </c>
      <c r="I688" s="160"/>
      <c r="J688" s="160"/>
      <c r="L688" s="160">
        <v>94939.06</v>
      </c>
      <c r="M688" s="160"/>
      <c r="N688" s="160"/>
      <c r="O688" s="160">
        <v>0</v>
      </c>
      <c r="P688" s="160"/>
      <c r="Q688" s="160"/>
      <c r="S688" s="160">
        <v>94939.06</v>
      </c>
      <c r="T688" s="160"/>
      <c r="U688" s="160"/>
      <c r="V688" s="19">
        <v>94939.06</v>
      </c>
      <c r="W688" s="19"/>
      <c r="X688" s="19"/>
    </row>
    <row r="689" spans="2:24" ht="12.75" customHeight="1">
      <c r="B689" s="161" t="s">
        <v>656</v>
      </c>
      <c r="C689" s="161"/>
      <c r="D689" s="161"/>
      <c r="E689" s="161"/>
      <c r="F689" s="161"/>
      <c r="G689" s="161"/>
      <c r="H689" s="160">
        <v>0</v>
      </c>
      <c r="I689" s="160"/>
      <c r="J689" s="160"/>
      <c r="L689" s="160">
        <v>6481.35</v>
      </c>
      <c r="M689" s="160"/>
      <c r="N689" s="160"/>
      <c r="O689" s="160">
        <v>0</v>
      </c>
      <c r="P689" s="160"/>
      <c r="Q689" s="160"/>
      <c r="S689" s="160">
        <v>6481.35</v>
      </c>
      <c r="T689" s="160"/>
      <c r="U689" s="160"/>
      <c r="V689" s="19">
        <v>6481.35</v>
      </c>
      <c r="W689" s="19"/>
      <c r="X689" s="19"/>
    </row>
    <row r="690" spans="2:24" ht="12.75" customHeight="1">
      <c r="B690" s="161" t="s">
        <v>657</v>
      </c>
      <c r="C690" s="161"/>
      <c r="D690" s="161"/>
      <c r="E690" s="161"/>
      <c r="F690" s="161"/>
      <c r="G690" s="161"/>
      <c r="H690" s="160">
        <v>0</v>
      </c>
      <c r="I690" s="160"/>
      <c r="J690" s="160"/>
      <c r="L690" s="160">
        <v>120347.94</v>
      </c>
      <c r="M690" s="160"/>
      <c r="N690" s="160"/>
      <c r="O690" s="160">
        <v>0</v>
      </c>
      <c r="P690" s="160"/>
      <c r="Q690" s="160"/>
      <c r="S690" s="160">
        <v>120347.94</v>
      </c>
      <c r="T690" s="160"/>
      <c r="U690" s="160"/>
      <c r="V690" s="19">
        <v>120347.94</v>
      </c>
      <c r="W690" s="19"/>
      <c r="X690" s="19"/>
    </row>
    <row r="691" spans="2:24" ht="12.75" customHeight="1">
      <c r="B691" s="161" t="s">
        <v>658</v>
      </c>
      <c r="C691" s="161"/>
      <c r="D691" s="161"/>
      <c r="E691" s="161"/>
      <c r="F691" s="161"/>
      <c r="G691" s="161"/>
      <c r="H691" s="160">
        <v>0</v>
      </c>
      <c r="I691" s="160"/>
      <c r="J691" s="160"/>
      <c r="L691" s="160">
        <v>904143.04</v>
      </c>
      <c r="M691" s="160"/>
      <c r="N691" s="160"/>
      <c r="O691" s="160">
        <v>28769.38</v>
      </c>
      <c r="P691" s="160"/>
      <c r="Q691" s="160"/>
      <c r="S691" s="160">
        <v>875373.66</v>
      </c>
      <c r="T691" s="160"/>
      <c r="U691" s="160"/>
      <c r="V691" s="19">
        <v>875373.66</v>
      </c>
      <c r="W691" s="19"/>
      <c r="X691" s="19"/>
    </row>
    <row r="692" spans="2:24" ht="12.75" customHeight="1">
      <c r="B692" s="161" t="s">
        <v>659</v>
      </c>
      <c r="C692" s="161"/>
      <c r="D692" s="161"/>
      <c r="E692" s="161"/>
      <c r="F692" s="161"/>
      <c r="G692" s="161"/>
      <c r="H692" s="160">
        <v>0</v>
      </c>
      <c r="I692" s="160"/>
      <c r="J692" s="160"/>
      <c r="L692" s="160">
        <v>2503.4</v>
      </c>
      <c r="M692" s="160"/>
      <c r="N692" s="160"/>
      <c r="O692" s="160">
        <v>0</v>
      </c>
      <c r="P692" s="160"/>
      <c r="Q692" s="160"/>
      <c r="S692" s="160">
        <v>2503.4</v>
      </c>
      <c r="T692" s="160"/>
      <c r="U692" s="160"/>
      <c r="V692" s="19">
        <v>2503.4</v>
      </c>
      <c r="W692" s="19"/>
      <c r="X692" s="19"/>
    </row>
    <row r="693" ht="12.75" customHeight="1">
      <c r="B693" s="15"/>
    </row>
    <row r="694" spans="2:24" ht="12.75" customHeight="1">
      <c r="B694" s="158" t="s">
        <v>660</v>
      </c>
      <c r="C694" s="158"/>
      <c r="D694" s="158"/>
      <c r="E694" s="158"/>
      <c r="F694" s="158"/>
      <c r="G694" s="158"/>
      <c r="H694" s="159">
        <v>0</v>
      </c>
      <c r="I694" s="159"/>
      <c r="J694" s="159"/>
      <c r="L694" s="159">
        <v>785542.06</v>
      </c>
      <c r="M694" s="159"/>
      <c r="N694" s="159"/>
      <c r="O694" s="159">
        <v>0</v>
      </c>
      <c r="P694" s="159"/>
      <c r="Q694" s="159"/>
      <c r="S694" s="159">
        <v>785542.06</v>
      </c>
      <c r="T694" s="159"/>
      <c r="U694" s="159"/>
      <c r="V694" s="17">
        <v>785542.06</v>
      </c>
      <c r="W694" s="17"/>
      <c r="X694" s="17"/>
    </row>
    <row r="695" ht="12.75" customHeight="1">
      <c r="B695" s="15"/>
    </row>
    <row r="696" spans="2:24" ht="12.75" customHeight="1">
      <c r="B696" s="158" t="s">
        <v>661</v>
      </c>
      <c r="C696" s="158"/>
      <c r="D696" s="158"/>
      <c r="E696" s="158"/>
      <c r="F696" s="158"/>
      <c r="G696" s="158"/>
      <c r="H696" s="159">
        <v>0</v>
      </c>
      <c r="I696" s="159"/>
      <c r="J696" s="159"/>
      <c r="L696" s="159">
        <v>785542.06</v>
      </c>
      <c r="M696" s="159"/>
      <c r="N696" s="159"/>
      <c r="O696" s="159">
        <v>0</v>
      </c>
      <c r="P696" s="159"/>
      <c r="Q696" s="159"/>
      <c r="S696" s="159">
        <v>785542.06</v>
      </c>
      <c r="T696" s="159"/>
      <c r="U696" s="159"/>
      <c r="V696" s="17">
        <v>785542.06</v>
      </c>
      <c r="W696" s="17"/>
      <c r="X696" s="17"/>
    </row>
    <row r="697" spans="2:24" ht="12.75" customHeight="1">
      <c r="B697" s="161" t="s">
        <v>662</v>
      </c>
      <c r="C697" s="161"/>
      <c r="D697" s="161"/>
      <c r="E697" s="161"/>
      <c r="F697" s="161"/>
      <c r="G697" s="161"/>
      <c r="H697" s="160">
        <v>0</v>
      </c>
      <c r="I697" s="160"/>
      <c r="J697" s="160"/>
      <c r="L697" s="160">
        <v>89</v>
      </c>
      <c r="M697" s="160"/>
      <c r="N697" s="160"/>
      <c r="O697" s="160">
        <v>0</v>
      </c>
      <c r="P697" s="160"/>
      <c r="Q697" s="160"/>
      <c r="S697" s="160">
        <v>89</v>
      </c>
      <c r="T697" s="160"/>
      <c r="U697" s="160"/>
      <c r="V697" s="19">
        <v>89</v>
      </c>
      <c r="W697" s="19"/>
      <c r="X697" s="19"/>
    </row>
    <row r="698" spans="2:24" ht="12.75" customHeight="1">
      <c r="B698" s="161" t="s">
        <v>663</v>
      </c>
      <c r="C698" s="161"/>
      <c r="D698" s="161"/>
      <c r="E698" s="161"/>
      <c r="F698" s="161"/>
      <c r="G698" s="161"/>
      <c r="H698" s="160">
        <v>0</v>
      </c>
      <c r="I698" s="160"/>
      <c r="J698" s="160"/>
      <c r="L698" s="160">
        <v>1248.4</v>
      </c>
      <c r="M698" s="160"/>
      <c r="N698" s="160"/>
      <c r="O698" s="160">
        <v>0</v>
      </c>
      <c r="P698" s="160"/>
      <c r="Q698" s="160"/>
      <c r="S698" s="160">
        <v>1248.4</v>
      </c>
      <c r="T698" s="160"/>
      <c r="U698" s="160"/>
      <c r="V698" s="19">
        <v>1248.4</v>
      </c>
      <c r="W698" s="19"/>
      <c r="X698" s="19"/>
    </row>
    <row r="699" spans="2:24" ht="12.75" customHeight="1">
      <c r="B699" s="161" t="s">
        <v>664</v>
      </c>
      <c r="C699" s="161"/>
      <c r="D699" s="161"/>
      <c r="E699" s="161"/>
      <c r="F699" s="161"/>
      <c r="G699" s="161"/>
      <c r="H699" s="160">
        <v>0</v>
      </c>
      <c r="I699" s="160"/>
      <c r="J699" s="160"/>
      <c r="L699" s="160">
        <v>18898.27</v>
      </c>
      <c r="M699" s="160"/>
      <c r="N699" s="160"/>
      <c r="O699" s="160">
        <v>0</v>
      </c>
      <c r="P699" s="160"/>
      <c r="Q699" s="160"/>
      <c r="S699" s="160">
        <v>18898.27</v>
      </c>
      <c r="T699" s="160"/>
      <c r="U699" s="160"/>
      <c r="V699" s="19">
        <v>18898.27</v>
      </c>
      <c r="W699" s="19"/>
      <c r="X699" s="19"/>
    </row>
    <row r="700" spans="2:24" ht="12.75" customHeight="1">
      <c r="B700" s="161" t="s">
        <v>665</v>
      </c>
      <c r="C700" s="161"/>
      <c r="D700" s="161"/>
      <c r="E700" s="161"/>
      <c r="F700" s="161"/>
      <c r="G700" s="161"/>
      <c r="H700" s="160">
        <v>0</v>
      </c>
      <c r="I700" s="160"/>
      <c r="J700" s="160"/>
      <c r="L700" s="160">
        <v>345755.59</v>
      </c>
      <c r="M700" s="160"/>
      <c r="N700" s="160"/>
      <c r="O700" s="160">
        <v>0</v>
      </c>
      <c r="P700" s="160"/>
      <c r="Q700" s="160"/>
      <c r="S700" s="160">
        <v>345755.59</v>
      </c>
      <c r="T700" s="160"/>
      <c r="U700" s="160"/>
      <c r="V700" s="19">
        <v>345755.59</v>
      </c>
      <c r="W700" s="19"/>
      <c r="X700" s="19"/>
    </row>
    <row r="701" spans="2:24" ht="12.75" customHeight="1">
      <c r="B701" s="161" t="s">
        <v>666</v>
      </c>
      <c r="C701" s="161"/>
      <c r="D701" s="161"/>
      <c r="E701" s="161"/>
      <c r="F701" s="161"/>
      <c r="G701" s="161"/>
      <c r="H701" s="160">
        <v>0</v>
      </c>
      <c r="I701" s="160"/>
      <c r="J701" s="160"/>
      <c r="L701" s="160">
        <v>407712.27</v>
      </c>
      <c r="M701" s="160"/>
      <c r="N701" s="160"/>
      <c r="O701" s="160">
        <v>0</v>
      </c>
      <c r="P701" s="160"/>
      <c r="Q701" s="160"/>
      <c r="S701" s="160">
        <v>407712.27</v>
      </c>
      <c r="T701" s="160"/>
      <c r="U701" s="160"/>
      <c r="V701" s="19">
        <v>407712.27</v>
      </c>
      <c r="W701" s="19"/>
      <c r="X701" s="19"/>
    </row>
    <row r="702" spans="2:24" ht="12.75" customHeight="1">
      <c r="B702" s="161" t="s">
        <v>667</v>
      </c>
      <c r="C702" s="161"/>
      <c r="D702" s="161"/>
      <c r="E702" s="161"/>
      <c r="F702" s="161"/>
      <c r="G702" s="161"/>
      <c r="H702" s="160">
        <v>0</v>
      </c>
      <c r="I702" s="160"/>
      <c r="J702" s="160"/>
      <c r="L702" s="160">
        <v>1360</v>
      </c>
      <c r="M702" s="160"/>
      <c r="N702" s="160"/>
      <c r="O702" s="160">
        <v>0</v>
      </c>
      <c r="P702" s="160"/>
      <c r="Q702" s="160"/>
      <c r="S702" s="160">
        <v>1360</v>
      </c>
      <c r="T702" s="160"/>
      <c r="U702" s="160"/>
      <c r="V702" s="19">
        <v>1360</v>
      </c>
      <c r="W702" s="19"/>
      <c r="X702" s="19"/>
    </row>
    <row r="703" spans="2:24" ht="12.75" customHeight="1">
      <c r="B703" s="161" t="s">
        <v>668</v>
      </c>
      <c r="C703" s="161"/>
      <c r="D703" s="161"/>
      <c r="E703" s="161"/>
      <c r="F703" s="161"/>
      <c r="G703" s="161"/>
      <c r="H703" s="160">
        <v>0</v>
      </c>
      <c r="I703" s="160"/>
      <c r="J703" s="160"/>
      <c r="L703" s="160">
        <v>200</v>
      </c>
      <c r="M703" s="160"/>
      <c r="N703" s="160"/>
      <c r="O703" s="160">
        <v>0</v>
      </c>
      <c r="P703" s="160"/>
      <c r="Q703" s="160"/>
      <c r="S703" s="160">
        <v>200</v>
      </c>
      <c r="T703" s="160"/>
      <c r="U703" s="160"/>
      <c r="V703" s="19">
        <v>200</v>
      </c>
      <c r="W703" s="19"/>
      <c r="X703" s="19"/>
    </row>
    <row r="704" spans="2:24" ht="12.75" customHeight="1">
      <c r="B704" s="161" t="s">
        <v>669</v>
      </c>
      <c r="C704" s="161"/>
      <c r="D704" s="161"/>
      <c r="E704" s="161"/>
      <c r="F704" s="161"/>
      <c r="G704" s="161"/>
      <c r="H704" s="160">
        <v>0</v>
      </c>
      <c r="I704" s="160"/>
      <c r="J704" s="160"/>
      <c r="L704" s="160">
        <v>8982.59</v>
      </c>
      <c r="M704" s="160"/>
      <c r="N704" s="160"/>
      <c r="O704" s="160">
        <v>0</v>
      </c>
      <c r="P704" s="160"/>
      <c r="Q704" s="160"/>
      <c r="S704" s="160">
        <v>8982.59</v>
      </c>
      <c r="T704" s="160"/>
      <c r="U704" s="160"/>
      <c r="V704" s="19">
        <v>8982.59</v>
      </c>
      <c r="W704" s="19"/>
      <c r="X704" s="19"/>
    </row>
    <row r="705" spans="2:24" ht="12.75" customHeight="1">
      <c r="B705" s="161" t="s">
        <v>670</v>
      </c>
      <c r="C705" s="161"/>
      <c r="D705" s="161"/>
      <c r="E705" s="161"/>
      <c r="F705" s="161"/>
      <c r="G705" s="161"/>
      <c r="H705" s="160">
        <v>0</v>
      </c>
      <c r="I705" s="160"/>
      <c r="J705" s="160"/>
      <c r="L705" s="160">
        <v>1295.94</v>
      </c>
      <c r="M705" s="160"/>
      <c r="N705" s="160"/>
      <c r="O705" s="160">
        <v>0</v>
      </c>
      <c r="P705" s="160"/>
      <c r="Q705" s="160"/>
      <c r="S705" s="160">
        <v>1295.94</v>
      </c>
      <c r="T705" s="160"/>
      <c r="U705" s="160"/>
      <c r="V705" s="19">
        <v>1295.94</v>
      </c>
      <c r="W705" s="19"/>
      <c r="X705" s="19"/>
    </row>
    <row r="706" ht="12.75" customHeight="1">
      <c r="B706" s="15"/>
    </row>
    <row r="707" spans="2:24" ht="12.75" customHeight="1">
      <c r="B707" s="158" t="s">
        <v>671</v>
      </c>
      <c r="C707" s="158"/>
      <c r="D707" s="158"/>
      <c r="E707" s="158"/>
      <c r="F707" s="158"/>
      <c r="G707" s="158"/>
      <c r="H707" s="159">
        <v>0</v>
      </c>
      <c r="I707" s="159"/>
      <c r="J707" s="159"/>
      <c r="L707" s="159">
        <v>11040851.34</v>
      </c>
      <c r="M707" s="159"/>
      <c r="N707" s="159"/>
      <c r="O707" s="159">
        <v>29846.86</v>
      </c>
      <c r="P707" s="159"/>
      <c r="Q707" s="159"/>
      <c r="S707" s="159">
        <v>11011004.48</v>
      </c>
      <c r="T707" s="159"/>
      <c r="U707" s="159"/>
      <c r="V707" s="17">
        <v>11011004.48</v>
      </c>
      <c r="W707" s="17"/>
      <c r="X707" s="17"/>
    </row>
    <row r="708" ht="12.75" customHeight="1">
      <c r="B708" s="15"/>
    </row>
    <row r="709" spans="2:24" ht="12.75" customHeight="1">
      <c r="B709" s="158" t="s">
        <v>672</v>
      </c>
      <c r="C709" s="158"/>
      <c r="D709" s="158"/>
      <c r="E709" s="158"/>
      <c r="F709" s="158"/>
      <c r="G709" s="158"/>
      <c r="H709" s="159">
        <v>0</v>
      </c>
      <c r="I709" s="159"/>
      <c r="J709" s="159"/>
      <c r="L709" s="159">
        <v>11040851.34</v>
      </c>
      <c r="M709" s="159"/>
      <c r="N709" s="159"/>
      <c r="O709" s="159">
        <v>29846.86</v>
      </c>
      <c r="P709" s="159"/>
      <c r="Q709" s="159"/>
      <c r="S709" s="159">
        <v>11011004.48</v>
      </c>
      <c r="T709" s="159"/>
      <c r="U709" s="159"/>
      <c r="V709" s="17">
        <v>11011004.48</v>
      </c>
      <c r="W709" s="17"/>
      <c r="X709" s="17"/>
    </row>
    <row r="710" spans="2:24" ht="12.75" customHeight="1">
      <c r="B710" s="161" t="s">
        <v>673</v>
      </c>
      <c r="C710" s="161"/>
      <c r="D710" s="161"/>
      <c r="E710" s="161"/>
      <c r="F710" s="161"/>
      <c r="G710" s="161"/>
      <c r="H710" s="160">
        <v>0</v>
      </c>
      <c r="I710" s="160"/>
      <c r="J710" s="160"/>
      <c r="L710" s="160">
        <v>4497427.99</v>
      </c>
      <c r="M710" s="160"/>
      <c r="N710" s="160"/>
      <c r="O710" s="160">
        <v>0</v>
      </c>
      <c r="P710" s="160"/>
      <c r="Q710" s="160"/>
      <c r="S710" s="160">
        <v>4497427.99</v>
      </c>
      <c r="T710" s="160"/>
      <c r="U710" s="160"/>
      <c r="V710" s="19">
        <v>4497427.99</v>
      </c>
      <c r="W710" s="19"/>
      <c r="X710" s="19"/>
    </row>
    <row r="711" spans="2:24" ht="12.75" customHeight="1">
      <c r="B711" s="161" t="s">
        <v>674</v>
      </c>
      <c r="C711" s="161"/>
      <c r="D711" s="161"/>
      <c r="E711" s="161"/>
      <c r="F711" s="161"/>
      <c r="G711" s="161"/>
      <c r="H711" s="160">
        <v>0</v>
      </c>
      <c r="I711" s="160"/>
      <c r="J711" s="160"/>
      <c r="L711" s="160">
        <v>1003462.15</v>
      </c>
      <c r="M711" s="160"/>
      <c r="N711" s="160"/>
      <c r="O711" s="160">
        <v>0</v>
      </c>
      <c r="P711" s="160"/>
      <c r="Q711" s="160"/>
      <c r="S711" s="160">
        <v>1003462.15</v>
      </c>
      <c r="T711" s="160"/>
      <c r="U711" s="160"/>
      <c r="V711" s="19">
        <v>1003462.15</v>
      </c>
      <c r="W711" s="19"/>
      <c r="X711" s="19"/>
    </row>
    <row r="712" spans="2:24" ht="12.75" customHeight="1">
      <c r="B712" s="161" t="s">
        <v>675</v>
      </c>
      <c r="C712" s="161"/>
      <c r="D712" s="161"/>
      <c r="E712" s="161"/>
      <c r="F712" s="161"/>
      <c r="G712" s="161"/>
      <c r="H712" s="160">
        <v>0</v>
      </c>
      <c r="I712" s="160"/>
      <c r="J712" s="160"/>
      <c r="L712" s="160">
        <v>2066023.17</v>
      </c>
      <c r="M712" s="160"/>
      <c r="N712" s="160"/>
      <c r="O712" s="160">
        <v>0</v>
      </c>
      <c r="P712" s="160"/>
      <c r="Q712" s="160"/>
      <c r="S712" s="160">
        <v>2066023.17</v>
      </c>
      <c r="T712" s="160"/>
      <c r="U712" s="160"/>
      <c r="V712" s="19">
        <v>2066023.17</v>
      </c>
      <c r="W712" s="19"/>
      <c r="X712" s="19"/>
    </row>
    <row r="713" spans="2:24" ht="12.75" customHeight="1">
      <c r="B713" s="161" t="s">
        <v>676</v>
      </c>
      <c r="C713" s="161"/>
      <c r="D713" s="161"/>
      <c r="E713" s="161"/>
      <c r="F713" s="161"/>
      <c r="G713" s="161"/>
      <c r="H713" s="160">
        <v>0</v>
      </c>
      <c r="I713" s="160"/>
      <c r="J713" s="160"/>
      <c r="L713" s="160">
        <v>716905.05</v>
      </c>
      <c r="M713" s="160"/>
      <c r="N713" s="160"/>
      <c r="O713" s="160">
        <v>0</v>
      </c>
      <c r="P713" s="160"/>
      <c r="Q713" s="160"/>
      <c r="S713" s="160">
        <v>716905.05</v>
      </c>
      <c r="T713" s="160"/>
      <c r="U713" s="160"/>
      <c r="V713" s="19">
        <v>716905.05</v>
      </c>
      <c r="W713" s="19"/>
      <c r="X713" s="19"/>
    </row>
    <row r="714" spans="2:24" ht="12.75" customHeight="1">
      <c r="B714" s="161" t="s">
        <v>677</v>
      </c>
      <c r="C714" s="161"/>
      <c r="D714" s="161"/>
      <c r="E714" s="161"/>
      <c r="F714" s="161"/>
      <c r="G714" s="161"/>
      <c r="H714" s="160">
        <v>0</v>
      </c>
      <c r="I714" s="160"/>
      <c r="J714" s="160"/>
      <c r="L714" s="160">
        <v>716690.19</v>
      </c>
      <c r="M714" s="160"/>
      <c r="N714" s="160"/>
      <c r="O714" s="160">
        <v>0</v>
      </c>
      <c r="P714" s="160"/>
      <c r="Q714" s="160"/>
      <c r="S714" s="160">
        <v>716690.19</v>
      </c>
      <c r="T714" s="160"/>
      <c r="U714" s="160"/>
      <c r="V714" s="19">
        <v>716690.19</v>
      </c>
      <c r="W714" s="19"/>
      <c r="X714" s="19"/>
    </row>
    <row r="715" spans="2:24" ht="12.75" customHeight="1">
      <c r="B715" s="161" t="s">
        <v>678</v>
      </c>
      <c r="C715" s="161"/>
      <c r="D715" s="161"/>
      <c r="E715" s="161"/>
      <c r="F715" s="161"/>
      <c r="G715" s="161"/>
      <c r="H715" s="160">
        <v>0</v>
      </c>
      <c r="I715" s="160"/>
      <c r="J715" s="160"/>
      <c r="L715" s="160">
        <v>118391.62</v>
      </c>
      <c r="M715" s="160"/>
      <c r="N715" s="160"/>
      <c r="O715" s="160">
        <v>0</v>
      </c>
      <c r="P715" s="160"/>
      <c r="Q715" s="160"/>
      <c r="S715" s="160">
        <v>118391.62</v>
      </c>
      <c r="T715" s="160"/>
      <c r="U715" s="160"/>
      <c r="V715" s="19">
        <v>118391.62</v>
      </c>
      <c r="W715" s="19"/>
      <c r="X715" s="19"/>
    </row>
    <row r="716" spans="2:24" ht="12.75" customHeight="1">
      <c r="B716" s="161" t="s">
        <v>679</v>
      </c>
      <c r="C716" s="161"/>
      <c r="D716" s="161"/>
      <c r="E716" s="161"/>
      <c r="F716" s="161"/>
      <c r="G716" s="161"/>
      <c r="H716" s="160">
        <v>0</v>
      </c>
      <c r="I716" s="160"/>
      <c r="J716" s="160"/>
      <c r="L716" s="160">
        <v>1315690.51</v>
      </c>
      <c r="M716" s="160"/>
      <c r="N716" s="160"/>
      <c r="O716" s="160">
        <v>29651.29</v>
      </c>
      <c r="P716" s="160"/>
      <c r="Q716" s="160"/>
      <c r="S716" s="160">
        <v>1286039.22</v>
      </c>
      <c r="T716" s="160"/>
      <c r="U716" s="160"/>
      <c r="V716" s="19">
        <v>1286039.22</v>
      </c>
      <c r="W716" s="19"/>
      <c r="X716" s="19"/>
    </row>
    <row r="717" spans="2:24" ht="12.75" customHeight="1">
      <c r="B717" s="161" t="s">
        <v>680</v>
      </c>
      <c r="C717" s="161"/>
      <c r="D717" s="161"/>
      <c r="E717" s="161"/>
      <c r="F717" s="161"/>
      <c r="G717" s="161"/>
      <c r="H717" s="160">
        <v>0</v>
      </c>
      <c r="I717" s="160"/>
      <c r="J717" s="160"/>
      <c r="L717" s="160">
        <v>272159.89</v>
      </c>
      <c r="M717" s="160"/>
      <c r="N717" s="160"/>
      <c r="O717" s="160">
        <v>0</v>
      </c>
      <c r="P717" s="160"/>
      <c r="Q717" s="160"/>
      <c r="S717" s="160">
        <v>272159.89</v>
      </c>
      <c r="T717" s="160"/>
      <c r="U717" s="160"/>
      <c r="V717" s="19">
        <v>272159.89</v>
      </c>
      <c r="W717" s="19"/>
      <c r="X717" s="19"/>
    </row>
    <row r="718" spans="2:24" ht="12.75" customHeight="1">
      <c r="B718" s="161" t="s">
        <v>681</v>
      </c>
      <c r="C718" s="161"/>
      <c r="D718" s="161"/>
      <c r="E718" s="161"/>
      <c r="F718" s="161"/>
      <c r="G718" s="161"/>
      <c r="H718" s="160">
        <v>0</v>
      </c>
      <c r="I718" s="160"/>
      <c r="J718" s="160"/>
      <c r="L718" s="160">
        <v>101842.6</v>
      </c>
      <c r="M718" s="160"/>
      <c r="N718" s="160"/>
      <c r="O718" s="160">
        <v>0</v>
      </c>
      <c r="P718" s="160"/>
      <c r="Q718" s="160"/>
      <c r="S718" s="160">
        <v>101842.6</v>
      </c>
      <c r="T718" s="160"/>
      <c r="U718" s="160"/>
      <c r="V718" s="19">
        <v>101842.6</v>
      </c>
      <c r="W718" s="19"/>
      <c r="X718" s="19"/>
    </row>
    <row r="719" spans="2:24" ht="12.75" customHeight="1">
      <c r="B719" s="161" t="s">
        <v>682</v>
      </c>
      <c r="C719" s="161"/>
      <c r="D719" s="161"/>
      <c r="E719" s="161"/>
      <c r="F719" s="161"/>
      <c r="G719" s="161"/>
      <c r="H719" s="160">
        <v>0</v>
      </c>
      <c r="I719" s="160"/>
      <c r="J719" s="160"/>
      <c r="L719" s="160">
        <v>24049.47</v>
      </c>
      <c r="M719" s="160"/>
      <c r="N719" s="160"/>
      <c r="O719" s="160">
        <v>0</v>
      </c>
      <c r="P719" s="160"/>
      <c r="Q719" s="160"/>
      <c r="S719" s="160">
        <v>24049.47</v>
      </c>
      <c r="T719" s="160"/>
      <c r="U719" s="160"/>
      <c r="V719" s="19">
        <v>24049.47</v>
      </c>
      <c r="W719" s="19"/>
      <c r="X719" s="19"/>
    </row>
    <row r="720" spans="2:24" ht="12.75" customHeight="1">
      <c r="B720" s="161" t="s">
        <v>683</v>
      </c>
      <c r="C720" s="161"/>
      <c r="D720" s="161"/>
      <c r="E720" s="161"/>
      <c r="F720" s="161"/>
      <c r="G720" s="161"/>
      <c r="H720" s="160">
        <v>0</v>
      </c>
      <c r="I720" s="160"/>
      <c r="J720" s="160"/>
      <c r="L720" s="160">
        <v>112.54</v>
      </c>
      <c r="M720" s="160"/>
      <c r="N720" s="160"/>
      <c r="O720" s="160">
        <v>195.57</v>
      </c>
      <c r="P720" s="160"/>
      <c r="Q720" s="160"/>
      <c r="S720" s="160">
        <v>-83.03</v>
      </c>
      <c r="T720" s="160"/>
      <c r="U720" s="160"/>
      <c r="V720" s="19">
        <v>-83.03</v>
      </c>
      <c r="W720" s="19"/>
      <c r="X720" s="19"/>
    </row>
    <row r="721" spans="2:24" ht="12.75" customHeight="1">
      <c r="B721" s="161" t="s">
        <v>684</v>
      </c>
      <c r="C721" s="161"/>
      <c r="D721" s="161"/>
      <c r="E721" s="161"/>
      <c r="F721" s="161"/>
      <c r="G721" s="161"/>
      <c r="H721" s="160">
        <v>0</v>
      </c>
      <c r="I721" s="160"/>
      <c r="J721" s="160"/>
      <c r="L721" s="160">
        <v>193525.06</v>
      </c>
      <c r="M721" s="160"/>
      <c r="N721" s="160"/>
      <c r="O721" s="160">
        <v>0</v>
      </c>
      <c r="P721" s="160"/>
      <c r="Q721" s="160"/>
      <c r="S721" s="160">
        <v>193525.06</v>
      </c>
      <c r="T721" s="160"/>
      <c r="U721" s="160"/>
      <c r="V721" s="19">
        <v>193525.06</v>
      </c>
      <c r="W721" s="19"/>
      <c r="X721" s="19"/>
    </row>
    <row r="722" spans="2:24" ht="12.75" customHeight="1">
      <c r="B722" s="161" t="s">
        <v>685</v>
      </c>
      <c r="C722" s="161"/>
      <c r="D722" s="161"/>
      <c r="E722" s="161"/>
      <c r="F722" s="161"/>
      <c r="G722" s="161"/>
      <c r="H722" s="160">
        <v>0</v>
      </c>
      <c r="I722" s="160"/>
      <c r="J722" s="160"/>
      <c r="L722" s="160">
        <v>14571.1</v>
      </c>
      <c r="M722" s="160"/>
      <c r="N722" s="160"/>
      <c r="O722" s="160">
        <v>0</v>
      </c>
      <c r="P722" s="160"/>
      <c r="Q722" s="160"/>
      <c r="S722" s="160">
        <v>14571.1</v>
      </c>
      <c r="T722" s="160"/>
      <c r="U722" s="160"/>
      <c r="V722" s="19">
        <v>14571.1</v>
      </c>
      <c r="W722" s="19"/>
      <c r="X722" s="19"/>
    </row>
    <row r="723" ht="12.75" customHeight="1">
      <c r="B723" s="15"/>
    </row>
    <row r="724" spans="2:24" ht="12.75" customHeight="1">
      <c r="B724" s="158" t="s">
        <v>686</v>
      </c>
      <c r="C724" s="158"/>
      <c r="D724" s="158"/>
      <c r="E724" s="158"/>
      <c r="F724" s="158"/>
      <c r="G724" s="158"/>
      <c r="H724" s="159">
        <v>0</v>
      </c>
      <c r="I724" s="159"/>
      <c r="J724" s="159"/>
      <c r="L724" s="159">
        <v>8471328.83</v>
      </c>
      <c r="M724" s="159"/>
      <c r="N724" s="159"/>
      <c r="O724" s="159">
        <v>403348.95</v>
      </c>
      <c r="P724" s="159"/>
      <c r="Q724" s="159"/>
      <c r="S724" s="159">
        <v>8067979.88</v>
      </c>
      <c r="T724" s="159"/>
      <c r="U724" s="159"/>
      <c r="V724" s="17">
        <v>8067979.88</v>
      </c>
      <c r="W724" s="17"/>
      <c r="X724" s="17"/>
    </row>
    <row r="725" ht="12.75" customHeight="1">
      <c r="B725" s="15"/>
    </row>
    <row r="726" spans="2:24" ht="12.75" customHeight="1">
      <c r="B726" s="158" t="s">
        <v>687</v>
      </c>
      <c r="C726" s="158"/>
      <c r="D726" s="158"/>
      <c r="E726" s="158"/>
      <c r="F726" s="158"/>
      <c r="G726" s="158"/>
      <c r="H726" s="159">
        <v>0</v>
      </c>
      <c r="I726" s="159"/>
      <c r="J726" s="159"/>
      <c r="L726" s="159">
        <v>6133214.41</v>
      </c>
      <c r="M726" s="159"/>
      <c r="N726" s="159"/>
      <c r="O726" s="159">
        <v>403348.95</v>
      </c>
      <c r="P726" s="159"/>
      <c r="Q726" s="159"/>
      <c r="S726" s="159">
        <v>5729865.46</v>
      </c>
      <c r="T726" s="159"/>
      <c r="U726" s="159"/>
      <c r="V726" s="17">
        <v>5729865.46</v>
      </c>
      <c r="W726" s="17"/>
      <c r="X726" s="17"/>
    </row>
    <row r="727" ht="12.75" customHeight="1">
      <c r="B727" s="15"/>
    </row>
    <row r="728" spans="2:24" ht="12.75" customHeight="1">
      <c r="B728" s="158" t="s">
        <v>688</v>
      </c>
      <c r="C728" s="158"/>
      <c r="D728" s="158"/>
      <c r="E728" s="158"/>
      <c r="F728" s="158"/>
      <c r="G728" s="158"/>
      <c r="H728" s="159">
        <v>0</v>
      </c>
      <c r="I728" s="159"/>
      <c r="J728" s="159"/>
      <c r="L728" s="159">
        <v>6133214.41</v>
      </c>
      <c r="M728" s="159"/>
      <c r="N728" s="159"/>
      <c r="O728" s="159">
        <v>403348.95</v>
      </c>
      <c r="P728" s="159"/>
      <c r="Q728" s="159"/>
      <c r="S728" s="159">
        <v>5729865.46</v>
      </c>
      <c r="T728" s="159"/>
      <c r="U728" s="159"/>
      <c r="V728" s="17">
        <v>5729865.46</v>
      </c>
      <c r="W728" s="17"/>
      <c r="X728" s="17"/>
    </row>
    <row r="729" spans="2:24" ht="12.75" customHeight="1">
      <c r="B729" s="161" t="s">
        <v>689</v>
      </c>
      <c r="C729" s="161"/>
      <c r="D729" s="161"/>
      <c r="E729" s="161"/>
      <c r="F729" s="161"/>
      <c r="G729" s="161"/>
      <c r="H729" s="160">
        <v>0</v>
      </c>
      <c r="I729" s="160"/>
      <c r="J729" s="160"/>
      <c r="L729" s="160">
        <v>3390572.68</v>
      </c>
      <c r="M729" s="160"/>
      <c r="N729" s="160"/>
      <c r="O729" s="160">
        <v>337873</v>
      </c>
      <c r="P729" s="160"/>
      <c r="Q729" s="160"/>
      <c r="S729" s="160">
        <v>3052699.68</v>
      </c>
      <c r="T729" s="160"/>
      <c r="U729" s="160"/>
      <c r="V729" s="19">
        <v>3052699.68</v>
      </c>
      <c r="W729" s="19"/>
      <c r="X729" s="19"/>
    </row>
    <row r="730" spans="2:24" ht="12.75" customHeight="1">
      <c r="B730" s="161" t="s">
        <v>690</v>
      </c>
      <c r="C730" s="161"/>
      <c r="D730" s="161"/>
      <c r="E730" s="161"/>
      <c r="F730" s="161"/>
      <c r="G730" s="161"/>
      <c r="H730" s="160">
        <v>0</v>
      </c>
      <c r="I730" s="160"/>
      <c r="J730" s="160"/>
      <c r="L730" s="160">
        <v>31292.37</v>
      </c>
      <c r="M730" s="160"/>
      <c r="N730" s="160"/>
      <c r="O730" s="160">
        <v>0</v>
      </c>
      <c r="P730" s="160"/>
      <c r="Q730" s="160"/>
      <c r="S730" s="160">
        <v>31292.37</v>
      </c>
      <c r="T730" s="160"/>
      <c r="U730" s="160"/>
      <c r="V730" s="19">
        <v>31292.37</v>
      </c>
      <c r="W730" s="19"/>
      <c r="X730" s="19"/>
    </row>
    <row r="731" spans="2:24" ht="12.75" customHeight="1">
      <c r="B731" s="161" t="s">
        <v>691</v>
      </c>
      <c r="C731" s="161"/>
      <c r="D731" s="161"/>
      <c r="E731" s="161"/>
      <c r="F731" s="161"/>
      <c r="G731" s="161"/>
      <c r="H731" s="160">
        <v>0</v>
      </c>
      <c r="I731" s="160"/>
      <c r="J731" s="160"/>
      <c r="L731" s="160">
        <v>0</v>
      </c>
      <c r="M731" s="160"/>
      <c r="N731" s="160"/>
      <c r="O731" s="160">
        <v>977.56</v>
      </c>
      <c r="P731" s="160"/>
      <c r="Q731" s="160"/>
      <c r="S731" s="160">
        <v>-977.56</v>
      </c>
      <c r="T731" s="160"/>
      <c r="U731" s="160"/>
      <c r="V731" s="19">
        <v>-977.56</v>
      </c>
      <c r="W731" s="19"/>
      <c r="X731" s="19"/>
    </row>
    <row r="732" spans="2:24" ht="12.75" customHeight="1">
      <c r="B732" s="161" t="s">
        <v>692</v>
      </c>
      <c r="C732" s="161"/>
      <c r="D732" s="161"/>
      <c r="E732" s="161"/>
      <c r="F732" s="161"/>
      <c r="G732" s="161"/>
      <c r="H732" s="160">
        <v>0</v>
      </c>
      <c r="I732" s="160"/>
      <c r="J732" s="160"/>
      <c r="L732" s="160">
        <v>32602.63</v>
      </c>
      <c r="M732" s="160"/>
      <c r="N732" s="160"/>
      <c r="O732" s="160">
        <v>0</v>
      </c>
      <c r="P732" s="160"/>
      <c r="Q732" s="160"/>
      <c r="S732" s="160">
        <v>32602.63</v>
      </c>
      <c r="T732" s="160"/>
      <c r="U732" s="160"/>
      <c r="V732" s="19">
        <v>32602.63</v>
      </c>
      <c r="W732" s="19"/>
      <c r="X732" s="19"/>
    </row>
    <row r="733" spans="2:24" ht="12.75" customHeight="1">
      <c r="B733" s="161" t="s">
        <v>693</v>
      </c>
      <c r="C733" s="161"/>
      <c r="D733" s="161"/>
      <c r="E733" s="161"/>
      <c r="F733" s="161"/>
      <c r="G733" s="161"/>
      <c r="H733" s="160">
        <v>0</v>
      </c>
      <c r="I733" s="160"/>
      <c r="J733" s="160"/>
      <c r="L733" s="160">
        <v>125891.14</v>
      </c>
      <c r="M733" s="160"/>
      <c r="N733" s="160"/>
      <c r="O733" s="160">
        <v>0</v>
      </c>
      <c r="P733" s="160"/>
      <c r="Q733" s="160"/>
      <c r="S733" s="160">
        <v>125891.14</v>
      </c>
      <c r="T733" s="160"/>
      <c r="U733" s="160"/>
      <c r="V733" s="19">
        <v>125891.14</v>
      </c>
      <c r="W733" s="19"/>
      <c r="X733" s="19"/>
    </row>
    <row r="734" spans="2:24" ht="12.75" customHeight="1">
      <c r="B734" s="161" t="s">
        <v>694</v>
      </c>
      <c r="C734" s="161"/>
      <c r="D734" s="161"/>
      <c r="E734" s="161"/>
      <c r="F734" s="161"/>
      <c r="G734" s="161"/>
      <c r="H734" s="160">
        <v>0</v>
      </c>
      <c r="I734" s="160"/>
      <c r="J734" s="160"/>
      <c r="L734" s="160">
        <v>104124.16</v>
      </c>
      <c r="M734" s="160"/>
      <c r="N734" s="160"/>
      <c r="O734" s="160">
        <v>0</v>
      </c>
      <c r="P734" s="160"/>
      <c r="Q734" s="160"/>
      <c r="S734" s="160">
        <v>104124.16</v>
      </c>
      <c r="T734" s="160"/>
      <c r="U734" s="160"/>
      <c r="V734" s="19">
        <v>104124.16</v>
      </c>
      <c r="W734" s="19"/>
      <c r="X734" s="19"/>
    </row>
    <row r="735" spans="2:24" ht="12.75" customHeight="1">
      <c r="B735" s="161" t="s">
        <v>695</v>
      </c>
      <c r="C735" s="161"/>
      <c r="D735" s="161"/>
      <c r="E735" s="161"/>
      <c r="F735" s="161"/>
      <c r="G735" s="161"/>
      <c r="H735" s="160">
        <v>0</v>
      </c>
      <c r="I735" s="160"/>
      <c r="J735" s="160"/>
      <c r="L735" s="160">
        <v>342178.15</v>
      </c>
      <c r="M735" s="160"/>
      <c r="N735" s="160"/>
      <c r="O735" s="160">
        <v>0</v>
      </c>
      <c r="P735" s="160"/>
      <c r="Q735" s="160"/>
      <c r="S735" s="160">
        <v>342178.15</v>
      </c>
      <c r="T735" s="160"/>
      <c r="U735" s="160"/>
      <c r="V735" s="19">
        <v>342178.15</v>
      </c>
      <c r="W735" s="19"/>
      <c r="X735" s="19"/>
    </row>
    <row r="736" spans="2:24" ht="12.75" customHeight="1">
      <c r="B736" s="161" t="s">
        <v>696</v>
      </c>
      <c r="C736" s="161"/>
      <c r="D736" s="161"/>
      <c r="E736" s="161"/>
      <c r="F736" s="161"/>
      <c r="G736" s="161"/>
      <c r="H736" s="160">
        <v>0</v>
      </c>
      <c r="I736" s="160"/>
      <c r="J736" s="160"/>
      <c r="L736" s="160">
        <v>464252.76</v>
      </c>
      <c r="M736" s="160"/>
      <c r="N736" s="160"/>
      <c r="O736" s="160">
        <v>7616.55</v>
      </c>
      <c r="P736" s="160"/>
      <c r="Q736" s="160"/>
      <c r="S736" s="160">
        <v>456636.21</v>
      </c>
      <c r="T736" s="160"/>
      <c r="U736" s="160"/>
      <c r="V736" s="19">
        <v>456636.21</v>
      </c>
      <c r="W736" s="19"/>
      <c r="X736" s="19"/>
    </row>
    <row r="737" spans="2:24" ht="12.75" customHeight="1">
      <c r="B737" s="161" t="s">
        <v>697</v>
      </c>
      <c r="C737" s="161"/>
      <c r="D737" s="161"/>
      <c r="E737" s="161"/>
      <c r="F737" s="161"/>
      <c r="G737" s="161"/>
      <c r="H737" s="160">
        <v>0</v>
      </c>
      <c r="I737" s="160"/>
      <c r="J737" s="160"/>
      <c r="L737" s="160">
        <v>328241.93</v>
      </c>
      <c r="M737" s="160"/>
      <c r="N737" s="160"/>
      <c r="O737" s="160">
        <v>0</v>
      </c>
      <c r="P737" s="160"/>
      <c r="Q737" s="160"/>
      <c r="S737" s="160">
        <v>328241.93</v>
      </c>
      <c r="T737" s="160"/>
      <c r="U737" s="160"/>
      <c r="V737" s="19">
        <v>328241.93</v>
      </c>
      <c r="W737" s="19"/>
      <c r="X737" s="19"/>
    </row>
    <row r="738" spans="2:24" ht="12.75" customHeight="1">
      <c r="B738" s="161" t="s">
        <v>698</v>
      </c>
      <c r="C738" s="161"/>
      <c r="D738" s="161"/>
      <c r="E738" s="161"/>
      <c r="F738" s="161"/>
      <c r="G738" s="161"/>
      <c r="H738" s="160">
        <v>0</v>
      </c>
      <c r="I738" s="160"/>
      <c r="J738" s="160"/>
      <c r="L738" s="160">
        <v>733.83</v>
      </c>
      <c r="M738" s="160"/>
      <c r="N738" s="160"/>
      <c r="O738" s="160">
        <v>0</v>
      </c>
      <c r="P738" s="160"/>
      <c r="Q738" s="160"/>
      <c r="S738" s="160">
        <v>733.83</v>
      </c>
      <c r="T738" s="160"/>
      <c r="U738" s="160"/>
      <c r="V738" s="19">
        <v>733.83</v>
      </c>
      <c r="W738" s="19"/>
      <c r="X738" s="19"/>
    </row>
    <row r="739" spans="2:24" ht="12.75" customHeight="1">
      <c r="B739" s="161" t="s">
        <v>699</v>
      </c>
      <c r="C739" s="161"/>
      <c r="D739" s="161"/>
      <c r="E739" s="161"/>
      <c r="F739" s="161"/>
      <c r="G739" s="161"/>
      <c r="H739" s="160">
        <v>0</v>
      </c>
      <c r="I739" s="160"/>
      <c r="J739" s="160"/>
      <c r="L739" s="160">
        <v>390423.84</v>
      </c>
      <c r="M739" s="160"/>
      <c r="N739" s="160"/>
      <c r="O739" s="160">
        <v>0</v>
      </c>
      <c r="P739" s="160"/>
      <c r="Q739" s="160"/>
      <c r="S739" s="160">
        <v>390423.84</v>
      </c>
      <c r="T739" s="160"/>
      <c r="U739" s="160"/>
      <c r="V739" s="19">
        <v>390423.84</v>
      </c>
      <c r="W739" s="19"/>
      <c r="X739" s="19"/>
    </row>
    <row r="740" spans="2:24" ht="12.75" customHeight="1">
      <c r="B740" s="161" t="s">
        <v>700</v>
      </c>
      <c r="C740" s="161"/>
      <c r="D740" s="161"/>
      <c r="E740" s="161"/>
      <c r="F740" s="161"/>
      <c r="G740" s="161"/>
      <c r="H740" s="160">
        <v>0</v>
      </c>
      <c r="I740" s="160"/>
      <c r="J740" s="160"/>
      <c r="L740" s="160">
        <v>922900.92</v>
      </c>
      <c r="M740" s="160"/>
      <c r="N740" s="160"/>
      <c r="O740" s="160">
        <v>56881.84</v>
      </c>
      <c r="P740" s="160"/>
      <c r="Q740" s="160"/>
      <c r="S740" s="160">
        <v>866019.08</v>
      </c>
      <c r="T740" s="160"/>
      <c r="U740" s="160"/>
      <c r="V740" s="19">
        <v>866019.08</v>
      </c>
      <c r="W740" s="19"/>
      <c r="X740" s="19"/>
    </row>
    <row r="741" ht="12.75" customHeight="1">
      <c r="B741" s="15"/>
    </row>
    <row r="742" spans="2:24" ht="12.75" customHeight="1">
      <c r="B742" s="158" t="s">
        <v>701</v>
      </c>
      <c r="C742" s="158"/>
      <c r="D742" s="158"/>
      <c r="E742" s="158"/>
      <c r="F742" s="158"/>
      <c r="G742" s="158"/>
      <c r="H742" s="159">
        <v>0</v>
      </c>
      <c r="I742" s="159"/>
      <c r="J742" s="159"/>
      <c r="L742" s="159">
        <v>1879803.71</v>
      </c>
      <c r="M742" s="159"/>
      <c r="N742" s="159"/>
      <c r="O742" s="159">
        <v>0</v>
      </c>
      <c r="P742" s="159"/>
      <c r="Q742" s="159"/>
      <c r="S742" s="159">
        <v>1879803.71</v>
      </c>
      <c r="T742" s="159"/>
      <c r="U742" s="159"/>
      <c r="V742" s="17">
        <v>1879803.71</v>
      </c>
      <c r="W742" s="17"/>
      <c r="X742" s="17"/>
    </row>
    <row r="743" ht="12.75" customHeight="1">
      <c r="B743" s="15"/>
    </row>
    <row r="744" spans="2:24" ht="12.75" customHeight="1">
      <c r="B744" s="158" t="s">
        <v>702</v>
      </c>
      <c r="C744" s="158"/>
      <c r="D744" s="158"/>
      <c r="E744" s="158"/>
      <c r="F744" s="158"/>
      <c r="G744" s="158"/>
      <c r="H744" s="159">
        <v>0</v>
      </c>
      <c r="I744" s="159"/>
      <c r="J744" s="159"/>
      <c r="L744" s="159">
        <v>1879803.71</v>
      </c>
      <c r="M744" s="159"/>
      <c r="N744" s="159"/>
      <c r="O744" s="159">
        <v>0</v>
      </c>
      <c r="P744" s="159"/>
      <c r="Q744" s="159"/>
      <c r="S744" s="159">
        <v>1879803.71</v>
      </c>
      <c r="T744" s="159"/>
      <c r="U744" s="159"/>
      <c r="V744" s="17">
        <v>1879803.71</v>
      </c>
      <c r="W744" s="17"/>
      <c r="X744" s="17"/>
    </row>
    <row r="745" spans="2:24" ht="12.75" customHeight="1">
      <c r="B745" s="161" t="s">
        <v>703</v>
      </c>
      <c r="C745" s="161"/>
      <c r="D745" s="161"/>
      <c r="E745" s="161"/>
      <c r="F745" s="161"/>
      <c r="G745" s="161"/>
      <c r="H745" s="160">
        <v>0</v>
      </c>
      <c r="I745" s="160"/>
      <c r="J745" s="160"/>
      <c r="L745" s="160">
        <v>144189.92</v>
      </c>
      <c r="M745" s="160"/>
      <c r="N745" s="160"/>
      <c r="O745" s="160">
        <v>0</v>
      </c>
      <c r="P745" s="160"/>
      <c r="Q745" s="160"/>
      <c r="S745" s="160">
        <v>144189.92</v>
      </c>
      <c r="T745" s="160"/>
      <c r="U745" s="160"/>
      <c r="V745" s="19">
        <v>144189.92</v>
      </c>
      <c r="W745" s="19"/>
      <c r="X745" s="19"/>
    </row>
    <row r="746" spans="2:24" ht="12.75" customHeight="1">
      <c r="B746" s="161" t="s">
        <v>704</v>
      </c>
      <c r="C746" s="161"/>
      <c r="D746" s="161"/>
      <c r="E746" s="161"/>
      <c r="F746" s="161"/>
      <c r="G746" s="161"/>
      <c r="H746" s="160">
        <v>0</v>
      </c>
      <c r="I746" s="160"/>
      <c r="J746" s="160"/>
      <c r="L746" s="160">
        <v>9356.61</v>
      </c>
      <c r="M746" s="160"/>
      <c r="N746" s="160"/>
      <c r="O746" s="160">
        <v>0</v>
      </c>
      <c r="P746" s="160"/>
      <c r="Q746" s="160"/>
      <c r="S746" s="160">
        <v>9356.61</v>
      </c>
      <c r="T746" s="160"/>
      <c r="U746" s="160"/>
      <c r="V746" s="19">
        <v>9356.61</v>
      </c>
      <c r="W746" s="19"/>
      <c r="X746" s="19"/>
    </row>
    <row r="747" spans="2:24" ht="12.75" customHeight="1">
      <c r="B747" s="161" t="s">
        <v>705</v>
      </c>
      <c r="C747" s="161"/>
      <c r="D747" s="161"/>
      <c r="E747" s="161"/>
      <c r="F747" s="161"/>
      <c r="G747" s="161"/>
      <c r="H747" s="160">
        <v>0</v>
      </c>
      <c r="I747" s="160"/>
      <c r="J747" s="160"/>
      <c r="L747" s="160">
        <v>1919.04</v>
      </c>
      <c r="M747" s="160"/>
      <c r="N747" s="160"/>
      <c r="O747" s="160">
        <v>0</v>
      </c>
      <c r="P747" s="160"/>
      <c r="Q747" s="160"/>
      <c r="S747" s="160">
        <v>1919.04</v>
      </c>
      <c r="T747" s="160"/>
      <c r="U747" s="160"/>
      <c r="V747" s="19">
        <v>1919.04</v>
      </c>
      <c r="W747" s="19"/>
      <c r="X747" s="19"/>
    </row>
    <row r="748" spans="2:24" ht="12.75" customHeight="1">
      <c r="B748" s="161" t="s">
        <v>706</v>
      </c>
      <c r="C748" s="161"/>
      <c r="D748" s="161"/>
      <c r="E748" s="161"/>
      <c r="F748" s="161"/>
      <c r="G748" s="161"/>
      <c r="H748" s="160">
        <v>0</v>
      </c>
      <c r="I748" s="160"/>
      <c r="J748" s="160"/>
      <c r="L748" s="160">
        <v>5073.57</v>
      </c>
      <c r="M748" s="160"/>
      <c r="N748" s="160"/>
      <c r="O748" s="160">
        <v>0</v>
      </c>
      <c r="P748" s="160"/>
      <c r="Q748" s="160"/>
      <c r="S748" s="160">
        <v>5073.57</v>
      </c>
      <c r="T748" s="160"/>
      <c r="U748" s="160"/>
      <c r="V748" s="19">
        <v>5073.57</v>
      </c>
      <c r="W748" s="19"/>
      <c r="X748" s="19"/>
    </row>
    <row r="749" spans="2:24" ht="12.75" customHeight="1">
      <c r="B749" s="161" t="s">
        <v>707</v>
      </c>
      <c r="C749" s="161"/>
      <c r="D749" s="161"/>
      <c r="E749" s="161"/>
      <c r="F749" s="161"/>
      <c r="G749" s="161"/>
      <c r="H749" s="160">
        <v>0</v>
      </c>
      <c r="I749" s="160"/>
      <c r="J749" s="160"/>
      <c r="L749" s="160">
        <v>1441586.91</v>
      </c>
      <c r="M749" s="160"/>
      <c r="N749" s="160"/>
      <c r="O749" s="160">
        <v>0</v>
      </c>
      <c r="P749" s="160"/>
      <c r="Q749" s="160"/>
      <c r="S749" s="160">
        <v>1441586.91</v>
      </c>
      <c r="T749" s="160"/>
      <c r="U749" s="160"/>
      <c r="V749" s="19">
        <v>1441586.91</v>
      </c>
      <c r="W749" s="19"/>
      <c r="X749" s="19"/>
    </row>
    <row r="750" spans="2:24" ht="12.75" customHeight="1">
      <c r="B750" s="161" t="s">
        <v>708</v>
      </c>
      <c r="C750" s="161"/>
      <c r="D750" s="161"/>
      <c r="E750" s="161"/>
      <c r="F750" s="161"/>
      <c r="G750" s="161"/>
      <c r="H750" s="160">
        <v>0</v>
      </c>
      <c r="I750" s="160"/>
      <c r="J750" s="160"/>
      <c r="L750" s="160">
        <v>267447.62</v>
      </c>
      <c r="M750" s="160"/>
      <c r="N750" s="160"/>
      <c r="O750" s="160">
        <v>0</v>
      </c>
      <c r="P750" s="160"/>
      <c r="Q750" s="160"/>
      <c r="S750" s="160">
        <v>267447.62</v>
      </c>
      <c r="T750" s="160"/>
      <c r="U750" s="160"/>
      <c r="V750" s="19">
        <v>267447.62</v>
      </c>
      <c r="W750" s="19"/>
      <c r="X750" s="19"/>
    </row>
    <row r="751" spans="2:24" ht="12.75" customHeight="1">
      <c r="B751" s="161" t="s">
        <v>709</v>
      </c>
      <c r="C751" s="161"/>
      <c r="D751" s="161"/>
      <c r="E751" s="161"/>
      <c r="F751" s="161"/>
      <c r="G751" s="161"/>
      <c r="H751" s="160">
        <v>0</v>
      </c>
      <c r="I751" s="160"/>
      <c r="J751" s="160"/>
      <c r="L751" s="160">
        <v>10230.04</v>
      </c>
      <c r="M751" s="160"/>
      <c r="N751" s="160"/>
      <c r="O751" s="160">
        <v>0</v>
      </c>
      <c r="P751" s="160"/>
      <c r="Q751" s="160"/>
      <c r="S751" s="160">
        <v>10230.04</v>
      </c>
      <c r="T751" s="160"/>
      <c r="U751" s="160"/>
      <c r="V751" s="19">
        <v>10230.04</v>
      </c>
      <c r="W751" s="19"/>
      <c r="X751" s="19"/>
    </row>
    <row r="752" ht="12.75" customHeight="1">
      <c r="B752" s="15"/>
    </row>
    <row r="753" spans="2:24" ht="12.75" customHeight="1">
      <c r="B753" s="158" t="s">
        <v>710</v>
      </c>
      <c r="C753" s="158"/>
      <c r="D753" s="158"/>
      <c r="E753" s="158"/>
      <c r="F753" s="158"/>
      <c r="G753" s="158"/>
      <c r="H753" s="159">
        <v>0</v>
      </c>
      <c r="I753" s="159"/>
      <c r="J753" s="159"/>
      <c r="L753" s="159">
        <v>348176.73</v>
      </c>
      <c r="M753" s="159"/>
      <c r="N753" s="159"/>
      <c r="O753" s="159">
        <v>0</v>
      </c>
      <c r="P753" s="159"/>
      <c r="Q753" s="159"/>
      <c r="S753" s="159">
        <v>348176.73</v>
      </c>
      <c r="T753" s="159"/>
      <c r="U753" s="159"/>
      <c r="V753" s="17">
        <v>348176.73</v>
      </c>
      <c r="W753" s="17"/>
      <c r="X753" s="17"/>
    </row>
    <row r="754" ht="12.75" customHeight="1">
      <c r="B754" s="15"/>
    </row>
    <row r="755" spans="2:24" ht="12.75" customHeight="1">
      <c r="B755" s="158" t="s">
        <v>711</v>
      </c>
      <c r="C755" s="158"/>
      <c r="D755" s="158"/>
      <c r="E755" s="158"/>
      <c r="F755" s="158"/>
      <c r="G755" s="158"/>
      <c r="H755" s="159">
        <v>0</v>
      </c>
      <c r="I755" s="159"/>
      <c r="J755" s="159"/>
      <c r="L755" s="159">
        <v>348176.73</v>
      </c>
      <c r="M755" s="159"/>
      <c r="N755" s="159"/>
      <c r="O755" s="159">
        <v>0</v>
      </c>
      <c r="P755" s="159"/>
      <c r="Q755" s="159"/>
      <c r="S755" s="159">
        <v>348176.73</v>
      </c>
      <c r="T755" s="159"/>
      <c r="U755" s="159"/>
      <c r="V755" s="17">
        <v>348176.73</v>
      </c>
      <c r="W755" s="17"/>
      <c r="X755" s="17"/>
    </row>
    <row r="756" spans="2:24" ht="12.75" customHeight="1">
      <c r="B756" s="161" t="s">
        <v>712</v>
      </c>
      <c r="C756" s="161"/>
      <c r="D756" s="161"/>
      <c r="E756" s="161"/>
      <c r="F756" s="161"/>
      <c r="G756" s="161"/>
      <c r="H756" s="160">
        <v>0</v>
      </c>
      <c r="I756" s="160"/>
      <c r="J756" s="160"/>
      <c r="L756" s="160">
        <v>56</v>
      </c>
      <c r="M756" s="160"/>
      <c r="N756" s="160"/>
      <c r="O756" s="160">
        <v>0</v>
      </c>
      <c r="P756" s="160"/>
      <c r="Q756" s="160"/>
      <c r="S756" s="160">
        <v>56</v>
      </c>
      <c r="T756" s="160"/>
      <c r="U756" s="160"/>
      <c r="V756" s="19">
        <v>56</v>
      </c>
      <c r="W756" s="19"/>
      <c r="X756" s="19"/>
    </row>
    <row r="757" spans="2:24" ht="12.75" customHeight="1">
      <c r="B757" s="161" t="s">
        <v>713</v>
      </c>
      <c r="C757" s="161"/>
      <c r="D757" s="161"/>
      <c r="E757" s="161"/>
      <c r="F757" s="161"/>
      <c r="G757" s="161"/>
      <c r="H757" s="160">
        <v>0</v>
      </c>
      <c r="I757" s="160"/>
      <c r="J757" s="160"/>
      <c r="L757" s="160">
        <v>291762.9</v>
      </c>
      <c r="M757" s="160"/>
      <c r="N757" s="160"/>
      <c r="O757" s="160">
        <v>0</v>
      </c>
      <c r="P757" s="160"/>
      <c r="Q757" s="160"/>
      <c r="S757" s="160">
        <v>291762.9</v>
      </c>
      <c r="T757" s="160"/>
      <c r="U757" s="160"/>
      <c r="V757" s="19">
        <v>291762.9</v>
      </c>
      <c r="W757" s="19"/>
      <c r="X757" s="19"/>
    </row>
    <row r="758" spans="2:24" ht="12.75" customHeight="1">
      <c r="B758" s="161" t="s">
        <v>714</v>
      </c>
      <c r="C758" s="161"/>
      <c r="D758" s="161"/>
      <c r="E758" s="161"/>
      <c r="F758" s="161"/>
      <c r="G758" s="161"/>
      <c r="H758" s="160">
        <v>0</v>
      </c>
      <c r="I758" s="160"/>
      <c r="J758" s="160"/>
      <c r="L758" s="160">
        <v>1166.03</v>
      </c>
      <c r="M758" s="160"/>
      <c r="N758" s="160"/>
      <c r="O758" s="160">
        <v>0</v>
      </c>
      <c r="P758" s="160"/>
      <c r="Q758" s="160"/>
      <c r="S758" s="160">
        <v>1166.03</v>
      </c>
      <c r="T758" s="160"/>
      <c r="U758" s="160"/>
      <c r="V758" s="19">
        <v>1166.03</v>
      </c>
      <c r="W758" s="19"/>
      <c r="X758" s="19"/>
    </row>
    <row r="759" spans="2:24" ht="12.75" customHeight="1">
      <c r="B759" s="161" t="s">
        <v>715</v>
      </c>
      <c r="C759" s="161"/>
      <c r="D759" s="161"/>
      <c r="E759" s="161"/>
      <c r="F759" s="161"/>
      <c r="G759" s="161"/>
      <c r="H759" s="160">
        <v>0</v>
      </c>
      <c r="I759" s="160"/>
      <c r="J759" s="160"/>
      <c r="L759" s="160">
        <v>68</v>
      </c>
      <c r="M759" s="160"/>
      <c r="N759" s="160"/>
      <c r="O759" s="160">
        <v>0</v>
      </c>
      <c r="P759" s="160"/>
      <c r="Q759" s="160"/>
      <c r="S759" s="160">
        <v>68</v>
      </c>
      <c r="T759" s="160"/>
      <c r="U759" s="160"/>
      <c r="V759" s="19">
        <v>68</v>
      </c>
      <c r="W759" s="19"/>
      <c r="X759" s="19"/>
    </row>
    <row r="760" spans="2:24" ht="12.75" customHeight="1">
      <c r="B760" s="161" t="s">
        <v>716</v>
      </c>
      <c r="C760" s="161"/>
      <c r="D760" s="161"/>
      <c r="E760" s="161"/>
      <c r="F760" s="161"/>
      <c r="G760" s="161"/>
      <c r="H760" s="160">
        <v>0</v>
      </c>
      <c r="I760" s="160"/>
      <c r="J760" s="160"/>
      <c r="L760" s="160">
        <v>55123.8</v>
      </c>
      <c r="M760" s="160"/>
      <c r="N760" s="160"/>
      <c r="O760" s="160">
        <v>0</v>
      </c>
      <c r="P760" s="160"/>
      <c r="Q760" s="160"/>
      <c r="S760" s="160">
        <v>55123.8</v>
      </c>
      <c r="T760" s="160"/>
      <c r="U760" s="160"/>
      <c r="V760" s="19">
        <v>55123.8</v>
      </c>
      <c r="W760" s="19"/>
      <c r="X760" s="19"/>
    </row>
    <row r="761" ht="12.75" customHeight="1">
      <c r="B761" s="15"/>
    </row>
    <row r="762" spans="2:24" ht="12.75" customHeight="1">
      <c r="B762" s="158" t="s">
        <v>717</v>
      </c>
      <c r="C762" s="158"/>
      <c r="D762" s="158"/>
      <c r="E762" s="158"/>
      <c r="F762" s="158"/>
      <c r="G762" s="158"/>
      <c r="H762" s="159">
        <v>0</v>
      </c>
      <c r="I762" s="159"/>
      <c r="J762" s="159"/>
      <c r="L762" s="159">
        <v>110133.98</v>
      </c>
      <c r="M762" s="159"/>
      <c r="N762" s="159"/>
      <c r="O762" s="159">
        <v>0</v>
      </c>
      <c r="P762" s="159"/>
      <c r="Q762" s="159"/>
      <c r="S762" s="159">
        <v>110133.98</v>
      </c>
      <c r="T762" s="159"/>
      <c r="U762" s="159"/>
      <c r="V762" s="17">
        <v>110133.98</v>
      </c>
      <c r="W762" s="17"/>
      <c r="X762" s="17"/>
    </row>
    <row r="763" ht="12.75" customHeight="1">
      <c r="B763" s="15"/>
    </row>
    <row r="764" spans="2:24" ht="12.75" customHeight="1">
      <c r="B764" s="158" t="s">
        <v>718</v>
      </c>
      <c r="C764" s="158"/>
      <c r="D764" s="158"/>
      <c r="E764" s="158"/>
      <c r="F764" s="158"/>
      <c r="G764" s="158"/>
      <c r="H764" s="159">
        <v>0</v>
      </c>
      <c r="I764" s="159"/>
      <c r="J764" s="159"/>
      <c r="L764" s="159">
        <v>110133.98</v>
      </c>
      <c r="M764" s="159"/>
      <c r="N764" s="159"/>
      <c r="O764" s="159">
        <v>0</v>
      </c>
      <c r="P764" s="159"/>
      <c r="Q764" s="159"/>
      <c r="S764" s="159">
        <v>110133.98</v>
      </c>
      <c r="T764" s="159"/>
      <c r="U764" s="159"/>
      <c r="V764" s="17">
        <v>110133.98</v>
      </c>
      <c r="W764" s="17"/>
      <c r="X764" s="17"/>
    </row>
    <row r="765" spans="2:24" ht="12.75" customHeight="1">
      <c r="B765" s="161" t="s">
        <v>719</v>
      </c>
      <c r="C765" s="161"/>
      <c r="D765" s="161"/>
      <c r="E765" s="161"/>
      <c r="F765" s="161"/>
      <c r="G765" s="161"/>
      <c r="H765" s="160">
        <v>0</v>
      </c>
      <c r="I765" s="160"/>
      <c r="J765" s="160"/>
      <c r="L765" s="160">
        <v>37178.76</v>
      </c>
      <c r="M765" s="160"/>
      <c r="N765" s="160"/>
      <c r="O765" s="160">
        <v>0</v>
      </c>
      <c r="P765" s="160"/>
      <c r="Q765" s="160"/>
      <c r="S765" s="160">
        <v>37178.76</v>
      </c>
      <c r="T765" s="160"/>
      <c r="U765" s="160"/>
      <c r="V765" s="19">
        <v>37178.76</v>
      </c>
      <c r="W765" s="19"/>
      <c r="X765" s="19"/>
    </row>
    <row r="766" spans="2:24" ht="12.75" customHeight="1">
      <c r="B766" s="161" t="s">
        <v>720</v>
      </c>
      <c r="C766" s="161"/>
      <c r="D766" s="161"/>
      <c r="E766" s="161"/>
      <c r="F766" s="161"/>
      <c r="G766" s="161"/>
      <c r="H766" s="160">
        <v>0</v>
      </c>
      <c r="I766" s="160"/>
      <c r="J766" s="160"/>
      <c r="L766" s="160">
        <v>12437.55</v>
      </c>
      <c r="M766" s="160"/>
      <c r="N766" s="160"/>
      <c r="O766" s="160">
        <v>0</v>
      </c>
      <c r="P766" s="160"/>
      <c r="Q766" s="160"/>
      <c r="S766" s="160">
        <v>12437.55</v>
      </c>
      <c r="T766" s="160"/>
      <c r="U766" s="160"/>
      <c r="V766" s="19">
        <v>12437.55</v>
      </c>
      <c r="W766" s="19"/>
      <c r="X766" s="19"/>
    </row>
    <row r="767" spans="2:24" ht="12.75" customHeight="1">
      <c r="B767" s="161" t="s">
        <v>721</v>
      </c>
      <c r="C767" s="161"/>
      <c r="D767" s="161"/>
      <c r="E767" s="161"/>
      <c r="F767" s="161"/>
      <c r="G767" s="161"/>
      <c r="H767" s="160">
        <v>0</v>
      </c>
      <c r="I767" s="160"/>
      <c r="J767" s="160"/>
      <c r="L767" s="160">
        <v>60517.67</v>
      </c>
      <c r="M767" s="160"/>
      <c r="N767" s="160"/>
      <c r="O767" s="160">
        <v>0</v>
      </c>
      <c r="P767" s="160"/>
      <c r="Q767" s="160"/>
      <c r="S767" s="160">
        <v>60517.67</v>
      </c>
      <c r="T767" s="160"/>
      <c r="U767" s="160"/>
      <c r="V767" s="19">
        <v>60517.67</v>
      </c>
      <c r="W767" s="19"/>
      <c r="X767" s="19"/>
    </row>
    <row r="768" ht="12.75" customHeight="1">
      <c r="B768" s="15"/>
    </row>
    <row r="769" spans="2:24" ht="12.75" customHeight="1">
      <c r="B769" s="158" t="s">
        <v>722</v>
      </c>
      <c r="C769" s="158"/>
      <c r="D769" s="158"/>
      <c r="E769" s="158"/>
      <c r="F769" s="158"/>
      <c r="G769" s="158"/>
      <c r="H769" s="159">
        <v>0</v>
      </c>
      <c r="I769" s="159"/>
      <c r="J769" s="159"/>
      <c r="L769" s="159">
        <v>25031884.23</v>
      </c>
      <c r="M769" s="159"/>
      <c r="N769" s="159"/>
      <c r="O769" s="159">
        <v>939712.44</v>
      </c>
      <c r="P769" s="159"/>
      <c r="Q769" s="159"/>
      <c r="S769" s="159">
        <v>24092171.79</v>
      </c>
      <c r="T769" s="159"/>
      <c r="U769" s="159"/>
      <c r="V769" s="17">
        <v>24092171.79</v>
      </c>
      <c r="W769" s="17"/>
      <c r="X769" s="17"/>
    </row>
    <row r="770" spans="2:24" ht="12.75" customHeight="1">
      <c r="B770" s="158" t="s">
        <v>723</v>
      </c>
      <c r="C770" s="158"/>
      <c r="D770" s="158"/>
      <c r="E770" s="158"/>
      <c r="F770" s="158"/>
      <c r="G770" s="158"/>
      <c r="H770" s="159">
        <v>0</v>
      </c>
      <c r="I770" s="159"/>
      <c r="J770" s="159"/>
      <c r="L770" s="159">
        <v>15808480.44</v>
      </c>
      <c r="M770" s="159"/>
      <c r="N770" s="159"/>
      <c r="O770" s="159">
        <v>938538.59</v>
      </c>
      <c r="P770" s="159"/>
      <c r="Q770" s="159"/>
      <c r="S770" s="159">
        <v>14869941.85</v>
      </c>
      <c r="T770" s="159"/>
      <c r="U770" s="159"/>
      <c r="V770" s="17">
        <v>14869941.85</v>
      </c>
      <c r="W770" s="17"/>
      <c r="X770" s="17"/>
    </row>
    <row r="771" spans="2:24" ht="12.75" customHeight="1">
      <c r="B771" s="158" t="s">
        <v>724</v>
      </c>
      <c r="C771" s="158"/>
      <c r="D771" s="158"/>
      <c r="E771" s="158"/>
      <c r="F771" s="158"/>
      <c r="G771" s="158"/>
      <c r="H771" s="159">
        <v>0</v>
      </c>
      <c r="I771" s="159"/>
      <c r="J771" s="159"/>
      <c r="L771" s="159">
        <v>15808480.44</v>
      </c>
      <c r="M771" s="159"/>
      <c r="N771" s="159"/>
      <c r="O771" s="159">
        <v>938538.59</v>
      </c>
      <c r="P771" s="159"/>
      <c r="Q771" s="159"/>
      <c r="S771" s="159">
        <v>14869941.85</v>
      </c>
      <c r="T771" s="159"/>
      <c r="U771" s="159"/>
      <c r="V771" s="17">
        <v>14869941.85</v>
      </c>
      <c r="W771" s="17"/>
      <c r="X771" s="17"/>
    </row>
    <row r="772" spans="2:24" ht="12.75" customHeight="1">
      <c r="B772" s="161" t="s">
        <v>725</v>
      </c>
      <c r="C772" s="161"/>
      <c r="D772" s="161"/>
      <c r="E772" s="161"/>
      <c r="F772" s="161"/>
      <c r="G772" s="161"/>
      <c r="H772" s="160">
        <v>0</v>
      </c>
      <c r="I772" s="160"/>
      <c r="J772" s="160"/>
      <c r="L772" s="160">
        <v>8020570.09</v>
      </c>
      <c r="M772" s="160"/>
      <c r="N772" s="160"/>
      <c r="O772" s="160">
        <v>754934.86</v>
      </c>
      <c r="P772" s="160"/>
      <c r="Q772" s="160"/>
      <c r="S772" s="160">
        <v>7265635.23</v>
      </c>
      <c r="T772" s="160"/>
      <c r="U772" s="160"/>
      <c r="V772" s="19">
        <v>7265635.23</v>
      </c>
      <c r="W772" s="19"/>
      <c r="X772" s="19"/>
    </row>
    <row r="773" spans="2:24" ht="12.75" customHeight="1">
      <c r="B773" s="161" t="s">
        <v>726</v>
      </c>
      <c r="C773" s="161"/>
      <c r="D773" s="161"/>
      <c r="E773" s="161"/>
      <c r="F773" s="161"/>
      <c r="G773" s="161"/>
      <c r="H773" s="160">
        <v>0</v>
      </c>
      <c r="I773" s="160"/>
      <c r="J773" s="160"/>
      <c r="L773" s="160">
        <v>160449.55</v>
      </c>
      <c r="M773" s="160"/>
      <c r="N773" s="160"/>
      <c r="O773" s="160">
        <v>0</v>
      </c>
      <c r="P773" s="160"/>
      <c r="Q773" s="160"/>
      <c r="S773" s="160">
        <v>160449.55</v>
      </c>
      <c r="T773" s="160"/>
      <c r="U773" s="160"/>
      <c r="V773" s="19">
        <v>160449.55</v>
      </c>
      <c r="W773" s="19"/>
      <c r="X773" s="19"/>
    </row>
    <row r="774" spans="2:24" ht="12.75" customHeight="1">
      <c r="B774" s="161" t="s">
        <v>727</v>
      </c>
      <c r="C774" s="161"/>
      <c r="D774" s="161"/>
      <c r="E774" s="161"/>
      <c r="F774" s="161"/>
      <c r="G774" s="161"/>
      <c r="H774" s="160">
        <v>0</v>
      </c>
      <c r="I774" s="160"/>
      <c r="J774" s="160"/>
      <c r="L774" s="160">
        <v>37677.55</v>
      </c>
      <c r="M774" s="160"/>
      <c r="N774" s="160"/>
      <c r="O774" s="160">
        <v>0</v>
      </c>
      <c r="P774" s="160"/>
      <c r="Q774" s="160"/>
      <c r="S774" s="160">
        <v>37677.55</v>
      </c>
      <c r="T774" s="160"/>
      <c r="U774" s="160"/>
      <c r="V774" s="19">
        <v>37677.55</v>
      </c>
      <c r="W774" s="19"/>
      <c r="X774" s="19"/>
    </row>
    <row r="775" spans="2:24" ht="12.75" customHeight="1">
      <c r="B775" s="161" t="s">
        <v>728</v>
      </c>
      <c r="C775" s="161"/>
      <c r="D775" s="161"/>
      <c r="E775" s="161"/>
      <c r="F775" s="161"/>
      <c r="G775" s="161"/>
      <c r="H775" s="160">
        <v>0</v>
      </c>
      <c r="I775" s="160"/>
      <c r="J775" s="160"/>
      <c r="L775" s="160">
        <v>4.19</v>
      </c>
      <c r="M775" s="160"/>
      <c r="N775" s="160"/>
      <c r="O775" s="160">
        <v>0</v>
      </c>
      <c r="P775" s="160"/>
      <c r="Q775" s="160"/>
      <c r="S775" s="160">
        <v>4.19</v>
      </c>
      <c r="T775" s="160"/>
      <c r="U775" s="160"/>
      <c r="V775" s="19">
        <v>4.19</v>
      </c>
      <c r="W775" s="19"/>
      <c r="X775" s="19"/>
    </row>
    <row r="776" spans="2:24" ht="12.75" customHeight="1">
      <c r="B776" s="161" t="s">
        <v>729</v>
      </c>
      <c r="C776" s="161"/>
      <c r="D776" s="161"/>
      <c r="E776" s="161"/>
      <c r="F776" s="161"/>
      <c r="G776" s="161"/>
      <c r="H776" s="160">
        <v>0</v>
      </c>
      <c r="I776" s="160"/>
      <c r="J776" s="160"/>
      <c r="L776" s="160">
        <v>37107.9</v>
      </c>
      <c r="M776" s="160"/>
      <c r="N776" s="160"/>
      <c r="O776" s="160">
        <v>0</v>
      </c>
      <c r="P776" s="160"/>
      <c r="Q776" s="160"/>
      <c r="S776" s="160">
        <v>37107.9</v>
      </c>
      <c r="T776" s="160"/>
      <c r="U776" s="160"/>
      <c r="V776" s="19">
        <v>37107.9</v>
      </c>
      <c r="W776" s="19"/>
      <c r="X776" s="19"/>
    </row>
    <row r="777" spans="2:24" ht="12.75" customHeight="1">
      <c r="B777" s="161" t="s">
        <v>730</v>
      </c>
      <c r="C777" s="161"/>
      <c r="D777" s="161"/>
      <c r="E777" s="161"/>
      <c r="F777" s="161"/>
      <c r="G777" s="161"/>
      <c r="H777" s="160">
        <v>0</v>
      </c>
      <c r="I777" s="160"/>
      <c r="J777" s="160"/>
      <c r="L777" s="160">
        <v>3877.86</v>
      </c>
      <c r="M777" s="160"/>
      <c r="N777" s="160"/>
      <c r="O777" s="160">
        <v>0</v>
      </c>
      <c r="P777" s="160"/>
      <c r="Q777" s="160"/>
      <c r="S777" s="160">
        <v>3877.86</v>
      </c>
      <c r="T777" s="160"/>
      <c r="U777" s="160"/>
      <c r="V777" s="19">
        <v>3877.86</v>
      </c>
      <c r="W777" s="19"/>
      <c r="X777" s="19"/>
    </row>
    <row r="778" spans="2:24" ht="12.75" customHeight="1">
      <c r="B778" s="161" t="s">
        <v>731</v>
      </c>
      <c r="C778" s="161"/>
      <c r="D778" s="161"/>
      <c r="E778" s="161"/>
      <c r="F778" s="161"/>
      <c r="G778" s="161"/>
      <c r="H778" s="160">
        <v>0</v>
      </c>
      <c r="I778" s="160"/>
      <c r="J778" s="160"/>
      <c r="L778" s="160">
        <v>97728.86</v>
      </c>
      <c r="M778" s="160"/>
      <c r="N778" s="160"/>
      <c r="O778" s="160">
        <v>0</v>
      </c>
      <c r="P778" s="160"/>
      <c r="Q778" s="160"/>
      <c r="S778" s="160">
        <v>97728.86</v>
      </c>
      <c r="T778" s="160"/>
      <c r="U778" s="160"/>
      <c r="V778" s="19">
        <v>97728.86</v>
      </c>
      <c r="W778" s="19"/>
      <c r="X778" s="19"/>
    </row>
    <row r="779" spans="2:24" ht="12.75" customHeight="1">
      <c r="B779" s="161" t="s">
        <v>732</v>
      </c>
      <c r="C779" s="161"/>
      <c r="D779" s="161"/>
      <c r="E779" s="161"/>
      <c r="F779" s="161"/>
      <c r="G779" s="161"/>
      <c r="H779" s="160">
        <v>0</v>
      </c>
      <c r="I779" s="160"/>
      <c r="J779" s="160"/>
      <c r="L779" s="160">
        <v>505640.73</v>
      </c>
      <c r="M779" s="160"/>
      <c r="N779" s="160"/>
      <c r="O779" s="160">
        <v>0</v>
      </c>
      <c r="P779" s="160"/>
      <c r="Q779" s="160"/>
      <c r="S779" s="160">
        <v>505640.73</v>
      </c>
      <c r="T779" s="160"/>
      <c r="U779" s="160"/>
      <c r="V779" s="19">
        <v>505640.73</v>
      </c>
      <c r="W779" s="19"/>
      <c r="X779" s="19"/>
    </row>
    <row r="780" spans="2:24" ht="12.75" customHeight="1">
      <c r="B780" s="161" t="s">
        <v>733</v>
      </c>
      <c r="C780" s="161"/>
      <c r="D780" s="161"/>
      <c r="E780" s="161"/>
      <c r="F780" s="161"/>
      <c r="G780" s="161"/>
      <c r="H780" s="160">
        <v>0</v>
      </c>
      <c r="I780" s="160"/>
      <c r="J780" s="160"/>
      <c r="L780" s="160">
        <v>915961.31</v>
      </c>
      <c r="M780" s="160"/>
      <c r="N780" s="160"/>
      <c r="O780" s="160">
        <v>37677.48</v>
      </c>
      <c r="P780" s="160"/>
      <c r="Q780" s="160"/>
      <c r="S780" s="160">
        <v>878283.83</v>
      </c>
      <c r="T780" s="160"/>
      <c r="U780" s="160"/>
      <c r="V780" s="19">
        <v>878283.83</v>
      </c>
      <c r="W780" s="19"/>
      <c r="X780" s="19"/>
    </row>
    <row r="781" spans="2:24" ht="12.75" customHeight="1">
      <c r="B781" s="161" t="s">
        <v>734</v>
      </c>
      <c r="C781" s="161"/>
      <c r="D781" s="161"/>
      <c r="E781" s="161"/>
      <c r="F781" s="161"/>
      <c r="G781" s="161"/>
      <c r="H781" s="160">
        <v>0</v>
      </c>
      <c r="I781" s="160"/>
      <c r="J781" s="160"/>
      <c r="L781" s="160">
        <v>1240625.17</v>
      </c>
      <c r="M781" s="160"/>
      <c r="N781" s="160"/>
      <c r="O781" s="160">
        <v>20388.4</v>
      </c>
      <c r="P781" s="160"/>
      <c r="Q781" s="160"/>
      <c r="S781" s="160">
        <v>1220236.77</v>
      </c>
      <c r="T781" s="160"/>
      <c r="U781" s="160"/>
      <c r="V781" s="19">
        <v>1220236.77</v>
      </c>
      <c r="W781" s="19"/>
      <c r="X781" s="19"/>
    </row>
    <row r="782" spans="2:24" ht="12.75" customHeight="1">
      <c r="B782" s="161" t="s">
        <v>735</v>
      </c>
      <c r="C782" s="161"/>
      <c r="D782" s="161"/>
      <c r="E782" s="161"/>
      <c r="F782" s="161"/>
      <c r="G782" s="161"/>
      <c r="H782" s="160">
        <v>0</v>
      </c>
      <c r="I782" s="160"/>
      <c r="J782" s="160"/>
      <c r="L782" s="160">
        <v>215603.37</v>
      </c>
      <c r="M782" s="160"/>
      <c r="N782" s="160"/>
      <c r="O782" s="160">
        <v>0</v>
      </c>
      <c r="P782" s="160"/>
      <c r="Q782" s="160"/>
      <c r="S782" s="160">
        <v>215603.37</v>
      </c>
      <c r="T782" s="160"/>
      <c r="U782" s="160"/>
      <c r="V782" s="19">
        <v>215603.37</v>
      </c>
      <c r="W782" s="19"/>
      <c r="X782" s="19"/>
    </row>
    <row r="783" spans="2:24" ht="12.75" customHeight="1">
      <c r="B783" s="161" t="s">
        <v>736</v>
      </c>
      <c r="C783" s="161"/>
      <c r="D783" s="161"/>
      <c r="E783" s="161"/>
      <c r="F783" s="161"/>
      <c r="G783" s="161"/>
      <c r="H783" s="160">
        <v>0</v>
      </c>
      <c r="I783" s="160"/>
      <c r="J783" s="160"/>
      <c r="L783" s="160">
        <v>793293.25</v>
      </c>
      <c r="M783" s="160"/>
      <c r="N783" s="160"/>
      <c r="O783" s="160">
        <v>0</v>
      </c>
      <c r="P783" s="160"/>
      <c r="Q783" s="160"/>
      <c r="S783" s="160">
        <v>793293.25</v>
      </c>
      <c r="T783" s="160"/>
      <c r="U783" s="160"/>
      <c r="V783" s="19">
        <v>793293.25</v>
      </c>
      <c r="W783" s="19"/>
      <c r="X783" s="19"/>
    </row>
    <row r="784" spans="2:24" ht="12.75" customHeight="1">
      <c r="B784" s="161" t="s">
        <v>737</v>
      </c>
      <c r="C784" s="161"/>
      <c r="D784" s="161"/>
      <c r="E784" s="161"/>
      <c r="F784" s="161"/>
      <c r="G784" s="161"/>
      <c r="H784" s="160">
        <v>0</v>
      </c>
      <c r="I784" s="160"/>
      <c r="J784" s="160"/>
      <c r="L784" s="160">
        <v>11620.22</v>
      </c>
      <c r="M784" s="160"/>
      <c r="N784" s="160"/>
      <c r="O784" s="160">
        <v>0.6</v>
      </c>
      <c r="P784" s="160"/>
      <c r="Q784" s="160"/>
      <c r="S784" s="160">
        <v>11619.62</v>
      </c>
      <c r="T784" s="160"/>
      <c r="U784" s="160"/>
      <c r="V784" s="19">
        <v>11619.62</v>
      </c>
      <c r="W784" s="19"/>
      <c r="X784" s="19"/>
    </row>
    <row r="785" spans="2:24" ht="12.75" customHeight="1">
      <c r="B785" s="161" t="s">
        <v>738</v>
      </c>
      <c r="C785" s="161"/>
      <c r="D785" s="161"/>
      <c r="E785" s="161"/>
      <c r="F785" s="161"/>
      <c r="G785" s="161"/>
      <c r="H785" s="160">
        <v>0</v>
      </c>
      <c r="I785" s="160"/>
      <c r="J785" s="160"/>
      <c r="L785" s="160">
        <v>882912.37</v>
      </c>
      <c r="M785" s="160"/>
      <c r="N785" s="160"/>
      <c r="O785" s="160">
        <v>0</v>
      </c>
      <c r="P785" s="160"/>
      <c r="Q785" s="160"/>
      <c r="S785" s="160">
        <v>882912.37</v>
      </c>
      <c r="T785" s="160"/>
      <c r="U785" s="160"/>
      <c r="V785" s="19">
        <v>882912.37</v>
      </c>
      <c r="W785" s="19"/>
      <c r="X785" s="19"/>
    </row>
    <row r="786" spans="2:24" ht="12.75" customHeight="1">
      <c r="B786" s="161" t="s">
        <v>739</v>
      </c>
      <c r="C786" s="161"/>
      <c r="D786" s="161"/>
      <c r="E786" s="161"/>
      <c r="F786" s="161"/>
      <c r="G786" s="161"/>
      <c r="H786" s="160">
        <v>0</v>
      </c>
      <c r="I786" s="160"/>
      <c r="J786" s="160"/>
      <c r="L786" s="160">
        <v>679.6</v>
      </c>
      <c r="M786" s="160"/>
      <c r="N786" s="160"/>
      <c r="O786" s="160">
        <v>0</v>
      </c>
      <c r="P786" s="160"/>
      <c r="Q786" s="160"/>
      <c r="S786" s="160">
        <v>679.6</v>
      </c>
      <c r="T786" s="160"/>
      <c r="U786" s="160"/>
      <c r="V786" s="19">
        <v>679.6</v>
      </c>
      <c r="W786" s="19"/>
      <c r="X786" s="19"/>
    </row>
    <row r="787" spans="2:24" ht="12.75" customHeight="1">
      <c r="B787" s="161" t="s">
        <v>740</v>
      </c>
      <c r="C787" s="161"/>
      <c r="D787" s="161"/>
      <c r="E787" s="161"/>
      <c r="F787" s="161"/>
      <c r="G787" s="161"/>
      <c r="H787" s="160">
        <v>0</v>
      </c>
      <c r="I787" s="160"/>
      <c r="J787" s="160"/>
      <c r="L787" s="160">
        <v>1702514.17</v>
      </c>
      <c r="M787" s="160"/>
      <c r="N787" s="160"/>
      <c r="O787" s="160">
        <v>112356.12</v>
      </c>
      <c r="P787" s="160"/>
      <c r="Q787" s="160"/>
      <c r="S787" s="160">
        <v>1590158.05</v>
      </c>
      <c r="T787" s="160"/>
      <c r="U787" s="160"/>
      <c r="V787" s="19">
        <v>1590158.05</v>
      </c>
      <c r="W787" s="19"/>
      <c r="X787" s="19"/>
    </row>
    <row r="788" spans="2:24" ht="12.75" customHeight="1">
      <c r="B788" s="161" t="s">
        <v>741</v>
      </c>
      <c r="C788" s="161"/>
      <c r="D788" s="161"/>
      <c r="E788" s="161"/>
      <c r="F788" s="161"/>
      <c r="G788" s="161"/>
      <c r="H788" s="160">
        <v>0</v>
      </c>
      <c r="I788" s="160"/>
      <c r="J788" s="160"/>
      <c r="L788" s="160">
        <v>357921.31</v>
      </c>
      <c r="M788" s="160"/>
      <c r="N788" s="160"/>
      <c r="O788" s="160">
        <v>0</v>
      </c>
      <c r="P788" s="160"/>
      <c r="Q788" s="160"/>
      <c r="S788" s="160">
        <v>357921.31</v>
      </c>
      <c r="T788" s="160"/>
      <c r="U788" s="160"/>
      <c r="V788" s="19">
        <v>357921.31</v>
      </c>
      <c r="W788" s="19"/>
      <c r="X788" s="19"/>
    </row>
    <row r="789" spans="2:24" ht="12.75" customHeight="1">
      <c r="B789" s="161" t="s">
        <v>742</v>
      </c>
      <c r="C789" s="161"/>
      <c r="D789" s="161"/>
      <c r="E789" s="161"/>
      <c r="F789" s="161"/>
      <c r="G789" s="161"/>
      <c r="H789" s="160">
        <v>0</v>
      </c>
      <c r="I789" s="160"/>
      <c r="J789" s="160"/>
      <c r="L789" s="160">
        <v>339443.67</v>
      </c>
      <c r="M789" s="160"/>
      <c r="N789" s="160"/>
      <c r="O789" s="160">
        <v>0</v>
      </c>
      <c r="P789" s="160"/>
      <c r="Q789" s="160"/>
      <c r="S789" s="160">
        <v>339443.67</v>
      </c>
      <c r="T789" s="160"/>
      <c r="U789" s="160"/>
      <c r="V789" s="19">
        <v>339443.67</v>
      </c>
      <c r="W789" s="19"/>
      <c r="X789" s="19"/>
    </row>
    <row r="790" spans="2:24" ht="12.75" customHeight="1">
      <c r="B790" s="161" t="s">
        <v>743</v>
      </c>
      <c r="C790" s="161"/>
      <c r="D790" s="161"/>
      <c r="E790" s="161"/>
      <c r="F790" s="161"/>
      <c r="G790" s="161"/>
      <c r="H790" s="160">
        <v>0</v>
      </c>
      <c r="I790" s="160"/>
      <c r="J790" s="160"/>
      <c r="L790" s="160">
        <v>332897.09</v>
      </c>
      <c r="M790" s="160"/>
      <c r="N790" s="160"/>
      <c r="O790" s="160">
        <v>0</v>
      </c>
      <c r="P790" s="160"/>
      <c r="Q790" s="160"/>
      <c r="S790" s="160">
        <v>332897.09</v>
      </c>
      <c r="T790" s="160"/>
      <c r="U790" s="160"/>
      <c r="V790" s="19">
        <v>332897.09</v>
      </c>
      <c r="W790" s="19"/>
      <c r="X790" s="19"/>
    </row>
    <row r="791" spans="2:24" ht="12.75" customHeight="1">
      <c r="B791" s="161" t="s">
        <v>744</v>
      </c>
      <c r="C791" s="161"/>
      <c r="D791" s="161"/>
      <c r="E791" s="161"/>
      <c r="F791" s="161"/>
      <c r="G791" s="161"/>
      <c r="H791" s="160">
        <v>0</v>
      </c>
      <c r="I791" s="160"/>
      <c r="J791" s="160"/>
      <c r="L791" s="160">
        <v>21388.52</v>
      </c>
      <c r="M791" s="160"/>
      <c r="N791" s="160"/>
      <c r="O791" s="160">
        <v>0</v>
      </c>
      <c r="P791" s="160"/>
      <c r="Q791" s="160"/>
      <c r="S791" s="160">
        <v>21388.52</v>
      </c>
      <c r="T791" s="160"/>
      <c r="U791" s="160"/>
      <c r="V791" s="19">
        <v>21388.52</v>
      </c>
      <c r="W791" s="19"/>
      <c r="X791" s="19"/>
    </row>
    <row r="792" spans="2:24" ht="12.75" customHeight="1">
      <c r="B792" s="161" t="s">
        <v>745</v>
      </c>
      <c r="C792" s="161"/>
      <c r="D792" s="161"/>
      <c r="E792" s="161"/>
      <c r="F792" s="161"/>
      <c r="G792" s="161"/>
      <c r="H792" s="160">
        <v>0</v>
      </c>
      <c r="I792" s="160"/>
      <c r="J792" s="160"/>
      <c r="L792" s="160">
        <v>36320.05</v>
      </c>
      <c r="M792" s="160"/>
      <c r="N792" s="160"/>
      <c r="O792" s="160">
        <v>5000</v>
      </c>
      <c r="P792" s="160"/>
      <c r="Q792" s="160"/>
      <c r="S792" s="160">
        <v>31320.05</v>
      </c>
      <c r="T792" s="160"/>
      <c r="U792" s="160"/>
      <c r="V792" s="19">
        <v>31320.05</v>
      </c>
      <c r="W792" s="19"/>
      <c r="X792" s="19"/>
    </row>
    <row r="793" spans="2:24" ht="12.75" customHeight="1">
      <c r="B793" s="161" t="s">
        <v>746</v>
      </c>
      <c r="C793" s="161"/>
      <c r="D793" s="161"/>
      <c r="E793" s="161"/>
      <c r="F793" s="161"/>
      <c r="G793" s="161"/>
      <c r="H793" s="160">
        <v>0</v>
      </c>
      <c r="I793" s="160"/>
      <c r="J793" s="160"/>
      <c r="L793" s="160">
        <v>90845.64</v>
      </c>
      <c r="M793" s="160"/>
      <c r="N793" s="160"/>
      <c r="O793" s="160">
        <v>8181.13</v>
      </c>
      <c r="P793" s="160"/>
      <c r="Q793" s="160"/>
      <c r="S793" s="160">
        <v>82664.51</v>
      </c>
      <c r="T793" s="160"/>
      <c r="U793" s="160"/>
      <c r="V793" s="19">
        <v>82664.51</v>
      </c>
      <c r="W793" s="19"/>
      <c r="X793" s="19"/>
    </row>
    <row r="794" spans="2:24" ht="12.75" customHeight="1">
      <c r="B794" s="161" t="s">
        <v>747</v>
      </c>
      <c r="C794" s="161"/>
      <c r="D794" s="161"/>
      <c r="E794" s="161"/>
      <c r="F794" s="161"/>
      <c r="G794" s="161"/>
      <c r="H794" s="160">
        <v>0</v>
      </c>
      <c r="I794" s="160"/>
      <c r="J794" s="160"/>
      <c r="L794" s="160">
        <v>3397.97</v>
      </c>
      <c r="M794" s="160"/>
      <c r="N794" s="160"/>
      <c r="O794" s="160">
        <v>0</v>
      </c>
      <c r="P794" s="160"/>
      <c r="Q794" s="160"/>
      <c r="S794" s="160">
        <v>3397.97</v>
      </c>
      <c r="T794" s="160"/>
      <c r="U794" s="160"/>
      <c r="V794" s="19">
        <v>3397.97</v>
      </c>
      <c r="W794" s="19"/>
      <c r="X794" s="19"/>
    </row>
    <row r="795" ht="12.75" customHeight="1">
      <c r="B795" s="15"/>
    </row>
    <row r="796" spans="2:24" ht="12.75" customHeight="1">
      <c r="B796" s="158" t="s">
        <v>748</v>
      </c>
      <c r="C796" s="158"/>
      <c r="D796" s="158"/>
      <c r="E796" s="158"/>
      <c r="F796" s="158"/>
      <c r="G796" s="158"/>
      <c r="H796" s="159">
        <v>0</v>
      </c>
      <c r="I796" s="159"/>
      <c r="J796" s="159"/>
      <c r="L796" s="159">
        <v>901728.82</v>
      </c>
      <c r="M796" s="159"/>
      <c r="N796" s="159"/>
      <c r="O796" s="159">
        <v>45</v>
      </c>
      <c r="P796" s="159"/>
      <c r="Q796" s="159"/>
      <c r="S796" s="159">
        <v>901683.82</v>
      </c>
      <c r="T796" s="159"/>
      <c r="U796" s="159"/>
      <c r="V796" s="17">
        <v>901683.82</v>
      </c>
      <c r="W796" s="17"/>
      <c r="X796" s="17"/>
    </row>
    <row r="797" ht="12.75" customHeight="1">
      <c r="B797" s="15"/>
    </row>
    <row r="798" spans="2:24" ht="12.75" customHeight="1">
      <c r="B798" s="158" t="s">
        <v>749</v>
      </c>
      <c r="C798" s="158"/>
      <c r="D798" s="158"/>
      <c r="E798" s="158"/>
      <c r="F798" s="158"/>
      <c r="G798" s="158"/>
      <c r="H798" s="159">
        <v>0</v>
      </c>
      <c r="I798" s="159"/>
      <c r="J798" s="159"/>
      <c r="L798" s="159">
        <v>901728.82</v>
      </c>
      <c r="M798" s="159"/>
      <c r="N798" s="159"/>
      <c r="O798" s="159">
        <v>45</v>
      </c>
      <c r="P798" s="159"/>
      <c r="Q798" s="159"/>
      <c r="S798" s="159">
        <v>901683.82</v>
      </c>
      <c r="T798" s="159"/>
      <c r="U798" s="159"/>
      <c r="V798" s="17">
        <v>901683.82</v>
      </c>
      <c r="W798" s="17"/>
      <c r="X798" s="17"/>
    </row>
    <row r="799" spans="2:24" ht="12.75" customHeight="1">
      <c r="B799" s="161" t="s">
        <v>750</v>
      </c>
      <c r="C799" s="161"/>
      <c r="D799" s="161"/>
      <c r="E799" s="161"/>
      <c r="F799" s="161"/>
      <c r="G799" s="161"/>
      <c r="H799" s="160">
        <v>0</v>
      </c>
      <c r="I799" s="160"/>
      <c r="J799" s="160"/>
      <c r="L799" s="160">
        <v>30725.53</v>
      </c>
      <c r="M799" s="160"/>
      <c r="N799" s="160"/>
      <c r="O799" s="160">
        <v>0</v>
      </c>
      <c r="P799" s="160"/>
      <c r="Q799" s="160"/>
      <c r="S799" s="160">
        <v>30725.53</v>
      </c>
      <c r="T799" s="160"/>
      <c r="U799" s="160"/>
      <c r="V799" s="19">
        <v>30725.53</v>
      </c>
      <c r="W799" s="19"/>
      <c r="X799" s="19"/>
    </row>
    <row r="800" spans="2:24" ht="12.75" customHeight="1">
      <c r="B800" s="161" t="s">
        <v>751</v>
      </c>
      <c r="C800" s="161"/>
      <c r="D800" s="161"/>
      <c r="E800" s="161"/>
      <c r="F800" s="161"/>
      <c r="G800" s="161"/>
      <c r="H800" s="160">
        <v>0</v>
      </c>
      <c r="I800" s="160"/>
      <c r="J800" s="160"/>
      <c r="L800" s="160">
        <v>137862.33</v>
      </c>
      <c r="M800" s="160"/>
      <c r="N800" s="160"/>
      <c r="O800" s="160">
        <v>0</v>
      </c>
      <c r="P800" s="160"/>
      <c r="Q800" s="160"/>
      <c r="S800" s="160">
        <v>137862.33</v>
      </c>
      <c r="T800" s="160"/>
      <c r="U800" s="160"/>
      <c r="V800" s="19">
        <v>137862.33</v>
      </c>
      <c r="W800" s="19"/>
      <c r="X800" s="19"/>
    </row>
    <row r="801" spans="2:24" ht="12.75" customHeight="1">
      <c r="B801" s="161" t="s">
        <v>752</v>
      </c>
      <c r="C801" s="161"/>
      <c r="D801" s="161"/>
      <c r="E801" s="161"/>
      <c r="F801" s="161"/>
      <c r="G801" s="161"/>
      <c r="H801" s="160">
        <v>0</v>
      </c>
      <c r="I801" s="160"/>
      <c r="J801" s="160"/>
      <c r="L801" s="160">
        <v>129935.49</v>
      </c>
      <c r="M801" s="160"/>
      <c r="N801" s="160"/>
      <c r="O801" s="160">
        <v>0</v>
      </c>
      <c r="P801" s="160"/>
      <c r="Q801" s="160"/>
      <c r="S801" s="160">
        <v>129935.49</v>
      </c>
      <c r="T801" s="160"/>
      <c r="U801" s="160"/>
      <c r="V801" s="19">
        <v>129935.49</v>
      </c>
      <c r="W801" s="19"/>
      <c r="X801" s="19"/>
    </row>
    <row r="802" spans="2:24" ht="12.75" customHeight="1">
      <c r="B802" s="161" t="s">
        <v>753</v>
      </c>
      <c r="C802" s="161"/>
      <c r="D802" s="161"/>
      <c r="E802" s="161"/>
      <c r="F802" s="161"/>
      <c r="G802" s="161"/>
      <c r="H802" s="160">
        <v>0</v>
      </c>
      <c r="I802" s="160"/>
      <c r="J802" s="160"/>
      <c r="L802" s="160">
        <v>11780.07</v>
      </c>
      <c r="M802" s="160"/>
      <c r="N802" s="160"/>
      <c r="O802" s="160">
        <v>0</v>
      </c>
      <c r="P802" s="160"/>
      <c r="Q802" s="160"/>
      <c r="S802" s="160">
        <v>11780.07</v>
      </c>
      <c r="T802" s="160"/>
      <c r="U802" s="160"/>
      <c r="V802" s="19">
        <v>11780.07</v>
      </c>
      <c r="W802" s="19"/>
      <c r="X802" s="19"/>
    </row>
    <row r="803" spans="2:24" ht="12.75" customHeight="1">
      <c r="B803" s="161" t="s">
        <v>754</v>
      </c>
      <c r="C803" s="161"/>
      <c r="D803" s="161"/>
      <c r="E803" s="161"/>
      <c r="F803" s="161"/>
      <c r="G803" s="161"/>
      <c r="H803" s="160">
        <v>0</v>
      </c>
      <c r="I803" s="160"/>
      <c r="J803" s="160"/>
      <c r="L803" s="160">
        <v>119700.79</v>
      </c>
      <c r="M803" s="160"/>
      <c r="N803" s="160"/>
      <c r="O803" s="160">
        <v>0</v>
      </c>
      <c r="P803" s="160"/>
      <c r="Q803" s="160"/>
      <c r="S803" s="160">
        <v>119700.79</v>
      </c>
      <c r="T803" s="160"/>
      <c r="U803" s="160"/>
      <c r="V803" s="19">
        <v>119700.79</v>
      </c>
      <c r="W803" s="19"/>
      <c r="X803" s="19"/>
    </row>
    <row r="804" spans="2:24" ht="12.75" customHeight="1">
      <c r="B804" s="161" t="s">
        <v>755</v>
      </c>
      <c r="C804" s="161"/>
      <c r="D804" s="161"/>
      <c r="E804" s="161"/>
      <c r="F804" s="161"/>
      <c r="G804" s="161"/>
      <c r="H804" s="160">
        <v>0</v>
      </c>
      <c r="I804" s="160"/>
      <c r="J804" s="160"/>
      <c r="L804" s="160">
        <v>10019.9</v>
      </c>
      <c r="M804" s="160"/>
      <c r="N804" s="160"/>
      <c r="O804" s="160">
        <v>0</v>
      </c>
      <c r="P804" s="160"/>
      <c r="Q804" s="160"/>
      <c r="S804" s="160">
        <v>10019.9</v>
      </c>
      <c r="T804" s="160"/>
      <c r="U804" s="160"/>
      <c r="V804" s="19">
        <v>10019.9</v>
      </c>
      <c r="W804" s="19"/>
      <c r="X804" s="19"/>
    </row>
    <row r="805" spans="2:24" ht="12.75" customHeight="1">
      <c r="B805" s="161" t="s">
        <v>756</v>
      </c>
      <c r="C805" s="161"/>
      <c r="D805" s="161"/>
      <c r="E805" s="161"/>
      <c r="F805" s="161"/>
      <c r="G805" s="161"/>
      <c r="H805" s="160">
        <v>0</v>
      </c>
      <c r="I805" s="160"/>
      <c r="J805" s="160"/>
      <c r="L805" s="160">
        <v>2870.14</v>
      </c>
      <c r="M805" s="160"/>
      <c r="N805" s="160"/>
      <c r="O805" s="160">
        <v>0</v>
      </c>
      <c r="P805" s="160"/>
      <c r="Q805" s="160"/>
      <c r="S805" s="160">
        <v>2870.14</v>
      </c>
      <c r="T805" s="160"/>
      <c r="U805" s="160"/>
      <c r="V805" s="19">
        <v>2870.14</v>
      </c>
      <c r="W805" s="19"/>
      <c r="X805" s="19"/>
    </row>
    <row r="806" spans="2:24" ht="12.75" customHeight="1">
      <c r="B806" s="161" t="s">
        <v>757</v>
      </c>
      <c r="C806" s="161"/>
      <c r="D806" s="161"/>
      <c r="E806" s="161"/>
      <c r="F806" s="161"/>
      <c r="G806" s="161"/>
      <c r="H806" s="160">
        <v>0</v>
      </c>
      <c r="I806" s="160"/>
      <c r="J806" s="160"/>
      <c r="L806" s="160">
        <v>76951.66</v>
      </c>
      <c r="M806" s="160"/>
      <c r="N806" s="160"/>
      <c r="O806" s="160">
        <v>45</v>
      </c>
      <c r="P806" s="160"/>
      <c r="Q806" s="160"/>
      <c r="S806" s="160">
        <v>76906.66</v>
      </c>
      <c r="T806" s="160"/>
      <c r="U806" s="160"/>
      <c r="V806" s="19">
        <v>76906.66</v>
      </c>
      <c r="W806" s="19"/>
      <c r="X806" s="19"/>
    </row>
    <row r="807" spans="2:24" ht="12.75" customHeight="1">
      <c r="B807" s="161" t="s">
        <v>758</v>
      </c>
      <c r="C807" s="161"/>
      <c r="D807" s="161"/>
      <c r="E807" s="161"/>
      <c r="F807" s="161"/>
      <c r="G807" s="161"/>
      <c r="H807" s="160">
        <v>0</v>
      </c>
      <c r="I807" s="160"/>
      <c r="J807" s="160"/>
      <c r="L807" s="160">
        <v>61503.33</v>
      </c>
      <c r="M807" s="160"/>
      <c r="N807" s="160"/>
      <c r="O807" s="160">
        <v>0</v>
      </c>
      <c r="P807" s="160"/>
      <c r="Q807" s="160"/>
      <c r="S807" s="160">
        <v>61503.33</v>
      </c>
      <c r="T807" s="160"/>
      <c r="U807" s="160"/>
      <c r="V807" s="19">
        <v>61503.33</v>
      </c>
      <c r="W807" s="19"/>
      <c r="X807" s="19"/>
    </row>
    <row r="808" spans="2:24" ht="12.75" customHeight="1">
      <c r="B808" s="161" t="s">
        <v>759</v>
      </c>
      <c r="C808" s="161"/>
      <c r="D808" s="161"/>
      <c r="E808" s="161"/>
      <c r="F808" s="161"/>
      <c r="G808" s="161"/>
      <c r="H808" s="160">
        <v>0</v>
      </c>
      <c r="I808" s="160"/>
      <c r="J808" s="160"/>
      <c r="L808" s="160">
        <v>68.45</v>
      </c>
      <c r="M808" s="160"/>
      <c r="N808" s="160"/>
      <c r="O808" s="160">
        <v>0</v>
      </c>
      <c r="P808" s="160"/>
      <c r="Q808" s="160"/>
      <c r="S808" s="160">
        <v>68.45</v>
      </c>
      <c r="T808" s="160"/>
      <c r="U808" s="160"/>
      <c r="V808" s="19">
        <v>68.45</v>
      </c>
      <c r="W808" s="19"/>
      <c r="X808" s="19"/>
    </row>
    <row r="809" spans="2:24" ht="12.75" customHeight="1">
      <c r="B809" s="161" t="s">
        <v>760</v>
      </c>
      <c r="C809" s="161"/>
      <c r="D809" s="161"/>
      <c r="E809" s="161"/>
      <c r="F809" s="161"/>
      <c r="G809" s="161"/>
      <c r="H809" s="160">
        <v>0</v>
      </c>
      <c r="I809" s="160"/>
      <c r="J809" s="160"/>
      <c r="L809" s="160">
        <v>41394.81</v>
      </c>
      <c r="M809" s="160"/>
      <c r="N809" s="160"/>
      <c r="O809" s="160">
        <v>0</v>
      </c>
      <c r="P809" s="160"/>
      <c r="Q809" s="160"/>
      <c r="S809" s="160">
        <v>41394.81</v>
      </c>
      <c r="T809" s="160"/>
      <c r="U809" s="160"/>
      <c r="V809" s="19">
        <v>41394.81</v>
      </c>
      <c r="W809" s="19"/>
      <c r="X809" s="19"/>
    </row>
    <row r="810" spans="2:24" ht="12.75" customHeight="1">
      <c r="B810" s="161" t="s">
        <v>761</v>
      </c>
      <c r="C810" s="161"/>
      <c r="D810" s="161"/>
      <c r="E810" s="161"/>
      <c r="F810" s="161"/>
      <c r="G810" s="161"/>
      <c r="H810" s="160">
        <v>0</v>
      </c>
      <c r="I810" s="160"/>
      <c r="J810" s="160"/>
      <c r="L810" s="160">
        <v>2996.75</v>
      </c>
      <c r="M810" s="160"/>
      <c r="N810" s="160"/>
      <c r="O810" s="160">
        <v>0</v>
      </c>
      <c r="P810" s="160"/>
      <c r="Q810" s="160"/>
      <c r="S810" s="160">
        <v>2996.75</v>
      </c>
      <c r="T810" s="160"/>
      <c r="U810" s="160"/>
      <c r="V810" s="19">
        <v>2996.75</v>
      </c>
      <c r="W810" s="19"/>
      <c r="X810" s="19"/>
    </row>
    <row r="811" spans="2:24" ht="12.75" customHeight="1">
      <c r="B811" s="161" t="s">
        <v>762</v>
      </c>
      <c r="C811" s="161"/>
      <c r="D811" s="161"/>
      <c r="E811" s="161"/>
      <c r="F811" s="161"/>
      <c r="G811" s="161"/>
      <c r="H811" s="160">
        <v>0</v>
      </c>
      <c r="I811" s="160"/>
      <c r="J811" s="160"/>
      <c r="L811" s="160">
        <v>260279.78</v>
      </c>
      <c r="M811" s="160"/>
      <c r="N811" s="160"/>
      <c r="O811" s="160">
        <v>0</v>
      </c>
      <c r="P811" s="160"/>
      <c r="Q811" s="160"/>
      <c r="S811" s="160">
        <v>260279.78</v>
      </c>
      <c r="T811" s="160"/>
      <c r="U811" s="160"/>
      <c r="V811" s="19">
        <v>260279.78</v>
      </c>
      <c r="W811" s="19"/>
      <c r="X811" s="19"/>
    </row>
    <row r="812" spans="2:24" ht="12.75" customHeight="1">
      <c r="B812" s="161" t="s">
        <v>763</v>
      </c>
      <c r="C812" s="161"/>
      <c r="D812" s="161"/>
      <c r="E812" s="161"/>
      <c r="F812" s="161"/>
      <c r="G812" s="161"/>
      <c r="H812" s="160">
        <v>0</v>
      </c>
      <c r="I812" s="160"/>
      <c r="J812" s="160"/>
      <c r="L812" s="160">
        <v>15639.79</v>
      </c>
      <c r="M812" s="160"/>
      <c r="N812" s="160"/>
      <c r="O812" s="160">
        <v>0</v>
      </c>
      <c r="P812" s="160"/>
      <c r="Q812" s="160"/>
      <c r="S812" s="160">
        <v>15639.79</v>
      </c>
      <c r="T812" s="160"/>
      <c r="U812" s="160"/>
      <c r="V812" s="19">
        <v>15639.79</v>
      </c>
      <c r="W812" s="19"/>
      <c r="X812" s="19"/>
    </row>
    <row r="813" ht="12.75" customHeight="1">
      <c r="B813" s="15"/>
    </row>
    <row r="814" spans="2:24" ht="12.75" customHeight="1">
      <c r="B814" s="158" t="s">
        <v>764</v>
      </c>
      <c r="C814" s="158"/>
      <c r="D814" s="158"/>
      <c r="E814" s="158"/>
      <c r="F814" s="158"/>
      <c r="G814" s="158"/>
      <c r="H814" s="159">
        <v>0</v>
      </c>
      <c r="I814" s="159"/>
      <c r="J814" s="159"/>
      <c r="L814" s="159">
        <v>8074522.09</v>
      </c>
      <c r="M814" s="159"/>
      <c r="N814" s="159"/>
      <c r="O814" s="159">
        <v>1128.85</v>
      </c>
      <c r="P814" s="159"/>
      <c r="Q814" s="159"/>
      <c r="S814" s="159">
        <v>8073393.24</v>
      </c>
      <c r="T814" s="159"/>
      <c r="U814" s="159"/>
      <c r="V814" s="17">
        <v>8073393.24</v>
      </c>
      <c r="W814" s="17"/>
      <c r="X814" s="17"/>
    </row>
    <row r="815" ht="12.75" customHeight="1">
      <c r="B815" s="15"/>
    </row>
    <row r="816" spans="2:24" ht="12.75" customHeight="1">
      <c r="B816" s="158" t="s">
        <v>765</v>
      </c>
      <c r="C816" s="158"/>
      <c r="D816" s="158"/>
      <c r="E816" s="158"/>
      <c r="F816" s="158"/>
      <c r="G816" s="158"/>
      <c r="H816" s="159">
        <v>0</v>
      </c>
      <c r="I816" s="159"/>
      <c r="J816" s="159"/>
      <c r="L816" s="159">
        <v>8074522.09</v>
      </c>
      <c r="M816" s="159"/>
      <c r="N816" s="159"/>
      <c r="O816" s="159">
        <v>1128.85</v>
      </c>
      <c r="P816" s="159"/>
      <c r="Q816" s="159"/>
      <c r="S816" s="159">
        <v>8073393.24</v>
      </c>
      <c r="T816" s="159"/>
      <c r="U816" s="159"/>
      <c r="V816" s="17">
        <v>8073393.24</v>
      </c>
      <c r="W816" s="17"/>
      <c r="X816" s="17"/>
    </row>
    <row r="817" spans="2:24" ht="12.75" customHeight="1">
      <c r="B817" s="161" t="s">
        <v>766</v>
      </c>
      <c r="C817" s="161"/>
      <c r="D817" s="161"/>
      <c r="E817" s="161"/>
      <c r="F817" s="161"/>
      <c r="G817" s="161"/>
      <c r="H817" s="160">
        <v>0</v>
      </c>
      <c r="I817" s="160"/>
      <c r="J817" s="160"/>
      <c r="L817" s="160">
        <v>1339891.48</v>
      </c>
      <c r="M817" s="160"/>
      <c r="N817" s="160"/>
      <c r="O817" s="160">
        <v>850.56</v>
      </c>
      <c r="P817" s="160"/>
      <c r="Q817" s="160"/>
      <c r="S817" s="160">
        <v>1339040.92</v>
      </c>
      <c r="T817" s="160"/>
      <c r="U817" s="160"/>
      <c r="V817" s="19">
        <v>1339040.92</v>
      </c>
      <c r="W817" s="19"/>
      <c r="X817" s="19"/>
    </row>
    <row r="818" spans="2:24" ht="12.75" customHeight="1">
      <c r="B818" s="161" t="s">
        <v>767</v>
      </c>
      <c r="C818" s="161"/>
      <c r="D818" s="161"/>
      <c r="E818" s="161"/>
      <c r="F818" s="161"/>
      <c r="G818" s="161"/>
      <c r="H818" s="160">
        <v>0</v>
      </c>
      <c r="I818" s="160"/>
      <c r="J818" s="160"/>
      <c r="L818" s="160">
        <v>83068.75</v>
      </c>
      <c r="M818" s="160"/>
      <c r="N818" s="160"/>
      <c r="O818" s="160">
        <v>0</v>
      </c>
      <c r="P818" s="160"/>
      <c r="Q818" s="160"/>
      <c r="S818" s="160">
        <v>83068.75</v>
      </c>
      <c r="T818" s="160"/>
      <c r="U818" s="160"/>
      <c r="V818" s="19">
        <v>83068.75</v>
      </c>
      <c r="W818" s="19"/>
      <c r="X818" s="19"/>
    </row>
    <row r="819" spans="2:24" ht="12.75" customHeight="1">
      <c r="B819" s="161" t="s">
        <v>768</v>
      </c>
      <c r="C819" s="161"/>
      <c r="D819" s="161"/>
      <c r="E819" s="161"/>
      <c r="F819" s="161"/>
      <c r="G819" s="161"/>
      <c r="H819" s="160">
        <v>0</v>
      </c>
      <c r="I819" s="160"/>
      <c r="J819" s="160"/>
      <c r="L819" s="160">
        <v>5632.48</v>
      </c>
      <c r="M819" s="160"/>
      <c r="N819" s="160"/>
      <c r="O819" s="160">
        <v>0</v>
      </c>
      <c r="P819" s="160"/>
      <c r="Q819" s="160"/>
      <c r="S819" s="160">
        <v>5632.48</v>
      </c>
      <c r="T819" s="160"/>
      <c r="U819" s="160"/>
      <c r="V819" s="19">
        <v>5632.48</v>
      </c>
      <c r="W819" s="19"/>
      <c r="X819" s="19"/>
    </row>
    <row r="820" spans="2:24" ht="12.75" customHeight="1">
      <c r="B820" s="161" t="s">
        <v>769</v>
      </c>
      <c r="C820" s="161"/>
      <c r="D820" s="161"/>
      <c r="E820" s="161"/>
      <c r="F820" s="161"/>
      <c r="G820" s="161"/>
      <c r="H820" s="160">
        <v>0</v>
      </c>
      <c r="I820" s="160"/>
      <c r="J820" s="160"/>
      <c r="L820" s="160">
        <v>9683.57</v>
      </c>
      <c r="M820" s="160"/>
      <c r="N820" s="160"/>
      <c r="O820" s="160">
        <v>0</v>
      </c>
      <c r="P820" s="160"/>
      <c r="Q820" s="160"/>
      <c r="S820" s="160">
        <v>9683.57</v>
      </c>
      <c r="T820" s="160"/>
      <c r="U820" s="160"/>
      <c r="V820" s="19">
        <v>9683.57</v>
      </c>
      <c r="W820" s="19"/>
      <c r="X820" s="19"/>
    </row>
    <row r="821" spans="2:24" ht="12.75" customHeight="1">
      <c r="B821" s="161" t="s">
        <v>770</v>
      </c>
      <c r="C821" s="161"/>
      <c r="D821" s="161"/>
      <c r="E821" s="161"/>
      <c r="F821" s="161"/>
      <c r="G821" s="161"/>
      <c r="H821" s="160">
        <v>0</v>
      </c>
      <c r="I821" s="160"/>
      <c r="J821" s="160"/>
      <c r="L821" s="160">
        <v>5861.66</v>
      </c>
      <c r="M821" s="160"/>
      <c r="N821" s="160"/>
      <c r="O821" s="160">
        <v>0</v>
      </c>
      <c r="P821" s="160"/>
      <c r="Q821" s="160"/>
      <c r="S821" s="160">
        <v>5861.66</v>
      </c>
      <c r="T821" s="160"/>
      <c r="U821" s="160"/>
      <c r="V821" s="19">
        <v>5861.66</v>
      </c>
      <c r="W821" s="19"/>
      <c r="X821" s="19"/>
    </row>
    <row r="822" spans="2:24" ht="12.75" customHeight="1">
      <c r="B822" s="161" t="s">
        <v>771</v>
      </c>
      <c r="C822" s="161"/>
      <c r="D822" s="161"/>
      <c r="E822" s="161"/>
      <c r="F822" s="161"/>
      <c r="G822" s="161"/>
      <c r="H822" s="160">
        <v>0</v>
      </c>
      <c r="I822" s="160"/>
      <c r="J822" s="160"/>
      <c r="L822" s="160">
        <v>12510.26</v>
      </c>
      <c r="M822" s="160"/>
      <c r="N822" s="160"/>
      <c r="O822" s="160">
        <v>0</v>
      </c>
      <c r="P822" s="160"/>
      <c r="Q822" s="160"/>
      <c r="S822" s="160">
        <v>12510.26</v>
      </c>
      <c r="T822" s="160"/>
      <c r="U822" s="160"/>
      <c r="V822" s="19">
        <v>12510.26</v>
      </c>
      <c r="W822" s="19"/>
      <c r="X822" s="19"/>
    </row>
    <row r="823" spans="2:24" ht="12.75" customHeight="1">
      <c r="B823" s="161" t="s">
        <v>772</v>
      </c>
      <c r="C823" s="161"/>
      <c r="D823" s="161"/>
      <c r="E823" s="161"/>
      <c r="F823" s="161"/>
      <c r="G823" s="161"/>
      <c r="H823" s="160">
        <v>0</v>
      </c>
      <c r="I823" s="160"/>
      <c r="J823" s="160"/>
      <c r="L823" s="160">
        <v>16034.66</v>
      </c>
      <c r="M823" s="160"/>
      <c r="N823" s="160"/>
      <c r="O823" s="160">
        <v>0</v>
      </c>
      <c r="P823" s="160"/>
      <c r="Q823" s="160"/>
      <c r="S823" s="160">
        <v>16034.66</v>
      </c>
      <c r="T823" s="160"/>
      <c r="U823" s="160"/>
      <c r="V823" s="19">
        <v>16034.66</v>
      </c>
      <c r="W823" s="19"/>
      <c r="X823" s="19"/>
    </row>
    <row r="824" spans="2:24" ht="12.75" customHeight="1">
      <c r="B824" s="161" t="s">
        <v>773</v>
      </c>
      <c r="C824" s="161"/>
      <c r="D824" s="161"/>
      <c r="E824" s="161"/>
      <c r="F824" s="161"/>
      <c r="G824" s="161"/>
      <c r="H824" s="160">
        <v>0</v>
      </c>
      <c r="I824" s="160"/>
      <c r="J824" s="160"/>
      <c r="L824" s="160">
        <v>497.05</v>
      </c>
      <c r="M824" s="160"/>
      <c r="N824" s="160"/>
      <c r="O824" s="160">
        <v>0</v>
      </c>
      <c r="P824" s="160"/>
      <c r="Q824" s="160"/>
      <c r="S824" s="160">
        <v>497.05</v>
      </c>
      <c r="T824" s="160"/>
      <c r="U824" s="160"/>
      <c r="V824" s="19">
        <v>497.05</v>
      </c>
      <c r="W824" s="19"/>
      <c r="X824" s="19"/>
    </row>
    <row r="825" spans="2:24" ht="12.75" customHeight="1">
      <c r="B825" s="161" t="s">
        <v>774</v>
      </c>
      <c r="C825" s="161"/>
      <c r="D825" s="161"/>
      <c r="E825" s="161"/>
      <c r="F825" s="161"/>
      <c r="G825" s="161"/>
      <c r="H825" s="160">
        <v>0</v>
      </c>
      <c r="I825" s="160"/>
      <c r="J825" s="160"/>
      <c r="L825" s="160">
        <v>1440</v>
      </c>
      <c r="M825" s="160"/>
      <c r="N825" s="160"/>
      <c r="O825" s="160">
        <v>0</v>
      </c>
      <c r="P825" s="160"/>
      <c r="Q825" s="160"/>
      <c r="S825" s="160">
        <v>1440</v>
      </c>
      <c r="T825" s="160"/>
      <c r="U825" s="160"/>
      <c r="V825" s="19">
        <v>1440</v>
      </c>
      <c r="W825" s="19"/>
      <c r="X825" s="19"/>
    </row>
    <row r="826" spans="2:24" ht="12.75" customHeight="1">
      <c r="B826" s="161" t="s">
        <v>775</v>
      </c>
      <c r="C826" s="161"/>
      <c r="D826" s="161"/>
      <c r="E826" s="161"/>
      <c r="F826" s="161"/>
      <c r="G826" s="161"/>
      <c r="H826" s="160">
        <v>0</v>
      </c>
      <c r="I826" s="160"/>
      <c r="J826" s="160"/>
      <c r="L826" s="160">
        <v>49720.78</v>
      </c>
      <c r="M826" s="160"/>
      <c r="N826" s="160"/>
      <c r="O826" s="160">
        <v>278.29</v>
      </c>
      <c r="P826" s="160"/>
      <c r="Q826" s="160"/>
      <c r="S826" s="160">
        <v>49442.49</v>
      </c>
      <c r="T826" s="160"/>
      <c r="U826" s="160"/>
      <c r="V826" s="19">
        <v>49442.49</v>
      </c>
      <c r="W826" s="19"/>
      <c r="X826" s="19"/>
    </row>
    <row r="827" spans="2:24" ht="12.75" customHeight="1">
      <c r="B827" s="161" t="s">
        <v>776</v>
      </c>
      <c r="C827" s="161"/>
      <c r="D827" s="161"/>
      <c r="E827" s="161"/>
      <c r="F827" s="161"/>
      <c r="G827" s="161"/>
      <c r="H827" s="160">
        <v>0</v>
      </c>
      <c r="I827" s="160"/>
      <c r="J827" s="160"/>
      <c r="L827" s="160">
        <v>32.4</v>
      </c>
      <c r="M827" s="160"/>
      <c r="N827" s="160"/>
      <c r="O827" s="160">
        <v>0</v>
      </c>
      <c r="P827" s="160"/>
      <c r="Q827" s="160"/>
      <c r="S827" s="160">
        <v>32.4</v>
      </c>
      <c r="T827" s="160"/>
      <c r="U827" s="160"/>
      <c r="V827" s="19">
        <v>32.4</v>
      </c>
      <c r="W827" s="19"/>
      <c r="X827" s="19"/>
    </row>
    <row r="828" spans="2:24" ht="12.75" customHeight="1">
      <c r="B828" s="161" t="s">
        <v>777</v>
      </c>
      <c r="C828" s="161"/>
      <c r="D828" s="161"/>
      <c r="E828" s="161"/>
      <c r="F828" s="161"/>
      <c r="G828" s="161"/>
      <c r="H828" s="160">
        <v>0</v>
      </c>
      <c r="I828" s="160"/>
      <c r="J828" s="160"/>
      <c r="L828" s="160">
        <v>13698.18</v>
      </c>
      <c r="M828" s="160"/>
      <c r="N828" s="160"/>
      <c r="O828" s="160">
        <v>0</v>
      </c>
      <c r="P828" s="160"/>
      <c r="Q828" s="160"/>
      <c r="S828" s="160">
        <v>13698.18</v>
      </c>
      <c r="T828" s="160"/>
      <c r="U828" s="160"/>
      <c r="V828" s="19">
        <v>13698.18</v>
      </c>
      <c r="W828" s="19"/>
      <c r="X828" s="19"/>
    </row>
    <row r="829" spans="2:24" ht="12.75" customHeight="1">
      <c r="B829" s="161" t="s">
        <v>778</v>
      </c>
      <c r="C829" s="161"/>
      <c r="D829" s="161"/>
      <c r="E829" s="161"/>
      <c r="F829" s="161"/>
      <c r="G829" s="161"/>
      <c r="H829" s="160">
        <v>0</v>
      </c>
      <c r="I829" s="160"/>
      <c r="J829" s="160"/>
      <c r="L829" s="160">
        <v>3390</v>
      </c>
      <c r="M829" s="160"/>
      <c r="N829" s="160"/>
      <c r="O829" s="160">
        <v>0</v>
      </c>
      <c r="P829" s="160"/>
      <c r="Q829" s="160"/>
      <c r="S829" s="160">
        <v>3390</v>
      </c>
      <c r="T829" s="160"/>
      <c r="U829" s="160"/>
      <c r="V829" s="19">
        <v>3390</v>
      </c>
      <c r="W829" s="19"/>
      <c r="X829" s="19"/>
    </row>
    <row r="830" spans="2:24" ht="12.75" customHeight="1">
      <c r="B830" s="161" t="s">
        <v>779</v>
      </c>
      <c r="C830" s="161"/>
      <c r="D830" s="161"/>
      <c r="E830" s="161"/>
      <c r="F830" s="161"/>
      <c r="G830" s="161"/>
      <c r="H830" s="160">
        <v>0</v>
      </c>
      <c r="I830" s="160"/>
      <c r="J830" s="160"/>
      <c r="L830" s="160">
        <v>1040.19</v>
      </c>
      <c r="M830" s="160"/>
      <c r="N830" s="160"/>
      <c r="O830" s="160">
        <v>0</v>
      </c>
      <c r="P830" s="160"/>
      <c r="Q830" s="160"/>
      <c r="S830" s="160">
        <v>1040.19</v>
      </c>
      <c r="T830" s="160"/>
      <c r="U830" s="160"/>
      <c r="V830" s="19">
        <v>1040.19</v>
      </c>
      <c r="W830" s="19"/>
      <c r="X830" s="19"/>
    </row>
    <row r="831" spans="2:24" ht="12.75" customHeight="1">
      <c r="B831" s="161" t="s">
        <v>780</v>
      </c>
      <c r="C831" s="161"/>
      <c r="D831" s="161"/>
      <c r="E831" s="161"/>
      <c r="F831" s="161"/>
      <c r="G831" s="161"/>
      <c r="H831" s="160">
        <v>0</v>
      </c>
      <c r="I831" s="160"/>
      <c r="J831" s="160"/>
      <c r="L831" s="160">
        <v>95224.41</v>
      </c>
      <c r="M831" s="160"/>
      <c r="N831" s="160"/>
      <c r="O831" s="160">
        <v>0</v>
      </c>
      <c r="P831" s="160"/>
      <c r="Q831" s="160"/>
      <c r="S831" s="160">
        <v>95224.41</v>
      </c>
      <c r="T831" s="160"/>
      <c r="U831" s="160"/>
      <c r="V831" s="19">
        <v>95224.41</v>
      </c>
      <c r="W831" s="19"/>
      <c r="X831" s="19"/>
    </row>
    <row r="832" spans="2:24" ht="12.75" customHeight="1">
      <c r="B832" s="161" t="s">
        <v>781</v>
      </c>
      <c r="C832" s="161"/>
      <c r="D832" s="161"/>
      <c r="E832" s="161"/>
      <c r="F832" s="161"/>
      <c r="G832" s="161"/>
      <c r="H832" s="160">
        <v>0</v>
      </c>
      <c r="I832" s="160"/>
      <c r="J832" s="160"/>
      <c r="L832" s="160">
        <v>5064.24</v>
      </c>
      <c r="M832" s="160"/>
      <c r="N832" s="160"/>
      <c r="O832" s="160">
        <v>0</v>
      </c>
      <c r="P832" s="160"/>
      <c r="Q832" s="160"/>
      <c r="S832" s="160">
        <v>5064.24</v>
      </c>
      <c r="T832" s="160"/>
      <c r="U832" s="160"/>
      <c r="V832" s="19">
        <v>5064.24</v>
      </c>
      <c r="W832" s="19"/>
      <c r="X832" s="19"/>
    </row>
    <row r="833" spans="2:24" ht="12.75" customHeight="1">
      <c r="B833" s="161" t="s">
        <v>782</v>
      </c>
      <c r="C833" s="161"/>
      <c r="D833" s="161"/>
      <c r="E833" s="161"/>
      <c r="F833" s="161"/>
      <c r="G833" s="161"/>
      <c r="H833" s="160">
        <v>0</v>
      </c>
      <c r="I833" s="160"/>
      <c r="J833" s="160"/>
      <c r="L833" s="160">
        <v>6233958.59</v>
      </c>
      <c r="M833" s="160"/>
      <c r="N833" s="160"/>
      <c r="O833" s="160">
        <v>0</v>
      </c>
      <c r="P833" s="160"/>
      <c r="Q833" s="160"/>
      <c r="S833" s="160">
        <v>6233958.59</v>
      </c>
      <c r="T833" s="160"/>
      <c r="U833" s="160"/>
      <c r="V833" s="19">
        <v>6233958.59</v>
      </c>
      <c r="W833" s="19"/>
      <c r="X833" s="19"/>
    </row>
    <row r="834" spans="2:24" ht="12.75" customHeight="1">
      <c r="B834" s="161" t="s">
        <v>783</v>
      </c>
      <c r="C834" s="161"/>
      <c r="D834" s="161"/>
      <c r="E834" s="161"/>
      <c r="F834" s="161"/>
      <c r="G834" s="161"/>
      <c r="H834" s="160">
        <v>0</v>
      </c>
      <c r="I834" s="160"/>
      <c r="J834" s="160"/>
      <c r="L834" s="160">
        <v>1048.25</v>
      </c>
      <c r="M834" s="160"/>
      <c r="N834" s="160"/>
      <c r="O834" s="160">
        <v>0</v>
      </c>
      <c r="P834" s="160"/>
      <c r="Q834" s="160"/>
      <c r="S834" s="160">
        <v>1048.25</v>
      </c>
      <c r="T834" s="160"/>
      <c r="U834" s="160"/>
      <c r="V834" s="19">
        <v>1048.25</v>
      </c>
      <c r="W834" s="19"/>
      <c r="X834" s="19"/>
    </row>
    <row r="835" spans="2:24" ht="12.75" customHeight="1">
      <c r="B835" s="161" t="s">
        <v>784</v>
      </c>
      <c r="C835" s="161"/>
      <c r="D835" s="161"/>
      <c r="E835" s="161"/>
      <c r="F835" s="161"/>
      <c r="G835" s="161"/>
      <c r="H835" s="160">
        <v>0</v>
      </c>
      <c r="I835" s="160"/>
      <c r="J835" s="160"/>
      <c r="L835" s="160">
        <v>73132.03</v>
      </c>
      <c r="M835" s="160"/>
      <c r="N835" s="160"/>
      <c r="O835" s="160">
        <v>0</v>
      </c>
      <c r="P835" s="160"/>
      <c r="Q835" s="160"/>
      <c r="S835" s="160">
        <v>73132.03</v>
      </c>
      <c r="T835" s="160"/>
      <c r="U835" s="160"/>
      <c r="V835" s="19">
        <v>73132.03</v>
      </c>
      <c r="W835" s="19"/>
      <c r="X835" s="19"/>
    </row>
    <row r="836" spans="2:24" ht="12.75" customHeight="1">
      <c r="B836" s="161" t="s">
        <v>785</v>
      </c>
      <c r="C836" s="161"/>
      <c r="D836" s="161"/>
      <c r="E836" s="161"/>
      <c r="F836" s="161"/>
      <c r="G836" s="161"/>
      <c r="H836" s="160">
        <v>0</v>
      </c>
      <c r="I836" s="160"/>
      <c r="J836" s="160"/>
      <c r="L836" s="160">
        <v>3469.25</v>
      </c>
      <c r="M836" s="160"/>
      <c r="N836" s="160"/>
      <c r="O836" s="160">
        <v>0</v>
      </c>
      <c r="P836" s="160"/>
      <c r="Q836" s="160"/>
      <c r="S836" s="160">
        <v>3469.25</v>
      </c>
      <c r="T836" s="160"/>
      <c r="U836" s="160"/>
      <c r="V836" s="19">
        <v>3469.25</v>
      </c>
      <c r="W836" s="19"/>
      <c r="X836" s="19"/>
    </row>
    <row r="837" spans="2:24" ht="12.75" customHeight="1">
      <c r="B837" s="161" t="s">
        <v>786</v>
      </c>
      <c r="C837" s="161"/>
      <c r="D837" s="161"/>
      <c r="E837" s="161"/>
      <c r="F837" s="161"/>
      <c r="G837" s="161"/>
      <c r="H837" s="160">
        <v>0</v>
      </c>
      <c r="I837" s="160"/>
      <c r="J837" s="160"/>
      <c r="L837" s="160">
        <v>120123.86</v>
      </c>
      <c r="M837" s="160"/>
      <c r="N837" s="160"/>
      <c r="O837" s="160">
        <v>0</v>
      </c>
      <c r="P837" s="160"/>
      <c r="Q837" s="160"/>
      <c r="S837" s="160">
        <v>120123.86</v>
      </c>
      <c r="T837" s="160"/>
      <c r="U837" s="160"/>
      <c r="V837" s="19">
        <v>120123.86</v>
      </c>
      <c r="W837" s="19"/>
      <c r="X837" s="19"/>
    </row>
    <row r="838" ht="12.75" customHeight="1">
      <c r="B838" s="15"/>
    </row>
    <row r="839" spans="2:24" ht="12.75" customHeight="1">
      <c r="B839" s="158" t="s">
        <v>787</v>
      </c>
      <c r="C839" s="158"/>
      <c r="D839" s="158"/>
      <c r="E839" s="158"/>
      <c r="F839" s="158"/>
      <c r="G839" s="158"/>
      <c r="H839" s="159">
        <v>0</v>
      </c>
      <c r="I839" s="159"/>
      <c r="J839" s="159"/>
      <c r="L839" s="159">
        <v>247152.88</v>
      </c>
      <c r="M839" s="159"/>
      <c r="N839" s="159"/>
      <c r="O839" s="159">
        <v>0</v>
      </c>
      <c r="P839" s="159"/>
      <c r="Q839" s="159"/>
      <c r="S839" s="159">
        <v>247152.88</v>
      </c>
      <c r="T839" s="159"/>
      <c r="U839" s="159"/>
      <c r="V839" s="17">
        <v>247152.88</v>
      </c>
      <c r="W839" s="17"/>
      <c r="X839" s="17"/>
    </row>
    <row r="840" spans="2:24" ht="12.75" customHeight="1">
      <c r="B840" s="158" t="s">
        <v>788</v>
      </c>
      <c r="C840" s="158"/>
      <c r="D840" s="158"/>
      <c r="E840" s="158"/>
      <c r="F840" s="158"/>
      <c r="G840" s="158"/>
      <c r="H840" s="159">
        <v>0</v>
      </c>
      <c r="I840" s="159"/>
      <c r="J840" s="159"/>
      <c r="L840" s="159">
        <v>247152.88</v>
      </c>
      <c r="M840" s="159"/>
      <c r="N840" s="159"/>
      <c r="O840" s="159">
        <v>0</v>
      </c>
      <c r="P840" s="159"/>
      <c r="Q840" s="159"/>
      <c r="S840" s="159">
        <v>247152.88</v>
      </c>
      <c r="T840" s="159"/>
      <c r="U840" s="159"/>
      <c r="V840" s="17">
        <v>247152.88</v>
      </c>
      <c r="W840" s="17"/>
      <c r="X840" s="17"/>
    </row>
    <row r="841" spans="2:24" ht="12.75" customHeight="1">
      <c r="B841" s="161" t="s">
        <v>789</v>
      </c>
      <c r="C841" s="161"/>
      <c r="D841" s="161"/>
      <c r="E841" s="161"/>
      <c r="F841" s="161"/>
      <c r="G841" s="161"/>
      <c r="H841" s="160">
        <v>0</v>
      </c>
      <c r="I841" s="160"/>
      <c r="J841" s="160"/>
      <c r="L841" s="160">
        <v>170</v>
      </c>
      <c r="M841" s="160"/>
      <c r="N841" s="160"/>
      <c r="O841" s="160">
        <v>0</v>
      </c>
      <c r="P841" s="160"/>
      <c r="Q841" s="160"/>
      <c r="S841" s="160">
        <v>170</v>
      </c>
      <c r="T841" s="160"/>
      <c r="U841" s="160"/>
      <c r="V841" s="19">
        <v>170</v>
      </c>
      <c r="W841" s="19"/>
      <c r="X841" s="19"/>
    </row>
    <row r="842" spans="2:24" ht="12.75" customHeight="1">
      <c r="B842" s="161" t="s">
        <v>790</v>
      </c>
      <c r="C842" s="161"/>
      <c r="D842" s="161"/>
      <c r="E842" s="161"/>
      <c r="F842" s="161"/>
      <c r="G842" s="161"/>
      <c r="H842" s="160">
        <v>0</v>
      </c>
      <c r="I842" s="160"/>
      <c r="J842" s="160"/>
      <c r="L842" s="160">
        <v>246982.88</v>
      </c>
      <c r="M842" s="160"/>
      <c r="N842" s="160"/>
      <c r="O842" s="160">
        <v>0</v>
      </c>
      <c r="P842" s="160"/>
      <c r="Q842" s="160"/>
      <c r="S842" s="160">
        <v>246982.88</v>
      </c>
      <c r="T842" s="160"/>
      <c r="U842" s="160"/>
      <c r="V842" s="19">
        <v>246982.88</v>
      </c>
      <c r="W842" s="19"/>
      <c r="X842" s="19"/>
    </row>
    <row r="843" ht="12.75" customHeight="1">
      <c r="B843" s="15"/>
    </row>
    <row r="844" spans="2:24" ht="12.75" customHeight="1">
      <c r="B844" s="158" t="s">
        <v>791</v>
      </c>
      <c r="C844" s="158"/>
      <c r="D844" s="158"/>
      <c r="E844" s="158"/>
      <c r="F844" s="158"/>
      <c r="G844" s="158"/>
      <c r="H844" s="159">
        <v>0</v>
      </c>
      <c r="I844" s="159"/>
      <c r="J844" s="159"/>
      <c r="L844" s="159">
        <v>8444011.16</v>
      </c>
      <c r="M844" s="159"/>
      <c r="N844" s="159"/>
      <c r="O844" s="159">
        <v>58350.02</v>
      </c>
      <c r="P844" s="159"/>
      <c r="Q844" s="159"/>
      <c r="S844" s="159">
        <v>8385661.14</v>
      </c>
      <c r="T844" s="159"/>
      <c r="U844" s="159"/>
      <c r="V844" s="17">
        <v>8385661.14</v>
      </c>
      <c r="W844" s="17"/>
      <c r="X844" s="17"/>
    </row>
    <row r="845" ht="12.75" customHeight="1">
      <c r="B845" s="15"/>
    </row>
    <row r="846" spans="2:24" ht="12.75" customHeight="1">
      <c r="B846" s="158" t="s">
        <v>792</v>
      </c>
      <c r="C846" s="158"/>
      <c r="D846" s="158"/>
      <c r="E846" s="158"/>
      <c r="F846" s="158"/>
      <c r="G846" s="158"/>
      <c r="H846" s="159">
        <v>0</v>
      </c>
      <c r="I846" s="159"/>
      <c r="J846" s="159"/>
      <c r="L846" s="159">
        <v>836076.47</v>
      </c>
      <c r="M846" s="159"/>
      <c r="N846" s="159"/>
      <c r="O846" s="159">
        <v>57032.43</v>
      </c>
      <c r="P846" s="159"/>
      <c r="Q846" s="159"/>
      <c r="S846" s="159">
        <v>779044.04</v>
      </c>
      <c r="T846" s="159"/>
      <c r="U846" s="159"/>
      <c r="V846" s="17">
        <v>779044.04</v>
      </c>
      <c r="W846" s="17"/>
      <c r="X846" s="17"/>
    </row>
    <row r="847" spans="2:24" ht="12.75" customHeight="1">
      <c r="B847" s="158" t="s">
        <v>793</v>
      </c>
      <c r="C847" s="158"/>
      <c r="D847" s="158"/>
      <c r="E847" s="158"/>
      <c r="F847" s="158"/>
      <c r="G847" s="158"/>
      <c r="H847" s="159">
        <v>0</v>
      </c>
      <c r="I847" s="159"/>
      <c r="J847" s="159"/>
      <c r="L847" s="159">
        <v>836076.47</v>
      </c>
      <c r="M847" s="159"/>
      <c r="N847" s="159"/>
      <c r="O847" s="159">
        <v>57032.43</v>
      </c>
      <c r="P847" s="159"/>
      <c r="Q847" s="159"/>
      <c r="S847" s="159">
        <v>779044.04</v>
      </c>
      <c r="T847" s="159"/>
      <c r="U847" s="159"/>
      <c r="V847" s="17">
        <v>779044.04</v>
      </c>
      <c r="W847" s="17"/>
      <c r="X847" s="17"/>
    </row>
    <row r="848" spans="2:24" ht="12.75" customHeight="1">
      <c r="B848" s="161" t="s">
        <v>794</v>
      </c>
      <c r="C848" s="161"/>
      <c r="D848" s="161"/>
      <c r="E848" s="161"/>
      <c r="F848" s="161"/>
      <c r="G848" s="161"/>
      <c r="H848" s="160">
        <v>0</v>
      </c>
      <c r="I848" s="160"/>
      <c r="J848" s="160"/>
      <c r="L848" s="160">
        <v>74847.83</v>
      </c>
      <c r="M848" s="160"/>
      <c r="N848" s="160"/>
      <c r="O848" s="160">
        <v>53341.45</v>
      </c>
      <c r="P848" s="160"/>
      <c r="Q848" s="160"/>
      <c r="S848" s="160">
        <v>21506.38</v>
      </c>
      <c r="T848" s="160"/>
      <c r="U848" s="160"/>
      <c r="V848" s="19">
        <v>21506.38</v>
      </c>
      <c r="W848" s="19"/>
      <c r="X848" s="19"/>
    </row>
    <row r="849" spans="2:24" ht="12.75" customHeight="1">
      <c r="B849" s="161" t="s">
        <v>795</v>
      </c>
      <c r="C849" s="161"/>
      <c r="D849" s="161"/>
      <c r="E849" s="161"/>
      <c r="F849" s="161"/>
      <c r="G849" s="161"/>
      <c r="H849" s="160">
        <v>0</v>
      </c>
      <c r="I849" s="160"/>
      <c r="J849" s="160"/>
      <c r="L849" s="160">
        <v>5240.73</v>
      </c>
      <c r="M849" s="160"/>
      <c r="N849" s="160"/>
      <c r="O849" s="160">
        <v>3690.98</v>
      </c>
      <c r="P849" s="160"/>
      <c r="Q849" s="160"/>
      <c r="S849" s="160">
        <v>1549.75</v>
      </c>
      <c r="T849" s="160"/>
      <c r="U849" s="160"/>
      <c r="V849" s="19">
        <v>1549.75</v>
      </c>
      <c r="W849" s="19"/>
      <c r="X849" s="19"/>
    </row>
    <row r="850" spans="2:24" ht="12.75" customHeight="1">
      <c r="B850" s="161" t="s">
        <v>796</v>
      </c>
      <c r="C850" s="161"/>
      <c r="D850" s="161"/>
      <c r="E850" s="161"/>
      <c r="F850" s="161"/>
      <c r="G850" s="161"/>
      <c r="H850" s="160">
        <v>0</v>
      </c>
      <c r="I850" s="160"/>
      <c r="J850" s="160"/>
      <c r="L850" s="160">
        <v>755987.91</v>
      </c>
      <c r="M850" s="160"/>
      <c r="N850" s="160"/>
      <c r="O850" s="160">
        <v>0</v>
      </c>
      <c r="P850" s="160"/>
      <c r="Q850" s="160"/>
      <c r="S850" s="160">
        <v>755987.91</v>
      </c>
      <c r="T850" s="160"/>
      <c r="U850" s="160"/>
      <c r="V850" s="19">
        <v>755987.91</v>
      </c>
      <c r="W850" s="19"/>
      <c r="X850" s="19"/>
    </row>
    <row r="851" ht="12.75" customHeight="1">
      <c r="B851" s="15"/>
    </row>
    <row r="852" spans="2:24" ht="12.75" customHeight="1">
      <c r="B852" s="158" t="s">
        <v>797</v>
      </c>
      <c r="C852" s="158"/>
      <c r="D852" s="158"/>
      <c r="E852" s="158"/>
      <c r="F852" s="158"/>
      <c r="G852" s="158"/>
      <c r="H852" s="159">
        <v>0</v>
      </c>
      <c r="I852" s="159"/>
      <c r="J852" s="159"/>
      <c r="L852" s="159">
        <v>5407580.84</v>
      </c>
      <c r="M852" s="159"/>
      <c r="N852" s="159"/>
      <c r="O852" s="159">
        <v>0</v>
      </c>
      <c r="P852" s="159"/>
      <c r="Q852" s="159"/>
      <c r="S852" s="159">
        <v>5407580.84</v>
      </c>
      <c r="T852" s="159"/>
      <c r="U852" s="159"/>
      <c r="V852" s="17">
        <v>5407580.84</v>
      </c>
      <c r="W852" s="17"/>
      <c r="X852" s="17"/>
    </row>
    <row r="853" ht="12.75" customHeight="1">
      <c r="B853" s="15"/>
    </row>
    <row r="854" spans="2:24" ht="12.75" customHeight="1">
      <c r="B854" s="158" t="s">
        <v>798</v>
      </c>
      <c r="C854" s="158"/>
      <c r="D854" s="158"/>
      <c r="E854" s="158"/>
      <c r="F854" s="158"/>
      <c r="G854" s="158"/>
      <c r="H854" s="159">
        <v>0</v>
      </c>
      <c r="I854" s="159"/>
      <c r="J854" s="159"/>
      <c r="L854" s="159">
        <v>5407580.84</v>
      </c>
      <c r="M854" s="159"/>
      <c r="N854" s="159"/>
      <c r="O854" s="159">
        <v>0</v>
      </c>
      <c r="P854" s="159"/>
      <c r="Q854" s="159"/>
      <c r="S854" s="159">
        <v>5407580.84</v>
      </c>
      <c r="T854" s="159"/>
      <c r="U854" s="159"/>
      <c r="V854" s="17">
        <v>5407580.84</v>
      </c>
      <c r="W854" s="17"/>
      <c r="X854" s="17"/>
    </row>
    <row r="855" spans="2:24" ht="12.75" customHeight="1">
      <c r="B855" s="161" t="s">
        <v>799</v>
      </c>
      <c r="C855" s="161"/>
      <c r="D855" s="161"/>
      <c r="E855" s="161"/>
      <c r="F855" s="161"/>
      <c r="G855" s="161"/>
      <c r="H855" s="160">
        <v>0</v>
      </c>
      <c r="I855" s="160"/>
      <c r="J855" s="160"/>
      <c r="L855" s="160">
        <v>362662.1</v>
      </c>
      <c r="M855" s="160"/>
      <c r="N855" s="160"/>
      <c r="O855" s="160">
        <v>0</v>
      </c>
      <c r="P855" s="160"/>
      <c r="Q855" s="160"/>
      <c r="S855" s="160">
        <v>362662.1</v>
      </c>
      <c r="T855" s="160"/>
      <c r="U855" s="160"/>
      <c r="V855" s="19">
        <v>362662.1</v>
      </c>
      <c r="W855" s="19"/>
      <c r="X855" s="19"/>
    </row>
    <row r="856" spans="2:24" ht="12.75" customHeight="1">
      <c r="B856" s="161" t="s">
        <v>800</v>
      </c>
      <c r="C856" s="161"/>
      <c r="D856" s="161"/>
      <c r="E856" s="161"/>
      <c r="F856" s="161"/>
      <c r="G856" s="161"/>
      <c r="H856" s="160">
        <v>0</v>
      </c>
      <c r="I856" s="160"/>
      <c r="J856" s="160"/>
      <c r="L856" s="160">
        <v>936.22</v>
      </c>
      <c r="M856" s="160"/>
      <c r="N856" s="160"/>
      <c r="O856" s="160">
        <v>0</v>
      </c>
      <c r="P856" s="160"/>
      <c r="Q856" s="160"/>
      <c r="S856" s="160">
        <v>936.22</v>
      </c>
      <c r="T856" s="160"/>
      <c r="U856" s="160"/>
      <c r="V856" s="19">
        <v>936.22</v>
      </c>
      <c r="W856" s="19"/>
      <c r="X856" s="19"/>
    </row>
    <row r="857" spans="2:24" ht="12.75" customHeight="1">
      <c r="B857" s="161" t="s">
        <v>801</v>
      </c>
      <c r="C857" s="161"/>
      <c r="D857" s="161"/>
      <c r="E857" s="161"/>
      <c r="F857" s="161"/>
      <c r="G857" s="161"/>
      <c r="H857" s="160">
        <v>0</v>
      </c>
      <c r="I857" s="160"/>
      <c r="J857" s="160"/>
      <c r="L857" s="160">
        <v>30368.22</v>
      </c>
      <c r="M857" s="160"/>
      <c r="N857" s="160"/>
      <c r="O857" s="160">
        <v>0</v>
      </c>
      <c r="P857" s="160"/>
      <c r="Q857" s="160"/>
      <c r="S857" s="160">
        <v>30368.22</v>
      </c>
      <c r="T857" s="160"/>
      <c r="U857" s="160"/>
      <c r="V857" s="19">
        <v>30368.22</v>
      </c>
      <c r="W857" s="19"/>
      <c r="X857" s="19"/>
    </row>
    <row r="858" spans="2:24" ht="12.75" customHeight="1">
      <c r="B858" s="161" t="s">
        <v>802</v>
      </c>
      <c r="C858" s="161"/>
      <c r="D858" s="161"/>
      <c r="E858" s="161"/>
      <c r="F858" s="161"/>
      <c r="G858" s="161"/>
      <c r="H858" s="160">
        <v>0</v>
      </c>
      <c r="I858" s="160"/>
      <c r="J858" s="160"/>
      <c r="L858" s="160">
        <v>4723090.43</v>
      </c>
      <c r="M858" s="160"/>
      <c r="N858" s="160"/>
      <c r="O858" s="160">
        <v>0</v>
      </c>
      <c r="P858" s="160"/>
      <c r="Q858" s="160"/>
      <c r="S858" s="160">
        <v>4723090.43</v>
      </c>
      <c r="T858" s="160"/>
      <c r="U858" s="160"/>
      <c r="V858" s="19">
        <v>4723090.43</v>
      </c>
      <c r="W858" s="19"/>
      <c r="X858" s="19"/>
    </row>
    <row r="859" spans="2:24" ht="12.75" customHeight="1">
      <c r="B859" s="161" t="s">
        <v>803</v>
      </c>
      <c r="C859" s="161"/>
      <c r="D859" s="161"/>
      <c r="E859" s="161"/>
      <c r="F859" s="161"/>
      <c r="G859" s="161"/>
      <c r="H859" s="160">
        <v>0</v>
      </c>
      <c r="I859" s="160"/>
      <c r="J859" s="160"/>
      <c r="L859" s="160">
        <v>9668.93</v>
      </c>
      <c r="M859" s="160"/>
      <c r="N859" s="160"/>
      <c r="O859" s="160">
        <v>0</v>
      </c>
      <c r="P859" s="160"/>
      <c r="Q859" s="160"/>
      <c r="S859" s="160">
        <v>9668.93</v>
      </c>
      <c r="T859" s="160"/>
      <c r="U859" s="160"/>
      <c r="V859" s="19">
        <v>9668.93</v>
      </c>
      <c r="W859" s="19"/>
      <c r="X859" s="19"/>
    </row>
    <row r="860" spans="2:24" ht="12.75" customHeight="1">
      <c r="B860" s="161" t="s">
        <v>804</v>
      </c>
      <c r="C860" s="161"/>
      <c r="D860" s="161"/>
      <c r="E860" s="161"/>
      <c r="F860" s="161"/>
      <c r="G860" s="161"/>
      <c r="H860" s="160">
        <v>0</v>
      </c>
      <c r="I860" s="160"/>
      <c r="J860" s="160"/>
      <c r="L860" s="160">
        <v>71691.89</v>
      </c>
      <c r="M860" s="160"/>
      <c r="N860" s="160"/>
      <c r="O860" s="160">
        <v>0</v>
      </c>
      <c r="P860" s="160"/>
      <c r="Q860" s="160"/>
      <c r="S860" s="160">
        <v>71691.89</v>
      </c>
      <c r="T860" s="160"/>
      <c r="U860" s="160"/>
      <c r="V860" s="19">
        <v>71691.89</v>
      </c>
      <c r="W860" s="19"/>
      <c r="X860" s="19"/>
    </row>
    <row r="861" spans="2:24" ht="12.75" customHeight="1">
      <c r="B861" s="161" t="s">
        <v>805</v>
      </c>
      <c r="C861" s="161"/>
      <c r="D861" s="161"/>
      <c r="E861" s="161"/>
      <c r="F861" s="161"/>
      <c r="G861" s="161"/>
      <c r="H861" s="160">
        <v>0</v>
      </c>
      <c r="I861" s="160"/>
      <c r="J861" s="160"/>
      <c r="L861" s="160">
        <v>153796.35</v>
      </c>
      <c r="M861" s="160"/>
      <c r="N861" s="160"/>
      <c r="O861" s="160">
        <v>0</v>
      </c>
      <c r="P861" s="160"/>
      <c r="Q861" s="160"/>
      <c r="S861" s="160">
        <v>153796.35</v>
      </c>
      <c r="T861" s="160"/>
      <c r="U861" s="160"/>
      <c r="V861" s="19">
        <v>153796.35</v>
      </c>
      <c r="W861" s="19"/>
      <c r="X861" s="19"/>
    </row>
    <row r="862" spans="2:24" ht="12.75" customHeight="1">
      <c r="B862" s="161" t="s">
        <v>806</v>
      </c>
      <c r="C862" s="161"/>
      <c r="D862" s="161"/>
      <c r="E862" s="161"/>
      <c r="F862" s="161"/>
      <c r="G862" s="161"/>
      <c r="H862" s="160">
        <v>0</v>
      </c>
      <c r="I862" s="160"/>
      <c r="J862" s="160"/>
      <c r="L862" s="160">
        <v>55366.7</v>
      </c>
      <c r="M862" s="160"/>
      <c r="N862" s="160"/>
      <c r="O862" s="160">
        <v>0</v>
      </c>
      <c r="P862" s="160"/>
      <c r="Q862" s="160"/>
      <c r="S862" s="160">
        <v>55366.7</v>
      </c>
      <c r="T862" s="160"/>
      <c r="U862" s="160"/>
      <c r="V862" s="19">
        <v>55366.7</v>
      </c>
      <c r="W862" s="19"/>
      <c r="X862" s="19"/>
    </row>
    <row r="863" ht="12.75" customHeight="1">
      <c r="B863" s="15"/>
    </row>
    <row r="864" spans="2:24" ht="12.75" customHeight="1">
      <c r="B864" s="158" t="s">
        <v>807</v>
      </c>
      <c r="C864" s="158"/>
      <c r="D864" s="158"/>
      <c r="E864" s="158"/>
      <c r="F864" s="158"/>
      <c r="G864" s="158"/>
      <c r="H864" s="159">
        <v>0</v>
      </c>
      <c r="I864" s="159"/>
      <c r="J864" s="159"/>
      <c r="L864" s="159">
        <v>2194191.29</v>
      </c>
      <c r="M864" s="159"/>
      <c r="N864" s="159"/>
      <c r="O864" s="159">
        <v>1317.59</v>
      </c>
      <c r="P864" s="159"/>
      <c r="Q864" s="159"/>
      <c r="S864" s="159">
        <v>2192873.7</v>
      </c>
      <c r="T864" s="159"/>
      <c r="U864" s="159"/>
      <c r="V864" s="17">
        <v>2192873.7</v>
      </c>
      <c r="W864" s="17"/>
      <c r="X864" s="17"/>
    </row>
    <row r="865" ht="12.75" customHeight="1">
      <c r="B865" s="15"/>
    </row>
    <row r="866" spans="2:24" ht="12.75" customHeight="1">
      <c r="B866" s="158" t="s">
        <v>808</v>
      </c>
      <c r="C866" s="158"/>
      <c r="D866" s="158"/>
      <c r="E866" s="158"/>
      <c r="F866" s="158"/>
      <c r="G866" s="158"/>
      <c r="H866" s="159">
        <v>0</v>
      </c>
      <c r="I866" s="159"/>
      <c r="J866" s="159"/>
      <c r="L866" s="159">
        <v>2194191.29</v>
      </c>
      <c r="M866" s="159"/>
      <c r="N866" s="159"/>
      <c r="O866" s="159">
        <v>1317.59</v>
      </c>
      <c r="P866" s="159"/>
      <c r="Q866" s="159"/>
      <c r="S866" s="159">
        <v>2192873.7</v>
      </c>
      <c r="T866" s="159"/>
      <c r="U866" s="159"/>
      <c r="V866" s="17">
        <v>2192873.7</v>
      </c>
      <c r="W866" s="17"/>
      <c r="X866" s="17"/>
    </row>
    <row r="867" spans="2:24" ht="12.75" customHeight="1">
      <c r="B867" s="161" t="s">
        <v>809</v>
      </c>
      <c r="C867" s="161"/>
      <c r="D867" s="161"/>
      <c r="E867" s="161"/>
      <c r="F867" s="161"/>
      <c r="G867" s="161"/>
      <c r="H867" s="160">
        <v>0</v>
      </c>
      <c r="I867" s="160"/>
      <c r="J867" s="160"/>
      <c r="L867" s="160">
        <v>15630.14</v>
      </c>
      <c r="M867" s="160"/>
      <c r="N867" s="160"/>
      <c r="O867" s="160">
        <v>0</v>
      </c>
      <c r="P867" s="160"/>
      <c r="Q867" s="160"/>
      <c r="S867" s="160">
        <v>15630.14</v>
      </c>
      <c r="T867" s="160"/>
      <c r="U867" s="160"/>
      <c r="V867" s="19">
        <v>15630.14</v>
      </c>
      <c r="W867" s="19"/>
      <c r="X867" s="19"/>
    </row>
    <row r="868" spans="2:24" ht="12.75" customHeight="1">
      <c r="B868" s="161" t="s">
        <v>810</v>
      </c>
      <c r="C868" s="161"/>
      <c r="D868" s="161"/>
      <c r="E868" s="161"/>
      <c r="F868" s="161"/>
      <c r="G868" s="161"/>
      <c r="H868" s="160">
        <v>0</v>
      </c>
      <c r="I868" s="160"/>
      <c r="J868" s="160"/>
      <c r="L868" s="160">
        <v>12977.54</v>
      </c>
      <c r="M868" s="160"/>
      <c r="N868" s="160"/>
      <c r="O868" s="160">
        <v>1317.59</v>
      </c>
      <c r="P868" s="160"/>
      <c r="Q868" s="160"/>
      <c r="S868" s="160">
        <v>11659.95</v>
      </c>
      <c r="T868" s="160"/>
      <c r="U868" s="160"/>
      <c r="V868" s="19">
        <v>11659.95</v>
      </c>
      <c r="W868" s="19"/>
      <c r="X868" s="19"/>
    </row>
    <row r="869" spans="2:24" ht="12.75" customHeight="1">
      <c r="B869" s="161" t="s">
        <v>811</v>
      </c>
      <c r="C869" s="161"/>
      <c r="D869" s="161"/>
      <c r="E869" s="161"/>
      <c r="F869" s="161"/>
      <c r="G869" s="161"/>
      <c r="H869" s="160">
        <v>0</v>
      </c>
      <c r="I869" s="160"/>
      <c r="J869" s="160"/>
      <c r="L869" s="160">
        <v>7261.23</v>
      </c>
      <c r="M869" s="160"/>
      <c r="N869" s="160"/>
      <c r="O869" s="160">
        <v>0</v>
      </c>
      <c r="P869" s="160"/>
      <c r="Q869" s="160"/>
      <c r="S869" s="160">
        <v>7261.23</v>
      </c>
      <c r="T869" s="160"/>
      <c r="U869" s="160"/>
      <c r="V869" s="19">
        <v>7261.23</v>
      </c>
      <c r="W869" s="19"/>
      <c r="X869" s="19"/>
    </row>
    <row r="870" spans="2:24" ht="12.75" customHeight="1">
      <c r="B870" s="161" t="s">
        <v>812</v>
      </c>
      <c r="C870" s="161"/>
      <c r="D870" s="161"/>
      <c r="E870" s="161"/>
      <c r="F870" s="161"/>
      <c r="G870" s="161"/>
      <c r="H870" s="160">
        <v>0</v>
      </c>
      <c r="I870" s="160"/>
      <c r="J870" s="160"/>
      <c r="L870" s="160">
        <v>2123782.5</v>
      </c>
      <c r="M870" s="160"/>
      <c r="N870" s="160"/>
      <c r="O870" s="160">
        <v>0</v>
      </c>
      <c r="P870" s="160"/>
      <c r="Q870" s="160"/>
      <c r="S870" s="160">
        <v>2123782.5</v>
      </c>
      <c r="T870" s="160"/>
      <c r="U870" s="160"/>
      <c r="V870" s="19">
        <v>2123782.5</v>
      </c>
      <c r="W870" s="19"/>
      <c r="X870" s="19"/>
    </row>
    <row r="871" spans="2:24" ht="12.75" customHeight="1">
      <c r="B871" s="161" t="s">
        <v>813</v>
      </c>
      <c r="C871" s="161"/>
      <c r="D871" s="161"/>
      <c r="E871" s="161"/>
      <c r="F871" s="161"/>
      <c r="G871" s="161"/>
      <c r="H871" s="160">
        <v>0</v>
      </c>
      <c r="I871" s="160"/>
      <c r="J871" s="160"/>
      <c r="L871" s="160">
        <v>34539.88</v>
      </c>
      <c r="M871" s="160"/>
      <c r="N871" s="160"/>
      <c r="O871" s="160">
        <v>0</v>
      </c>
      <c r="P871" s="160"/>
      <c r="Q871" s="160"/>
      <c r="S871" s="160">
        <v>34539.88</v>
      </c>
      <c r="T871" s="160"/>
      <c r="U871" s="160"/>
      <c r="V871" s="19">
        <v>34539.88</v>
      </c>
      <c r="W871" s="19"/>
      <c r="X871" s="19"/>
    </row>
    <row r="872" ht="12.75" customHeight="1">
      <c r="B872" s="15"/>
    </row>
    <row r="873" spans="2:24" ht="12.75" customHeight="1">
      <c r="B873" s="158" t="s">
        <v>814</v>
      </c>
      <c r="C873" s="158"/>
      <c r="D873" s="158"/>
      <c r="E873" s="158"/>
      <c r="F873" s="158"/>
      <c r="G873" s="158"/>
      <c r="H873" s="159">
        <v>0</v>
      </c>
      <c r="I873" s="159"/>
      <c r="J873" s="159"/>
      <c r="L873" s="159">
        <v>6162.56</v>
      </c>
      <c r="M873" s="159"/>
      <c r="N873" s="159"/>
      <c r="O873" s="159">
        <v>0</v>
      </c>
      <c r="P873" s="159"/>
      <c r="Q873" s="159"/>
      <c r="S873" s="159">
        <v>6162.56</v>
      </c>
      <c r="T873" s="159"/>
      <c r="U873" s="159"/>
      <c r="V873" s="17">
        <v>6162.56</v>
      </c>
      <c r="W873" s="17"/>
      <c r="X873" s="17"/>
    </row>
    <row r="874" ht="12.75" customHeight="1">
      <c r="B874" s="15"/>
    </row>
    <row r="875" spans="2:24" ht="12.75" customHeight="1">
      <c r="B875" s="158" t="s">
        <v>815</v>
      </c>
      <c r="C875" s="158"/>
      <c r="D875" s="158"/>
      <c r="E875" s="158"/>
      <c r="F875" s="158"/>
      <c r="G875" s="158"/>
      <c r="H875" s="159">
        <v>0</v>
      </c>
      <c r="I875" s="159"/>
      <c r="J875" s="159"/>
      <c r="L875" s="159">
        <v>6162.56</v>
      </c>
      <c r="M875" s="159"/>
      <c r="N875" s="159"/>
      <c r="O875" s="159">
        <v>0</v>
      </c>
      <c r="P875" s="159"/>
      <c r="Q875" s="159"/>
      <c r="S875" s="159">
        <v>6162.56</v>
      </c>
      <c r="T875" s="159"/>
      <c r="U875" s="159"/>
      <c r="V875" s="17">
        <v>6162.56</v>
      </c>
      <c r="W875" s="17"/>
      <c r="X875" s="17"/>
    </row>
    <row r="876" spans="2:24" ht="12.75" customHeight="1">
      <c r="B876" s="161" t="s">
        <v>816</v>
      </c>
      <c r="C876" s="161"/>
      <c r="D876" s="161"/>
      <c r="E876" s="161"/>
      <c r="F876" s="161"/>
      <c r="G876" s="161"/>
      <c r="H876" s="160">
        <v>0</v>
      </c>
      <c r="I876" s="160"/>
      <c r="J876" s="160"/>
      <c r="L876" s="160">
        <v>5412.56</v>
      </c>
      <c r="M876" s="160"/>
      <c r="N876" s="160"/>
      <c r="O876" s="160">
        <v>0</v>
      </c>
      <c r="P876" s="160"/>
      <c r="Q876" s="160"/>
      <c r="S876" s="160">
        <v>5412.56</v>
      </c>
      <c r="T876" s="160"/>
      <c r="U876" s="160"/>
      <c r="V876" s="19">
        <v>5412.56</v>
      </c>
      <c r="W876" s="19"/>
      <c r="X876" s="19"/>
    </row>
    <row r="877" spans="2:24" ht="12.75" customHeight="1">
      <c r="B877" s="161" t="s">
        <v>817</v>
      </c>
      <c r="C877" s="161"/>
      <c r="D877" s="161"/>
      <c r="E877" s="161"/>
      <c r="F877" s="161"/>
      <c r="G877" s="161"/>
      <c r="H877" s="160">
        <v>0</v>
      </c>
      <c r="I877" s="160"/>
      <c r="J877" s="160"/>
      <c r="L877" s="160">
        <v>750</v>
      </c>
      <c r="M877" s="160"/>
      <c r="N877" s="160"/>
      <c r="O877" s="160">
        <v>0</v>
      </c>
      <c r="P877" s="160"/>
      <c r="Q877" s="160"/>
      <c r="S877" s="160">
        <v>750</v>
      </c>
      <c r="T877" s="160"/>
      <c r="U877" s="160"/>
      <c r="V877" s="19">
        <v>750</v>
      </c>
      <c r="W877" s="19"/>
      <c r="X877" s="19"/>
    </row>
    <row r="878" ht="12.75" customHeight="1">
      <c r="B878" s="15"/>
    </row>
    <row r="879" spans="2:24" ht="12.75" customHeight="1">
      <c r="B879" s="158" t="s">
        <v>818</v>
      </c>
      <c r="C879" s="158"/>
      <c r="D879" s="158"/>
      <c r="E879" s="158"/>
      <c r="F879" s="158"/>
      <c r="G879" s="158"/>
      <c r="H879" s="159">
        <v>0</v>
      </c>
      <c r="I879" s="159"/>
      <c r="J879" s="159"/>
      <c r="L879" s="159">
        <v>2671770.66</v>
      </c>
      <c r="M879" s="159"/>
      <c r="N879" s="159"/>
      <c r="O879" s="159">
        <v>104775116.59</v>
      </c>
      <c r="P879" s="159"/>
      <c r="Q879" s="159"/>
      <c r="S879" s="159">
        <v>102103345.93</v>
      </c>
      <c r="T879" s="159"/>
      <c r="U879" s="159"/>
      <c r="V879" s="17">
        <v>102103345.93</v>
      </c>
      <c r="W879" s="17"/>
      <c r="X879" s="17"/>
    </row>
    <row r="880" ht="12.75" customHeight="1">
      <c r="B880" s="15"/>
    </row>
    <row r="881" spans="2:24" ht="12.75" customHeight="1">
      <c r="B881" s="158" t="s">
        <v>819</v>
      </c>
      <c r="C881" s="158"/>
      <c r="D881" s="158"/>
      <c r="E881" s="158"/>
      <c r="F881" s="158"/>
      <c r="G881" s="158"/>
      <c r="H881" s="159">
        <v>0</v>
      </c>
      <c r="I881" s="159"/>
      <c r="J881" s="159"/>
      <c r="L881" s="159">
        <v>0</v>
      </c>
      <c r="M881" s="159"/>
      <c r="N881" s="159"/>
      <c r="O881" s="159">
        <v>87256154.8</v>
      </c>
      <c r="P881" s="159"/>
      <c r="Q881" s="159"/>
      <c r="S881" s="159">
        <v>87256154.8</v>
      </c>
      <c r="T881" s="159"/>
      <c r="U881" s="159"/>
      <c r="V881" s="17">
        <v>87256154.8</v>
      </c>
      <c r="W881" s="17"/>
      <c r="X881" s="17"/>
    </row>
    <row r="882" ht="12.75" customHeight="1">
      <c r="B882" s="15"/>
    </row>
    <row r="883" spans="2:24" ht="12.75" customHeight="1">
      <c r="B883" s="158" t="s">
        <v>820</v>
      </c>
      <c r="C883" s="158"/>
      <c r="D883" s="158"/>
      <c r="E883" s="158"/>
      <c r="F883" s="158"/>
      <c r="G883" s="158"/>
      <c r="H883" s="159">
        <v>0</v>
      </c>
      <c r="I883" s="159"/>
      <c r="J883" s="159"/>
      <c r="L883" s="159">
        <v>0</v>
      </c>
      <c r="M883" s="159"/>
      <c r="N883" s="159"/>
      <c r="O883" s="159">
        <v>87256154.8</v>
      </c>
      <c r="P883" s="159"/>
      <c r="Q883" s="159"/>
      <c r="S883" s="159">
        <v>87256154.8</v>
      </c>
      <c r="T883" s="159"/>
      <c r="U883" s="159"/>
      <c r="V883" s="17">
        <v>87256154.8</v>
      </c>
      <c r="W883" s="17"/>
      <c r="X883" s="17"/>
    </row>
    <row r="884" ht="12.75" customHeight="1">
      <c r="B884" s="15"/>
    </row>
    <row r="885" spans="2:24" ht="12.75" customHeight="1">
      <c r="B885" s="158" t="s">
        <v>821</v>
      </c>
      <c r="C885" s="158"/>
      <c r="D885" s="158"/>
      <c r="E885" s="158"/>
      <c r="F885" s="158"/>
      <c r="G885" s="158"/>
      <c r="H885" s="159">
        <v>0</v>
      </c>
      <c r="I885" s="159"/>
      <c r="J885" s="159"/>
      <c r="L885" s="159">
        <v>0</v>
      </c>
      <c r="M885" s="159"/>
      <c r="N885" s="159"/>
      <c r="O885" s="159">
        <v>87256154.8</v>
      </c>
      <c r="P885" s="159"/>
      <c r="Q885" s="159"/>
      <c r="S885" s="159">
        <v>87256154.8</v>
      </c>
      <c r="T885" s="159"/>
      <c r="U885" s="159"/>
      <c r="V885" s="17">
        <v>87256154.8</v>
      </c>
      <c r="W885" s="17"/>
      <c r="X885" s="17"/>
    </row>
    <row r="886" spans="2:24" ht="12.75" customHeight="1">
      <c r="B886" s="161" t="s">
        <v>822</v>
      </c>
      <c r="C886" s="161"/>
      <c r="D886" s="161"/>
      <c r="E886" s="161"/>
      <c r="F886" s="161"/>
      <c r="G886" s="161"/>
      <c r="H886" s="160">
        <v>0</v>
      </c>
      <c r="I886" s="160"/>
      <c r="J886" s="160"/>
      <c r="L886" s="160">
        <v>0</v>
      </c>
      <c r="M886" s="160"/>
      <c r="N886" s="160"/>
      <c r="O886" s="160">
        <v>3506.2</v>
      </c>
      <c r="P886" s="160"/>
      <c r="Q886" s="160"/>
      <c r="S886" s="160">
        <v>3506.2</v>
      </c>
      <c r="T886" s="160"/>
      <c r="U886" s="160"/>
      <c r="V886" s="19">
        <v>3506.2</v>
      </c>
      <c r="W886" s="19"/>
      <c r="X886" s="19"/>
    </row>
    <row r="887" spans="2:24" ht="12.75" customHeight="1">
      <c r="B887" s="161" t="s">
        <v>823</v>
      </c>
      <c r="C887" s="161"/>
      <c r="D887" s="161"/>
      <c r="E887" s="161"/>
      <c r="F887" s="161"/>
      <c r="G887" s="161"/>
      <c r="H887" s="160">
        <v>0</v>
      </c>
      <c r="I887" s="160"/>
      <c r="J887" s="160"/>
      <c r="L887" s="160">
        <v>0</v>
      </c>
      <c r="M887" s="160"/>
      <c r="N887" s="160"/>
      <c r="O887" s="160">
        <v>32361333.1</v>
      </c>
      <c r="P887" s="160"/>
      <c r="Q887" s="160"/>
      <c r="S887" s="160">
        <v>32361333.1</v>
      </c>
      <c r="T887" s="160"/>
      <c r="U887" s="160"/>
      <c r="V887" s="19">
        <v>32361333.1</v>
      </c>
      <c r="W887" s="19"/>
      <c r="X887" s="19"/>
    </row>
    <row r="888" spans="2:24" ht="12.75" customHeight="1">
      <c r="B888" s="161" t="s">
        <v>824</v>
      </c>
      <c r="C888" s="161"/>
      <c r="D888" s="161"/>
      <c r="E888" s="161"/>
      <c r="F888" s="161"/>
      <c r="G888" s="161"/>
      <c r="H888" s="160">
        <v>0</v>
      </c>
      <c r="I888" s="160"/>
      <c r="J888" s="160"/>
      <c r="L888" s="160">
        <v>0</v>
      </c>
      <c r="M888" s="160"/>
      <c r="N888" s="160"/>
      <c r="O888" s="160">
        <v>45559680.95</v>
      </c>
      <c r="P888" s="160"/>
      <c r="Q888" s="160"/>
      <c r="S888" s="160">
        <v>45559680.95</v>
      </c>
      <c r="T888" s="160"/>
      <c r="U888" s="160"/>
      <c r="V888" s="19">
        <v>45559680.95</v>
      </c>
      <c r="W888" s="19"/>
      <c r="X888" s="19"/>
    </row>
    <row r="889" spans="2:24" ht="12.75" customHeight="1">
      <c r="B889" s="161" t="s">
        <v>825</v>
      </c>
      <c r="C889" s="161"/>
      <c r="D889" s="161"/>
      <c r="E889" s="161"/>
      <c r="F889" s="161"/>
      <c r="G889" s="161"/>
      <c r="H889" s="160">
        <v>0</v>
      </c>
      <c r="I889" s="160"/>
      <c r="J889" s="160"/>
      <c r="L889" s="160">
        <v>0</v>
      </c>
      <c r="M889" s="160"/>
      <c r="N889" s="160"/>
      <c r="O889" s="160">
        <v>9331634.55</v>
      </c>
      <c r="P889" s="160"/>
      <c r="Q889" s="160"/>
      <c r="S889" s="160">
        <v>9331634.55</v>
      </c>
      <c r="T889" s="160"/>
      <c r="U889" s="160"/>
      <c r="V889" s="19">
        <v>9331634.55</v>
      </c>
      <c r="W889" s="19"/>
      <c r="X889" s="19"/>
    </row>
    <row r="890" ht="12.75" customHeight="1">
      <c r="B890" s="15"/>
    </row>
    <row r="891" spans="2:24" ht="12.75" customHeight="1">
      <c r="B891" s="158" t="s">
        <v>826</v>
      </c>
      <c r="C891" s="158"/>
      <c r="D891" s="158"/>
      <c r="E891" s="158"/>
      <c r="F891" s="158"/>
      <c r="G891" s="158"/>
      <c r="H891" s="159">
        <v>0</v>
      </c>
      <c r="I891" s="159"/>
      <c r="J891" s="159"/>
      <c r="L891" s="159">
        <v>2671770.66</v>
      </c>
      <c r="M891" s="159"/>
      <c r="N891" s="159"/>
      <c r="O891" s="159">
        <v>17465469.45</v>
      </c>
      <c r="P891" s="159"/>
      <c r="Q891" s="159"/>
      <c r="S891" s="159">
        <v>14793698.79</v>
      </c>
      <c r="T891" s="159"/>
      <c r="U891" s="159"/>
      <c r="V891" s="17">
        <v>14793698.79</v>
      </c>
      <c r="W891" s="17"/>
      <c r="X891" s="17"/>
    </row>
    <row r="892" ht="12.75" customHeight="1">
      <c r="B892" s="15"/>
    </row>
    <row r="893" spans="2:24" ht="12.75" customHeight="1">
      <c r="B893" s="158" t="s">
        <v>827</v>
      </c>
      <c r="C893" s="158"/>
      <c r="D893" s="158"/>
      <c r="E893" s="158"/>
      <c r="F893" s="158"/>
      <c r="G893" s="158"/>
      <c r="H893" s="159">
        <v>0</v>
      </c>
      <c r="I893" s="159"/>
      <c r="J893" s="159"/>
      <c r="L893" s="159">
        <v>5700</v>
      </c>
      <c r="M893" s="159"/>
      <c r="N893" s="159"/>
      <c r="O893" s="159">
        <v>1475304.29</v>
      </c>
      <c r="P893" s="159"/>
      <c r="Q893" s="159"/>
      <c r="S893" s="159">
        <v>1469604.29</v>
      </c>
      <c r="T893" s="159"/>
      <c r="U893" s="159"/>
      <c r="V893" s="17">
        <v>1469604.29</v>
      </c>
      <c r="W893" s="17"/>
      <c r="X893" s="17"/>
    </row>
    <row r="894" ht="12.75" customHeight="1">
      <c r="B894" s="15"/>
    </row>
    <row r="895" spans="2:24" ht="12.75" customHeight="1">
      <c r="B895" s="158" t="s">
        <v>828</v>
      </c>
      <c r="C895" s="158"/>
      <c r="D895" s="158"/>
      <c r="E895" s="158"/>
      <c r="F895" s="158"/>
      <c r="G895" s="158"/>
      <c r="H895" s="159">
        <v>0</v>
      </c>
      <c r="I895" s="159"/>
      <c r="J895" s="159"/>
      <c r="L895" s="159">
        <v>5700</v>
      </c>
      <c r="M895" s="159"/>
      <c r="N895" s="159"/>
      <c r="O895" s="159">
        <v>1475304.29</v>
      </c>
      <c r="P895" s="159"/>
      <c r="Q895" s="159"/>
      <c r="S895" s="159">
        <v>1469604.29</v>
      </c>
      <c r="T895" s="159"/>
      <c r="U895" s="159"/>
      <c r="V895" s="17">
        <v>1469604.29</v>
      </c>
      <c r="W895" s="17"/>
      <c r="X895" s="17"/>
    </row>
    <row r="896" spans="2:24" ht="12.75" customHeight="1">
      <c r="B896" s="161" t="s">
        <v>829</v>
      </c>
      <c r="C896" s="161"/>
      <c r="D896" s="161"/>
      <c r="E896" s="161"/>
      <c r="F896" s="161"/>
      <c r="G896" s="161"/>
      <c r="H896" s="160">
        <v>0</v>
      </c>
      <c r="I896" s="160"/>
      <c r="J896" s="160"/>
      <c r="L896" s="160">
        <v>5100</v>
      </c>
      <c r="M896" s="160"/>
      <c r="N896" s="160"/>
      <c r="O896" s="160">
        <v>468000</v>
      </c>
      <c r="P896" s="160"/>
      <c r="Q896" s="160"/>
      <c r="S896" s="160">
        <v>462900</v>
      </c>
      <c r="T896" s="160"/>
      <c r="U896" s="160"/>
      <c r="V896" s="19">
        <v>462900</v>
      </c>
      <c r="W896" s="19"/>
      <c r="X896" s="19"/>
    </row>
    <row r="897" spans="2:24" ht="12.75" customHeight="1">
      <c r="B897" s="161" t="s">
        <v>830</v>
      </c>
      <c r="C897" s="161"/>
      <c r="D897" s="161"/>
      <c r="E897" s="161"/>
      <c r="F897" s="161"/>
      <c r="G897" s="161"/>
      <c r="H897" s="160">
        <v>0</v>
      </c>
      <c r="I897" s="160"/>
      <c r="J897" s="160"/>
      <c r="L897" s="160">
        <v>600</v>
      </c>
      <c r="M897" s="160"/>
      <c r="N897" s="160"/>
      <c r="O897" s="160">
        <v>137400</v>
      </c>
      <c r="P897" s="160"/>
      <c r="Q897" s="160"/>
      <c r="S897" s="160">
        <v>136800</v>
      </c>
      <c r="T897" s="160"/>
      <c r="U897" s="160"/>
      <c r="V897" s="19">
        <v>136800</v>
      </c>
      <c r="W897" s="19"/>
      <c r="X897" s="19"/>
    </row>
    <row r="898" spans="2:24" ht="12.75" customHeight="1">
      <c r="B898" s="161" t="s">
        <v>831</v>
      </c>
      <c r="C898" s="161"/>
      <c r="D898" s="161"/>
      <c r="E898" s="161"/>
      <c r="F898" s="161"/>
      <c r="G898" s="161"/>
      <c r="H898" s="160">
        <v>0</v>
      </c>
      <c r="I898" s="160"/>
      <c r="J898" s="160"/>
      <c r="L898" s="160">
        <v>0</v>
      </c>
      <c r="M898" s="160"/>
      <c r="N898" s="160"/>
      <c r="O898" s="160">
        <v>93600</v>
      </c>
      <c r="P898" s="160"/>
      <c r="Q898" s="160"/>
      <c r="S898" s="160">
        <v>93600</v>
      </c>
      <c r="T898" s="160"/>
      <c r="U898" s="160"/>
      <c r="V898" s="19">
        <v>93600</v>
      </c>
      <c r="W898" s="19"/>
      <c r="X898" s="19"/>
    </row>
    <row r="899" spans="2:24" ht="12.75" customHeight="1">
      <c r="B899" s="161" t="s">
        <v>832</v>
      </c>
      <c r="C899" s="161"/>
      <c r="D899" s="161"/>
      <c r="E899" s="161"/>
      <c r="F899" s="161"/>
      <c r="G899" s="161"/>
      <c r="H899" s="160">
        <v>0</v>
      </c>
      <c r="I899" s="160"/>
      <c r="J899" s="160"/>
      <c r="L899" s="160">
        <v>0</v>
      </c>
      <c r="M899" s="160"/>
      <c r="N899" s="160"/>
      <c r="O899" s="160">
        <v>364433.33</v>
      </c>
      <c r="P899" s="160"/>
      <c r="Q899" s="160"/>
      <c r="S899" s="160">
        <v>364433.33</v>
      </c>
      <c r="T899" s="160"/>
      <c r="U899" s="160"/>
      <c r="V899" s="19">
        <v>364433.33</v>
      </c>
      <c r="W899" s="19"/>
      <c r="X899" s="19"/>
    </row>
    <row r="900" spans="2:24" ht="12.75" customHeight="1">
      <c r="B900" s="161" t="s">
        <v>833</v>
      </c>
      <c r="C900" s="161"/>
      <c r="D900" s="161"/>
      <c r="E900" s="161"/>
      <c r="F900" s="161"/>
      <c r="G900" s="161"/>
      <c r="H900" s="160">
        <v>0</v>
      </c>
      <c r="I900" s="160"/>
      <c r="J900" s="160"/>
      <c r="L900" s="160">
        <v>0</v>
      </c>
      <c r="M900" s="160"/>
      <c r="N900" s="160"/>
      <c r="O900" s="160">
        <v>195600</v>
      </c>
      <c r="P900" s="160"/>
      <c r="Q900" s="160"/>
      <c r="S900" s="160">
        <v>195600</v>
      </c>
      <c r="T900" s="160"/>
      <c r="U900" s="160"/>
      <c r="V900" s="19">
        <v>195600</v>
      </c>
      <c r="W900" s="19"/>
      <c r="X900" s="19"/>
    </row>
    <row r="901" spans="2:24" ht="12.75" customHeight="1">
      <c r="B901" s="161" t="s">
        <v>834</v>
      </c>
      <c r="C901" s="161"/>
      <c r="D901" s="161"/>
      <c r="E901" s="161"/>
      <c r="F901" s="161"/>
      <c r="G901" s="161"/>
      <c r="H901" s="160">
        <v>0</v>
      </c>
      <c r="I901" s="160"/>
      <c r="J901" s="160"/>
      <c r="L901" s="160">
        <v>0</v>
      </c>
      <c r="M901" s="160"/>
      <c r="N901" s="160"/>
      <c r="O901" s="160">
        <v>216270.96</v>
      </c>
      <c r="P901" s="160"/>
      <c r="Q901" s="160"/>
      <c r="S901" s="160">
        <v>216270.96</v>
      </c>
      <c r="T901" s="160"/>
      <c r="U901" s="160"/>
      <c r="V901" s="19">
        <v>216270.96</v>
      </c>
      <c r="W901" s="19"/>
      <c r="X901" s="19"/>
    </row>
    <row r="902" ht="12.75" customHeight="1">
      <c r="B902" s="15"/>
    </row>
    <row r="903" spans="2:24" ht="12.75" customHeight="1">
      <c r="B903" s="158" t="s">
        <v>835</v>
      </c>
      <c r="C903" s="158"/>
      <c r="D903" s="158"/>
      <c r="E903" s="158"/>
      <c r="F903" s="158"/>
      <c r="G903" s="158"/>
      <c r="H903" s="159">
        <v>0</v>
      </c>
      <c r="I903" s="159"/>
      <c r="J903" s="159"/>
      <c r="L903" s="159">
        <v>2665389.13</v>
      </c>
      <c r="M903" s="159"/>
      <c r="N903" s="159"/>
      <c r="O903" s="159">
        <v>0</v>
      </c>
      <c r="P903" s="159"/>
      <c r="Q903" s="159"/>
      <c r="S903" s="159">
        <v>-2665389.13</v>
      </c>
      <c r="T903" s="159"/>
      <c r="U903" s="159"/>
      <c r="V903" s="17">
        <v>-2665389.13</v>
      </c>
      <c r="W903" s="17"/>
      <c r="X903" s="17"/>
    </row>
    <row r="904" ht="12.75" customHeight="1">
      <c r="B904" s="15"/>
    </row>
    <row r="905" spans="2:24" ht="12.75" customHeight="1">
      <c r="B905" s="158" t="s">
        <v>836</v>
      </c>
      <c r="C905" s="158"/>
      <c r="D905" s="158"/>
      <c r="E905" s="158"/>
      <c r="F905" s="158"/>
      <c r="G905" s="158"/>
      <c r="H905" s="159">
        <v>0</v>
      </c>
      <c r="I905" s="159"/>
      <c r="J905" s="159"/>
      <c r="L905" s="159">
        <v>2665389.13</v>
      </c>
      <c r="M905" s="159"/>
      <c r="N905" s="159"/>
      <c r="O905" s="159">
        <v>0</v>
      </c>
      <c r="P905" s="159"/>
      <c r="Q905" s="159"/>
      <c r="S905" s="159">
        <v>-2665389.13</v>
      </c>
      <c r="T905" s="159"/>
      <c r="U905" s="159"/>
      <c r="V905" s="17">
        <v>-2665389.13</v>
      </c>
      <c r="W905" s="17"/>
      <c r="X905" s="17"/>
    </row>
    <row r="906" spans="2:24" ht="12.75" customHeight="1">
      <c r="B906" s="161" t="s">
        <v>837</v>
      </c>
      <c r="C906" s="161"/>
      <c r="D906" s="161"/>
      <c r="E906" s="161"/>
      <c r="F906" s="161"/>
      <c r="G906" s="161"/>
      <c r="H906" s="160">
        <v>0</v>
      </c>
      <c r="I906" s="160"/>
      <c r="J906" s="160"/>
      <c r="L906" s="160">
        <v>39209.2</v>
      </c>
      <c r="M906" s="160"/>
      <c r="N906" s="160"/>
      <c r="O906" s="160">
        <v>0</v>
      </c>
      <c r="P906" s="160"/>
      <c r="Q906" s="160"/>
      <c r="S906" s="160">
        <v>-39209.2</v>
      </c>
      <c r="T906" s="160"/>
      <c r="U906" s="160"/>
      <c r="V906" s="19">
        <v>-39209.2</v>
      </c>
      <c r="W906" s="19"/>
      <c r="X906" s="19"/>
    </row>
    <row r="907" spans="2:24" ht="12.75" customHeight="1">
      <c r="B907" s="161" t="s">
        <v>838</v>
      </c>
      <c r="C907" s="161"/>
      <c r="D907" s="161"/>
      <c r="E907" s="161"/>
      <c r="F907" s="161"/>
      <c r="G907" s="161"/>
      <c r="H907" s="160">
        <v>0</v>
      </c>
      <c r="I907" s="160"/>
      <c r="J907" s="160"/>
      <c r="L907" s="160">
        <v>8495.31</v>
      </c>
      <c r="M907" s="160"/>
      <c r="N907" s="160"/>
      <c r="O907" s="160">
        <v>0</v>
      </c>
      <c r="P907" s="160"/>
      <c r="Q907" s="160"/>
      <c r="S907" s="160">
        <v>-8495.31</v>
      </c>
      <c r="T907" s="160"/>
      <c r="U907" s="160"/>
      <c r="V907" s="19">
        <v>-8495.31</v>
      </c>
      <c r="W907" s="19"/>
      <c r="X907" s="19"/>
    </row>
    <row r="908" spans="2:24" ht="12.75" customHeight="1">
      <c r="B908" s="161" t="s">
        <v>839</v>
      </c>
      <c r="C908" s="161"/>
      <c r="D908" s="161"/>
      <c r="E908" s="161"/>
      <c r="F908" s="161"/>
      <c r="G908" s="161"/>
      <c r="H908" s="160">
        <v>0</v>
      </c>
      <c r="I908" s="160"/>
      <c r="J908" s="160"/>
      <c r="L908" s="160">
        <v>2617684.62</v>
      </c>
      <c r="M908" s="160"/>
      <c r="N908" s="160"/>
      <c r="O908" s="160">
        <v>0</v>
      </c>
      <c r="P908" s="160"/>
      <c r="Q908" s="160"/>
      <c r="S908" s="160">
        <v>-2617684.62</v>
      </c>
      <c r="T908" s="160"/>
      <c r="U908" s="160"/>
      <c r="V908" s="19">
        <v>-2617684.62</v>
      </c>
      <c r="W908" s="19"/>
      <c r="X908" s="19"/>
    </row>
    <row r="909" ht="12.75" customHeight="1">
      <c r="B909" s="15"/>
    </row>
    <row r="910" spans="2:24" ht="12.75" customHeight="1">
      <c r="B910" s="158" t="s">
        <v>840</v>
      </c>
      <c r="C910" s="158"/>
      <c r="D910" s="158"/>
      <c r="E910" s="158"/>
      <c r="F910" s="158"/>
      <c r="G910" s="158"/>
      <c r="H910" s="159">
        <v>0</v>
      </c>
      <c r="I910" s="159"/>
      <c r="J910" s="159"/>
      <c r="L910" s="159">
        <v>581.53</v>
      </c>
      <c r="M910" s="159"/>
      <c r="N910" s="159"/>
      <c r="O910" s="159">
        <v>68382.23</v>
      </c>
      <c r="P910" s="159"/>
      <c r="Q910" s="159"/>
      <c r="S910" s="159">
        <v>67800.7</v>
      </c>
      <c r="T910" s="159"/>
      <c r="U910" s="159"/>
      <c r="V910" s="17">
        <v>67800.7</v>
      </c>
      <c r="W910" s="17"/>
      <c r="X910" s="17"/>
    </row>
    <row r="911" ht="12.75" customHeight="1">
      <c r="B911" s="15"/>
    </row>
    <row r="912" spans="2:24" ht="12.75" customHeight="1">
      <c r="B912" s="158" t="s">
        <v>841</v>
      </c>
      <c r="C912" s="158"/>
      <c r="D912" s="158"/>
      <c r="E912" s="158"/>
      <c r="F912" s="158"/>
      <c r="G912" s="158"/>
      <c r="H912" s="159">
        <v>0</v>
      </c>
      <c r="I912" s="159"/>
      <c r="J912" s="159"/>
      <c r="L912" s="159">
        <v>581.53</v>
      </c>
      <c r="M912" s="159"/>
      <c r="N912" s="159"/>
      <c r="O912" s="159">
        <v>68382.23</v>
      </c>
      <c r="P912" s="159"/>
      <c r="Q912" s="159"/>
      <c r="S912" s="159">
        <v>67800.7</v>
      </c>
      <c r="T912" s="159"/>
      <c r="U912" s="159"/>
      <c r="V912" s="17">
        <v>67800.7</v>
      </c>
      <c r="W912" s="17"/>
      <c r="X912" s="17"/>
    </row>
    <row r="913" spans="2:24" ht="12.75" customHeight="1">
      <c r="B913" s="161" t="s">
        <v>842</v>
      </c>
      <c r="C913" s="161"/>
      <c r="D913" s="161"/>
      <c r="E913" s="161"/>
      <c r="F913" s="161"/>
      <c r="G913" s="161"/>
      <c r="H913" s="160">
        <v>0</v>
      </c>
      <c r="I913" s="160"/>
      <c r="J913" s="160"/>
      <c r="L913" s="160">
        <v>0</v>
      </c>
      <c r="M913" s="160"/>
      <c r="N913" s="160"/>
      <c r="O913" s="160">
        <v>25317.06</v>
      </c>
      <c r="P913" s="160"/>
      <c r="Q913" s="160"/>
      <c r="S913" s="160">
        <v>25317.06</v>
      </c>
      <c r="T913" s="160"/>
      <c r="U913" s="160"/>
      <c r="V913" s="19">
        <v>25317.06</v>
      </c>
      <c r="W913" s="19"/>
      <c r="X913" s="19"/>
    </row>
    <row r="914" spans="2:24" ht="12.75" customHeight="1">
      <c r="B914" s="161" t="s">
        <v>843</v>
      </c>
      <c r="C914" s="161"/>
      <c r="D914" s="161"/>
      <c r="E914" s="161"/>
      <c r="F914" s="161"/>
      <c r="G914" s="161"/>
      <c r="H914" s="160">
        <v>0</v>
      </c>
      <c r="I914" s="160"/>
      <c r="J914" s="160"/>
      <c r="L914" s="160">
        <v>0</v>
      </c>
      <c r="M914" s="160"/>
      <c r="N914" s="160"/>
      <c r="O914" s="160">
        <v>2853.6</v>
      </c>
      <c r="P914" s="160"/>
      <c r="Q914" s="160"/>
      <c r="S914" s="160">
        <v>2853.6</v>
      </c>
      <c r="T914" s="160"/>
      <c r="U914" s="160"/>
      <c r="V914" s="19">
        <v>2853.6</v>
      </c>
      <c r="W914" s="19"/>
      <c r="X914" s="19"/>
    </row>
    <row r="915" spans="2:24" ht="12.75" customHeight="1">
      <c r="B915" s="161" t="s">
        <v>844</v>
      </c>
      <c r="C915" s="161"/>
      <c r="D915" s="161"/>
      <c r="E915" s="161"/>
      <c r="F915" s="161"/>
      <c r="G915" s="161"/>
      <c r="H915" s="160">
        <v>0</v>
      </c>
      <c r="I915" s="160"/>
      <c r="J915" s="160"/>
      <c r="L915" s="160">
        <v>581.53</v>
      </c>
      <c r="M915" s="160"/>
      <c r="N915" s="160"/>
      <c r="O915" s="160">
        <v>40211.57</v>
      </c>
      <c r="P915" s="160"/>
      <c r="Q915" s="160"/>
      <c r="S915" s="160">
        <v>39630.04</v>
      </c>
      <c r="T915" s="160"/>
      <c r="U915" s="160"/>
      <c r="V915" s="19">
        <v>39630.04</v>
      </c>
      <c r="W915" s="19"/>
      <c r="X915" s="19"/>
    </row>
    <row r="916" ht="12.75" customHeight="1">
      <c r="B916" s="15"/>
    </row>
    <row r="917" spans="2:24" ht="12.75" customHeight="1">
      <c r="B917" s="158" t="s">
        <v>845</v>
      </c>
      <c r="C917" s="158"/>
      <c r="D917" s="158"/>
      <c r="E917" s="158"/>
      <c r="F917" s="158"/>
      <c r="G917" s="158"/>
      <c r="H917" s="159">
        <v>0</v>
      </c>
      <c r="I917" s="159"/>
      <c r="J917" s="159"/>
      <c r="L917" s="159">
        <v>100</v>
      </c>
      <c r="M917" s="159"/>
      <c r="N917" s="159"/>
      <c r="O917" s="159">
        <v>283295.09</v>
      </c>
      <c r="P917" s="159"/>
      <c r="Q917" s="159"/>
      <c r="S917" s="159">
        <v>283195.09</v>
      </c>
      <c r="T917" s="159"/>
      <c r="U917" s="159"/>
      <c r="V917" s="17">
        <v>283195.09</v>
      </c>
      <c r="W917" s="17"/>
      <c r="X917" s="17"/>
    </row>
    <row r="918" spans="2:24" ht="12.75" customHeight="1">
      <c r="B918" s="158" t="s">
        <v>846</v>
      </c>
      <c r="C918" s="158"/>
      <c r="D918" s="158"/>
      <c r="E918" s="158"/>
      <c r="F918" s="158"/>
      <c r="G918" s="158"/>
      <c r="H918" s="159">
        <v>0</v>
      </c>
      <c r="I918" s="159"/>
      <c r="J918" s="159"/>
      <c r="L918" s="159">
        <v>100</v>
      </c>
      <c r="M918" s="159"/>
      <c r="N918" s="159"/>
      <c r="O918" s="159">
        <v>283295.09</v>
      </c>
      <c r="P918" s="159"/>
      <c r="Q918" s="159"/>
      <c r="S918" s="159">
        <v>283195.09</v>
      </c>
      <c r="T918" s="159"/>
      <c r="U918" s="159"/>
      <c r="V918" s="17">
        <v>283195.09</v>
      </c>
      <c r="W918" s="17"/>
      <c r="X918" s="17"/>
    </row>
    <row r="919" spans="2:24" ht="12.75" customHeight="1">
      <c r="B919" s="161" t="s">
        <v>847</v>
      </c>
      <c r="C919" s="161"/>
      <c r="D919" s="161"/>
      <c r="E919" s="161"/>
      <c r="F919" s="161"/>
      <c r="G919" s="161"/>
      <c r="H919" s="160">
        <v>0</v>
      </c>
      <c r="I919" s="160"/>
      <c r="J919" s="160"/>
      <c r="L919" s="160">
        <v>100</v>
      </c>
      <c r="M919" s="160"/>
      <c r="N919" s="160"/>
      <c r="O919" s="160">
        <v>38266.69</v>
      </c>
      <c r="P919" s="160"/>
      <c r="Q919" s="160"/>
      <c r="S919" s="160">
        <v>38166.69</v>
      </c>
      <c r="T919" s="160"/>
      <c r="U919" s="160"/>
      <c r="V919" s="19">
        <v>38166.69</v>
      </c>
      <c r="W919" s="19"/>
      <c r="X919" s="19"/>
    </row>
    <row r="920" spans="2:24" ht="12.75" customHeight="1">
      <c r="B920" s="161" t="s">
        <v>848</v>
      </c>
      <c r="C920" s="161"/>
      <c r="D920" s="161"/>
      <c r="E920" s="161"/>
      <c r="F920" s="161"/>
      <c r="G920" s="161"/>
      <c r="H920" s="160">
        <v>0</v>
      </c>
      <c r="I920" s="160"/>
      <c r="J920" s="160"/>
      <c r="L920" s="160">
        <v>0</v>
      </c>
      <c r="M920" s="160"/>
      <c r="N920" s="160"/>
      <c r="O920" s="160">
        <v>142166</v>
      </c>
      <c r="P920" s="160"/>
      <c r="Q920" s="160"/>
      <c r="S920" s="160">
        <v>142166</v>
      </c>
      <c r="T920" s="160"/>
      <c r="U920" s="160"/>
      <c r="V920" s="19">
        <v>142166</v>
      </c>
      <c r="W920" s="19"/>
      <c r="X920" s="19"/>
    </row>
    <row r="921" spans="2:24" ht="12.75" customHeight="1">
      <c r="B921" s="161" t="s">
        <v>849</v>
      </c>
      <c r="C921" s="161"/>
      <c r="D921" s="161"/>
      <c r="E921" s="161"/>
      <c r="F921" s="161"/>
      <c r="G921" s="161"/>
      <c r="H921" s="160">
        <v>0</v>
      </c>
      <c r="I921" s="160"/>
      <c r="J921" s="160"/>
      <c r="L921" s="160">
        <v>0</v>
      </c>
      <c r="M921" s="160"/>
      <c r="N921" s="160"/>
      <c r="O921" s="160">
        <v>102862.4</v>
      </c>
      <c r="P921" s="160"/>
      <c r="Q921" s="160"/>
      <c r="S921" s="160">
        <v>102862.4</v>
      </c>
      <c r="T921" s="160"/>
      <c r="U921" s="160"/>
      <c r="V921" s="19">
        <v>102862.4</v>
      </c>
      <c r="W921" s="19"/>
      <c r="X921" s="19"/>
    </row>
    <row r="922" ht="12.75" customHeight="1">
      <c r="B922" s="15"/>
    </row>
    <row r="923" spans="2:24" ht="12.75" customHeight="1">
      <c r="B923" s="158" t="s">
        <v>850</v>
      </c>
      <c r="C923" s="158"/>
      <c r="D923" s="158"/>
      <c r="E923" s="158"/>
      <c r="F923" s="158"/>
      <c r="G923" s="158"/>
      <c r="H923" s="159">
        <v>0</v>
      </c>
      <c r="I923" s="159"/>
      <c r="J923" s="159"/>
      <c r="L923" s="159">
        <v>0</v>
      </c>
      <c r="M923" s="159"/>
      <c r="N923" s="159"/>
      <c r="O923" s="159">
        <v>15479522.05</v>
      </c>
      <c r="P923" s="159"/>
      <c r="Q923" s="159"/>
      <c r="S923" s="159">
        <v>15479522.05</v>
      </c>
      <c r="T923" s="159"/>
      <c r="U923" s="159"/>
      <c r="V923" s="17">
        <v>15479522.05</v>
      </c>
      <c r="W923" s="17"/>
      <c r="X923" s="17"/>
    </row>
    <row r="924" ht="12.75" customHeight="1">
      <c r="B924" s="15"/>
    </row>
    <row r="925" spans="2:24" ht="12.75" customHeight="1">
      <c r="B925" s="158" t="s">
        <v>851</v>
      </c>
      <c r="C925" s="158"/>
      <c r="D925" s="158"/>
      <c r="E925" s="158"/>
      <c r="F925" s="158"/>
      <c r="G925" s="158"/>
      <c r="H925" s="159">
        <v>0</v>
      </c>
      <c r="I925" s="159"/>
      <c r="J925" s="159"/>
      <c r="L925" s="159">
        <v>0</v>
      </c>
      <c r="M925" s="159"/>
      <c r="N925" s="159"/>
      <c r="O925" s="159">
        <v>15479522.05</v>
      </c>
      <c r="P925" s="159"/>
      <c r="Q925" s="159"/>
      <c r="S925" s="159">
        <v>15479522.05</v>
      </c>
      <c r="T925" s="159"/>
      <c r="U925" s="159"/>
      <c r="V925" s="17">
        <v>15479522.05</v>
      </c>
      <c r="W925" s="17"/>
      <c r="X925" s="17"/>
    </row>
    <row r="926" spans="2:24" ht="12.75" customHeight="1">
      <c r="B926" s="161" t="s">
        <v>852</v>
      </c>
      <c r="C926" s="161"/>
      <c r="D926" s="161"/>
      <c r="E926" s="161"/>
      <c r="F926" s="161"/>
      <c r="G926" s="161"/>
      <c r="H926" s="160">
        <v>0</v>
      </c>
      <c r="I926" s="160"/>
      <c r="J926" s="160"/>
      <c r="L926" s="160">
        <v>0</v>
      </c>
      <c r="M926" s="160"/>
      <c r="N926" s="160"/>
      <c r="O926" s="160">
        <v>36420.59</v>
      </c>
      <c r="P926" s="160"/>
      <c r="Q926" s="160"/>
      <c r="S926" s="160">
        <v>36420.59</v>
      </c>
      <c r="T926" s="160"/>
      <c r="U926" s="160"/>
      <c r="V926" s="19">
        <v>36420.59</v>
      </c>
      <c r="W926" s="19"/>
      <c r="X926" s="19"/>
    </row>
    <row r="927" spans="2:24" ht="12.75" customHeight="1">
      <c r="B927" s="161" t="s">
        <v>853</v>
      </c>
      <c r="C927" s="161"/>
      <c r="D927" s="161"/>
      <c r="E927" s="161"/>
      <c r="F927" s="161"/>
      <c r="G927" s="161"/>
      <c r="H927" s="160">
        <v>0</v>
      </c>
      <c r="I927" s="160"/>
      <c r="J927" s="160"/>
      <c r="L927" s="160">
        <v>0</v>
      </c>
      <c r="M927" s="160"/>
      <c r="N927" s="160"/>
      <c r="O927" s="160">
        <v>52454.2</v>
      </c>
      <c r="P927" s="160"/>
      <c r="Q927" s="160"/>
      <c r="S927" s="160">
        <v>52454.2</v>
      </c>
      <c r="T927" s="160"/>
      <c r="U927" s="160"/>
      <c r="V927" s="19">
        <v>52454.2</v>
      </c>
      <c r="W927" s="19"/>
      <c r="X927" s="19"/>
    </row>
    <row r="928" spans="2:24" ht="12.75" customHeight="1">
      <c r="B928" s="161" t="s">
        <v>854</v>
      </c>
      <c r="C928" s="161"/>
      <c r="D928" s="161"/>
      <c r="E928" s="161"/>
      <c r="F928" s="161"/>
      <c r="G928" s="161"/>
      <c r="H928" s="160">
        <v>0</v>
      </c>
      <c r="I928" s="160"/>
      <c r="J928" s="160"/>
      <c r="L928" s="160">
        <v>0</v>
      </c>
      <c r="M928" s="160"/>
      <c r="N928" s="160"/>
      <c r="O928" s="160">
        <v>1539.02</v>
      </c>
      <c r="P928" s="160"/>
      <c r="Q928" s="160"/>
      <c r="S928" s="160">
        <v>1539.02</v>
      </c>
      <c r="T928" s="160"/>
      <c r="U928" s="160"/>
      <c r="V928" s="19">
        <v>1539.02</v>
      </c>
      <c r="W928" s="19"/>
      <c r="X928" s="19"/>
    </row>
    <row r="929" spans="2:24" ht="12.75" customHeight="1">
      <c r="B929" s="161" t="s">
        <v>855</v>
      </c>
      <c r="C929" s="161"/>
      <c r="D929" s="161"/>
      <c r="E929" s="161"/>
      <c r="F929" s="161"/>
      <c r="G929" s="161"/>
      <c r="H929" s="160">
        <v>0</v>
      </c>
      <c r="I929" s="160"/>
      <c r="J929" s="160"/>
      <c r="L929" s="160">
        <v>0</v>
      </c>
      <c r="M929" s="160"/>
      <c r="N929" s="160"/>
      <c r="O929" s="160">
        <v>15389108.24</v>
      </c>
      <c r="P929" s="160"/>
      <c r="Q929" s="160"/>
      <c r="S929" s="160">
        <v>15389108.24</v>
      </c>
      <c r="T929" s="160"/>
      <c r="U929" s="160"/>
      <c r="V929" s="19">
        <v>15389108.24</v>
      </c>
      <c r="W929" s="19"/>
      <c r="X929" s="19"/>
    </row>
    <row r="930" ht="12.75" customHeight="1">
      <c r="B930" s="15"/>
    </row>
    <row r="931" spans="2:24" ht="12.75" customHeight="1">
      <c r="B931" s="158" t="s">
        <v>856</v>
      </c>
      <c r="C931" s="158"/>
      <c r="D931" s="158"/>
      <c r="E931" s="158"/>
      <c r="F931" s="158"/>
      <c r="G931" s="158"/>
      <c r="H931" s="159">
        <v>0</v>
      </c>
      <c r="I931" s="159"/>
      <c r="J931" s="159"/>
      <c r="L931" s="159">
        <v>0</v>
      </c>
      <c r="M931" s="159"/>
      <c r="N931" s="159"/>
      <c r="O931" s="159">
        <v>158965.79</v>
      </c>
      <c r="P931" s="159"/>
      <c r="Q931" s="159"/>
      <c r="S931" s="159">
        <v>158965.79</v>
      </c>
      <c r="T931" s="159"/>
      <c r="U931" s="159"/>
      <c r="V931" s="17">
        <v>158965.79</v>
      </c>
      <c r="W931" s="17"/>
      <c r="X931" s="17"/>
    </row>
    <row r="932" ht="12.75" customHeight="1">
      <c r="B932" s="15"/>
    </row>
    <row r="933" spans="2:24" ht="12.75" customHeight="1">
      <c r="B933" s="158" t="s">
        <v>857</v>
      </c>
      <c r="C933" s="158"/>
      <c r="D933" s="158"/>
      <c r="E933" s="158"/>
      <c r="F933" s="158"/>
      <c r="G933" s="158"/>
      <c r="H933" s="159">
        <v>0</v>
      </c>
      <c r="I933" s="159"/>
      <c r="J933" s="159"/>
      <c r="L933" s="159">
        <v>0</v>
      </c>
      <c r="M933" s="159"/>
      <c r="N933" s="159"/>
      <c r="O933" s="159">
        <v>158965.79</v>
      </c>
      <c r="P933" s="159"/>
      <c r="Q933" s="159"/>
      <c r="S933" s="159">
        <v>158965.79</v>
      </c>
      <c r="T933" s="159"/>
      <c r="U933" s="159"/>
      <c r="V933" s="17">
        <v>158965.79</v>
      </c>
      <c r="W933" s="17"/>
      <c r="X933" s="17"/>
    </row>
    <row r="934" spans="2:24" ht="12.75" customHeight="1">
      <c r="B934" s="161" t="s">
        <v>858</v>
      </c>
      <c r="C934" s="161"/>
      <c r="D934" s="161"/>
      <c r="E934" s="161"/>
      <c r="F934" s="161"/>
      <c r="G934" s="161"/>
      <c r="H934" s="160">
        <v>0</v>
      </c>
      <c r="I934" s="160"/>
      <c r="J934" s="160"/>
      <c r="L934" s="160">
        <v>0</v>
      </c>
      <c r="M934" s="160"/>
      <c r="N934" s="160"/>
      <c r="O934" s="160">
        <v>147167.75</v>
      </c>
      <c r="P934" s="160"/>
      <c r="Q934" s="160"/>
      <c r="S934" s="160">
        <v>147167.75</v>
      </c>
      <c r="T934" s="160"/>
      <c r="U934" s="160"/>
      <c r="V934" s="19">
        <v>147167.75</v>
      </c>
      <c r="W934" s="19"/>
      <c r="X934" s="19"/>
    </row>
    <row r="935" spans="2:24" ht="12.75" customHeight="1">
      <c r="B935" s="161" t="s">
        <v>859</v>
      </c>
      <c r="C935" s="161"/>
      <c r="D935" s="161"/>
      <c r="E935" s="161"/>
      <c r="F935" s="161"/>
      <c r="G935" s="161"/>
      <c r="H935" s="160">
        <v>0</v>
      </c>
      <c r="I935" s="160"/>
      <c r="J935" s="160"/>
      <c r="L935" s="160">
        <v>0</v>
      </c>
      <c r="M935" s="160"/>
      <c r="N935" s="160"/>
      <c r="O935" s="160">
        <v>11798.04</v>
      </c>
      <c r="P935" s="160"/>
      <c r="Q935" s="160"/>
      <c r="S935" s="160">
        <v>11798.04</v>
      </c>
      <c r="T935" s="160"/>
      <c r="U935" s="160"/>
      <c r="V935" s="19">
        <v>11798.04</v>
      </c>
      <c r="W935" s="19"/>
      <c r="X935" s="19"/>
    </row>
    <row r="936" ht="12.75" customHeight="1">
      <c r="B936" s="15"/>
    </row>
    <row r="937" spans="2:24" ht="12.75" customHeight="1">
      <c r="B937" s="158" t="s">
        <v>860</v>
      </c>
      <c r="C937" s="158"/>
      <c r="D937" s="158"/>
      <c r="E937" s="158"/>
      <c r="F937" s="158"/>
      <c r="G937" s="158"/>
      <c r="H937" s="159">
        <v>0</v>
      </c>
      <c r="I937" s="159"/>
      <c r="J937" s="159"/>
      <c r="L937" s="159">
        <v>0</v>
      </c>
      <c r="M937" s="159"/>
      <c r="N937" s="159"/>
      <c r="O937" s="159">
        <v>53492.34</v>
      </c>
      <c r="P937" s="159"/>
      <c r="Q937" s="159"/>
      <c r="S937" s="159">
        <v>53492.34</v>
      </c>
      <c r="T937" s="159"/>
      <c r="U937" s="159"/>
      <c r="V937" s="17">
        <v>53492.34</v>
      </c>
      <c r="W937" s="17"/>
      <c r="X937" s="17"/>
    </row>
    <row r="938" ht="12.75" customHeight="1">
      <c r="B938" s="15"/>
    </row>
    <row r="939" spans="2:24" ht="12.75" customHeight="1">
      <c r="B939" s="158" t="s">
        <v>861</v>
      </c>
      <c r="C939" s="158"/>
      <c r="D939" s="158"/>
      <c r="E939" s="158"/>
      <c r="F939" s="158"/>
      <c r="G939" s="158"/>
      <c r="H939" s="159">
        <v>0</v>
      </c>
      <c r="I939" s="159"/>
      <c r="J939" s="159"/>
      <c r="L939" s="159">
        <v>0</v>
      </c>
      <c r="M939" s="159"/>
      <c r="N939" s="159"/>
      <c r="O939" s="159">
        <v>53492.34</v>
      </c>
      <c r="P939" s="159"/>
      <c r="Q939" s="159"/>
      <c r="S939" s="159">
        <v>53492.34</v>
      </c>
      <c r="T939" s="159"/>
      <c r="U939" s="159"/>
      <c r="V939" s="17">
        <v>53492.34</v>
      </c>
      <c r="W939" s="17"/>
      <c r="X939" s="17"/>
    </row>
    <row r="940" ht="12.75" customHeight="1">
      <c r="B940" s="15"/>
    </row>
    <row r="941" spans="2:24" ht="12.75" customHeight="1">
      <c r="B941" s="158" t="s">
        <v>862</v>
      </c>
      <c r="C941" s="158"/>
      <c r="D941" s="158"/>
      <c r="E941" s="158"/>
      <c r="F941" s="158"/>
      <c r="G941" s="158"/>
      <c r="H941" s="159">
        <v>0</v>
      </c>
      <c r="I941" s="159"/>
      <c r="J941" s="159"/>
      <c r="L941" s="159">
        <v>0</v>
      </c>
      <c r="M941" s="159"/>
      <c r="N941" s="159"/>
      <c r="O941" s="159">
        <v>53492.34</v>
      </c>
      <c r="P941" s="159"/>
      <c r="Q941" s="159"/>
      <c r="S941" s="159">
        <v>53492.34</v>
      </c>
      <c r="T941" s="159"/>
      <c r="U941" s="159"/>
      <c r="V941" s="17">
        <v>53492.34</v>
      </c>
      <c r="W941" s="17"/>
      <c r="X941" s="17"/>
    </row>
    <row r="942" spans="2:24" ht="12.75" customHeight="1">
      <c r="B942" s="161" t="s">
        <v>863</v>
      </c>
      <c r="C942" s="161"/>
      <c r="D942" s="161"/>
      <c r="E942" s="161"/>
      <c r="F942" s="161"/>
      <c r="G942" s="161"/>
      <c r="H942" s="160">
        <v>0</v>
      </c>
      <c r="I942" s="160"/>
      <c r="J942" s="160"/>
      <c r="L942" s="160">
        <v>0</v>
      </c>
      <c r="M942" s="160"/>
      <c r="N942" s="160"/>
      <c r="O942" s="160">
        <v>5172.01</v>
      </c>
      <c r="P942" s="160"/>
      <c r="Q942" s="160"/>
      <c r="S942" s="160">
        <v>5172.01</v>
      </c>
      <c r="T942" s="160"/>
      <c r="U942" s="160"/>
      <c r="V942" s="19">
        <v>5172.01</v>
      </c>
      <c r="W942" s="19"/>
      <c r="X942" s="19"/>
    </row>
    <row r="943" spans="2:24" ht="12.75" customHeight="1">
      <c r="B943" s="161" t="s">
        <v>864</v>
      </c>
      <c r="C943" s="161"/>
      <c r="D943" s="161"/>
      <c r="E943" s="161"/>
      <c r="F943" s="161"/>
      <c r="G943" s="161"/>
      <c r="H943" s="160">
        <v>0</v>
      </c>
      <c r="I943" s="160"/>
      <c r="J943" s="160"/>
      <c r="L943" s="160">
        <v>0</v>
      </c>
      <c r="M943" s="160"/>
      <c r="N943" s="160"/>
      <c r="O943" s="160">
        <v>22351.59</v>
      </c>
      <c r="P943" s="160"/>
      <c r="Q943" s="160"/>
      <c r="S943" s="160">
        <v>22351.59</v>
      </c>
      <c r="T943" s="160"/>
      <c r="U943" s="160"/>
      <c r="V943" s="19">
        <v>22351.59</v>
      </c>
      <c r="W943" s="19"/>
      <c r="X943" s="19"/>
    </row>
    <row r="944" spans="2:24" ht="12.75" customHeight="1">
      <c r="B944" s="161" t="s">
        <v>865</v>
      </c>
      <c r="C944" s="161"/>
      <c r="D944" s="161"/>
      <c r="E944" s="161"/>
      <c r="F944" s="161"/>
      <c r="G944" s="161"/>
      <c r="H944" s="160">
        <v>0</v>
      </c>
      <c r="I944" s="160"/>
      <c r="J944" s="160"/>
      <c r="L944" s="160">
        <v>0</v>
      </c>
      <c r="M944" s="160"/>
      <c r="N944" s="160"/>
      <c r="O944" s="160">
        <v>2.87</v>
      </c>
      <c r="P944" s="160"/>
      <c r="Q944" s="160"/>
      <c r="S944" s="160">
        <v>2.87</v>
      </c>
      <c r="T944" s="160"/>
      <c r="U944" s="160"/>
      <c r="V944" s="19">
        <v>2.87</v>
      </c>
      <c r="W944" s="19"/>
      <c r="X944" s="19"/>
    </row>
    <row r="945" spans="2:24" ht="12.75" customHeight="1">
      <c r="B945" s="161" t="s">
        <v>866</v>
      </c>
      <c r="C945" s="161"/>
      <c r="D945" s="161"/>
      <c r="E945" s="161"/>
      <c r="F945" s="161"/>
      <c r="G945" s="161"/>
      <c r="H945" s="160">
        <v>0</v>
      </c>
      <c r="I945" s="160"/>
      <c r="J945" s="160"/>
      <c r="L945" s="160">
        <v>0</v>
      </c>
      <c r="M945" s="160"/>
      <c r="N945" s="160"/>
      <c r="O945" s="160">
        <v>25965.87</v>
      </c>
      <c r="P945" s="160"/>
      <c r="Q945" s="160"/>
      <c r="S945" s="160">
        <v>25965.87</v>
      </c>
      <c r="T945" s="160"/>
      <c r="U945" s="160"/>
      <c r="V945" s="19">
        <v>25965.87</v>
      </c>
      <c r="W945" s="19"/>
      <c r="X945" s="19"/>
    </row>
    <row r="946" ht="12.75" customHeight="1">
      <c r="B946" s="15"/>
    </row>
    <row r="947" spans="3:24" ht="12.75" customHeight="1">
      <c r="C947" s="165" t="s">
        <v>867</v>
      </c>
      <c r="D947" s="165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  <c r="U947" s="165"/>
      <c r="V947" s="165"/>
      <c r="W947" s="165"/>
      <c r="X947" s="165"/>
    </row>
    <row r="948" spans="3:24" ht="12.75" customHeight="1">
      <c r="C948" s="165" t="s">
        <v>868</v>
      </c>
      <c r="D948" s="165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  <c r="U948" s="165"/>
      <c r="V948" s="165"/>
      <c r="W948" s="165"/>
      <c r="X948" s="165"/>
    </row>
    <row r="949" spans="2:24" ht="12.75" customHeight="1">
      <c r="B949" s="164" t="s">
        <v>869</v>
      </c>
      <c r="C949" s="164"/>
      <c r="D949" s="164"/>
      <c r="E949" s="164"/>
      <c r="F949" s="164"/>
      <c r="G949" s="164"/>
      <c r="H949" s="164"/>
      <c r="I949" s="164"/>
      <c r="J949" s="164"/>
      <c r="K949" s="164"/>
      <c r="O949" s="164" t="s">
        <v>870</v>
      </c>
      <c r="P949" s="164"/>
      <c r="Q949" s="164"/>
      <c r="R949" s="164"/>
      <c r="S949" s="164"/>
      <c r="T949" s="164"/>
      <c r="U949" s="164"/>
      <c r="V949" s="164"/>
      <c r="W949" s="164"/>
      <c r="X949" s="164"/>
    </row>
    <row r="950" spans="2:24" ht="12.75" customHeight="1">
      <c r="B950" s="164" t="s">
        <v>871</v>
      </c>
      <c r="C950" s="164"/>
      <c r="D950" s="164"/>
      <c r="E950" s="164"/>
      <c r="F950" s="164"/>
      <c r="G950" s="164"/>
      <c r="H950" s="164"/>
      <c r="I950" s="164"/>
      <c r="J950" s="164"/>
      <c r="K950" s="164"/>
      <c r="O950" s="164" t="s">
        <v>872</v>
      </c>
      <c r="P950" s="164"/>
      <c r="Q950" s="164"/>
      <c r="R950" s="164"/>
      <c r="S950" s="164"/>
      <c r="T950" s="164"/>
      <c r="U950" s="164"/>
      <c r="V950" s="164"/>
      <c r="W950" s="164"/>
      <c r="X950" s="164"/>
    </row>
    <row r="951" spans="2:24" ht="12.75" customHeight="1"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</row>
  </sheetData>
  <sheetProtection selectLockedCells="1" selectUnlockedCells="1"/>
  <mergeCells count="4162">
    <mergeCell ref="B951:K951"/>
    <mergeCell ref="O951:X951"/>
    <mergeCell ref="C947:X947"/>
    <mergeCell ref="C948:X948"/>
    <mergeCell ref="B949:K949"/>
    <mergeCell ref="B943:G943"/>
    <mergeCell ref="O945:Q945"/>
    <mergeCell ref="S945:U945"/>
    <mergeCell ref="O950:X950"/>
    <mergeCell ref="B945:G945"/>
    <mergeCell ref="H945:J945"/>
    <mergeCell ref="L945:N945"/>
    <mergeCell ref="H941:J941"/>
    <mergeCell ref="L941:N941"/>
    <mergeCell ref="O941:Q941"/>
    <mergeCell ref="S941:U941"/>
    <mergeCell ref="O934:Q934"/>
    <mergeCell ref="S934:U934"/>
    <mergeCell ref="B942:G942"/>
    <mergeCell ref="H942:J942"/>
    <mergeCell ref="L942:N942"/>
    <mergeCell ref="O942:Q942"/>
    <mergeCell ref="S935:U935"/>
    <mergeCell ref="S944:U944"/>
    <mergeCell ref="B941:G941"/>
    <mergeCell ref="O949:X949"/>
    <mergeCell ref="B950:K950"/>
    <mergeCell ref="H937:J937"/>
    <mergeCell ref="L937:N937"/>
    <mergeCell ref="O937:Q937"/>
    <mergeCell ref="S937:U937"/>
    <mergeCell ref="B944:G944"/>
    <mergeCell ref="H944:J944"/>
    <mergeCell ref="L944:N944"/>
    <mergeCell ref="O944:Q944"/>
    <mergeCell ref="O943:Q943"/>
    <mergeCell ref="S943:U943"/>
    <mergeCell ref="S939:U939"/>
    <mergeCell ref="B934:G934"/>
    <mergeCell ref="B933:G933"/>
    <mergeCell ref="H933:J933"/>
    <mergeCell ref="L933:N933"/>
    <mergeCell ref="O933:Q933"/>
    <mergeCell ref="B935:G935"/>
    <mergeCell ref="H935:J935"/>
    <mergeCell ref="L935:N935"/>
    <mergeCell ref="O935:Q935"/>
    <mergeCell ref="S929:U929"/>
    <mergeCell ref="B926:G926"/>
    <mergeCell ref="H943:J943"/>
    <mergeCell ref="L943:N943"/>
    <mergeCell ref="S942:U942"/>
    <mergeCell ref="B937:G937"/>
    <mergeCell ref="H931:J931"/>
    <mergeCell ref="L931:N931"/>
    <mergeCell ref="O931:Q931"/>
    <mergeCell ref="S931:U931"/>
    <mergeCell ref="B939:G939"/>
    <mergeCell ref="H939:J939"/>
    <mergeCell ref="L939:N939"/>
    <mergeCell ref="O939:Q939"/>
    <mergeCell ref="S933:U933"/>
    <mergeCell ref="B928:G928"/>
    <mergeCell ref="H934:J934"/>
    <mergeCell ref="L934:N934"/>
    <mergeCell ref="B927:G927"/>
    <mergeCell ref="H927:J927"/>
    <mergeCell ref="L927:N927"/>
    <mergeCell ref="O927:Q927"/>
    <mergeCell ref="B931:G931"/>
    <mergeCell ref="B929:G929"/>
    <mergeCell ref="H929:J929"/>
    <mergeCell ref="L929:N929"/>
    <mergeCell ref="O929:Q929"/>
    <mergeCell ref="S925:U925"/>
    <mergeCell ref="B920:G920"/>
    <mergeCell ref="H926:J926"/>
    <mergeCell ref="L926:N926"/>
    <mergeCell ref="O926:Q926"/>
    <mergeCell ref="S926:U926"/>
    <mergeCell ref="B921:G921"/>
    <mergeCell ref="H921:J921"/>
    <mergeCell ref="L921:N921"/>
    <mergeCell ref="O921:Q921"/>
    <mergeCell ref="S927:U927"/>
    <mergeCell ref="B923:G923"/>
    <mergeCell ref="H928:J928"/>
    <mergeCell ref="L928:N928"/>
    <mergeCell ref="O928:Q928"/>
    <mergeCell ref="S928:U928"/>
    <mergeCell ref="B925:G925"/>
    <mergeCell ref="H925:J925"/>
    <mergeCell ref="L925:N925"/>
    <mergeCell ref="O925:Q925"/>
    <mergeCell ref="S919:U919"/>
    <mergeCell ref="B915:G915"/>
    <mergeCell ref="H920:J920"/>
    <mergeCell ref="L920:N920"/>
    <mergeCell ref="O920:Q920"/>
    <mergeCell ref="S920:U920"/>
    <mergeCell ref="B917:G917"/>
    <mergeCell ref="H917:J917"/>
    <mergeCell ref="L917:N917"/>
    <mergeCell ref="O917:Q917"/>
    <mergeCell ref="S921:U921"/>
    <mergeCell ref="B918:G918"/>
    <mergeCell ref="H923:J923"/>
    <mergeCell ref="L923:N923"/>
    <mergeCell ref="O923:Q923"/>
    <mergeCell ref="S923:U923"/>
    <mergeCell ref="B919:G919"/>
    <mergeCell ref="H919:J919"/>
    <mergeCell ref="L919:N919"/>
    <mergeCell ref="O919:Q919"/>
    <mergeCell ref="S914:U914"/>
    <mergeCell ref="B910:G910"/>
    <mergeCell ref="H915:J915"/>
    <mergeCell ref="L915:N915"/>
    <mergeCell ref="O915:Q915"/>
    <mergeCell ref="S915:U915"/>
    <mergeCell ref="B912:G912"/>
    <mergeCell ref="H912:J912"/>
    <mergeCell ref="L912:N912"/>
    <mergeCell ref="O912:Q912"/>
    <mergeCell ref="S917:U917"/>
    <mergeCell ref="B913:G913"/>
    <mergeCell ref="H918:J918"/>
    <mergeCell ref="L918:N918"/>
    <mergeCell ref="O918:Q918"/>
    <mergeCell ref="S918:U918"/>
    <mergeCell ref="B914:G914"/>
    <mergeCell ref="H914:J914"/>
    <mergeCell ref="L914:N914"/>
    <mergeCell ref="O914:Q914"/>
    <mergeCell ref="S908:U908"/>
    <mergeCell ref="B905:G905"/>
    <mergeCell ref="H910:J910"/>
    <mergeCell ref="L910:N910"/>
    <mergeCell ref="O910:Q910"/>
    <mergeCell ref="S910:U910"/>
    <mergeCell ref="B906:G906"/>
    <mergeCell ref="H906:J906"/>
    <mergeCell ref="L906:N906"/>
    <mergeCell ref="O906:Q906"/>
    <mergeCell ref="S912:U912"/>
    <mergeCell ref="B907:G907"/>
    <mergeCell ref="H913:J913"/>
    <mergeCell ref="L913:N913"/>
    <mergeCell ref="O913:Q913"/>
    <mergeCell ref="S913:U913"/>
    <mergeCell ref="B908:G908"/>
    <mergeCell ref="H908:J908"/>
    <mergeCell ref="L908:N908"/>
    <mergeCell ref="O908:Q908"/>
    <mergeCell ref="S903:U903"/>
    <mergeCell ref="B899:G899"/>
    <mergeCell ref="H905:J905"/>
    <mergeCell ref="L905:N905"/>
    <mergeCell ref="O905:Q905"/>
    <mergeCell ref="S905:U905"/>
    <mergeCell ref="B900:G900"/>
    <mergeCell ref="H900:J900"/>
    <mergeCell ref="L900:N900"/>
    <mergeCell ref="O900:Q900"/>
    <mergeCell ref="S906:U906"/>
    <mergeCell ref="B901:G901"/>
    <mergeCell ref="H907:J907"/>
    <mergeCell ref="L907:N907"/>
    <mergeCell ref="O907:Q907"/>
    <mergeCell ref="S907:U907"/>
    <mergeCell ref="B903:G903"/>
    <mergeCell ref="H903:J903"/>
    <mergeCell ref="L903:N903"/>
    <mergeCell ref="O903:Q903"/>
    <mergeCell ref="S898:U898"/>
    <mergeCell ref="B895:G895"/>
    <mergeCell ref="H899:J899"/>
    <mergeCell ref="L899:N899"/>
    <mergeCell ref="O899:Q899"/>
    <mergeCell ref="S899:U899"/>
    <mergeCell ref="B896:G896"/>
    <mergeCell ref="H896:J896"/>
    <mergeCell ref="L896:N896"/>
    <mergeCell ref="O896:Q896"/>
    <mergeCell ref="S900:U900"/>
    <mergeCell ref="B897:G897"/>
    <mergeCell ref="H901:J901"/>
    <mergeCell ref="L901:N901"/>
    <mergeCell ref="O901:Q901"/>
    <mergeCell ref="S901:U901"/>
    <mergeCell ref="B898:G898"/>
    <mergeCell ref="H898:J898"/>
    <mergeCell ref="L898:N898"/>
    <mergeCell ref="O898:Q898"/>
    <mergeCell ref="S893:U893"/>
    <mergeCell ref="B888:G888"/>
    <mergeCell ref="H895:J895"/>
    <mergeCell ref="L895:N895"/>
    <mergeCell ref="O895:Q895"/>
    <mergeCell ref="S895:U895"/>
    <mergeCell ref="B889:G889"/>
    <mergeCell ref="H889:J889"/>
    <mergeCell ref="L889:N889"/>
    <mergeCell ref="O889:Q889"/>
    <mergeCell ref="S896:U896"/>
    <mergeCell ref="B891:G891"/>
    <mergeCell ref="H897:J897"/>
    <mergeCell ref="L897:N897"/>
    <mergeCell ref="O897:Q897"/>
    <mergeCell ref="S897:U897"/>
    <mergeCell ref="B893:G893"/>
    <mergeCell ref="H893:J893"/>
    <mergeCell ref="L893:N893"/>
    <mergeCell ref="O893:Q893"/>
    <mergeCell ref="S887:U887"/>
    <mergeCell ref="B883:G883"/>
    <mergeCell ref="H888:J888"/>
    <mergeCell ref="L888:N888"/>
    <mergeCell ref="O888:Q888"/>
    <mergeCell ref="S888:U888"/>
    <mergeCell ref="B885:G885"/>
    <mergeCell ref="H885:J885"/>
    <mergeCell ref="L885:N885"/>
    <mergeCell ref="O885:Q885"/>
    <mergeCell ref="S889:U889"/>
    <mergeCell ref="B886:G886"/>
    <mergeCell ref="H891:J891"/>
    <mergeCell ref="L891:N891"/>
    <mergeCell ref="O891:Q891"/>
    <mergeCell ref="S891:U891"/>
    <mergeCell ref="B887:G887"/>
    <mergeCell ref="H887:J887"/>
    <mergeCell ref="L887:N887"/>
    <mergeCell ref="O887:Q887"/>
    <mergeCell ref="S881:U881"/>
    <mergeCell ref="B876:G876"/>
    <mergeCell ref="H883:J883"/>
    <mergeCell ref="L883:N883"/>
    <mergeCell ref="O883:Q883"/>
    <mergeCell ref="S883:U883"/>
    <mergeCell ref="B877:G877"/>
    <mergeCell ref="H877:J877"/>
    <mergeCell ref="L877:N877"/>
    <mergeCell ref="O877:Q877"/>
    <mergeCell ref="S885:U885"/>
    <mergeCell ref="B879:G879"/>
    <mergeCell ref="H886:J886"/>
    <mergeCell ref="L886:N886"/>
    <mergeCell ref="O886:Q886"/>
    <mergeCell ref="S886:U886"/>
    <mergeCell ref="B881:G881"/>
    <mergeCell ref="H881:J881"/>
    <mergeCell ref="L881:N881"/>
    <mergeCell ref="O881:Q881"/>
    <mergeCell ref="S875:U875"/>
    <mergeCell ref="B870:G870"/>
    <mergeCell ref="H876:J876"/>
    <mergeCell ref="L876:N876"/>
    <mergeCell ref="O876:Q876"/>
    <mergeCell ref="S876:U876"/>
    <mergeCell ref="B871:G871"/>
    <mergeCell ref="H871:J871"/>
    <mergeCell ref="L871:N871"/>
    <mergeCell ref="O871:Q871"/>
    <mergeCell ref="S877:U877"/>
    <mergeCell ref="B873:G873"/>
    <mergeCell ref="H879:J879"/>
    <mergeCell ref="L879:N879"/>
    <mergeCell ref="O879:Q879"/>
    <mergeCell ref="S879:U879"/>
    <mergeCell ref="B875:G875"/>
    <mergeCell ref="H875:J875"/>
    <mergeCell ref="L875:N875"/>
    <mergeCell ref="O875:Q875"/>
    <mergeCell ref="S869:U869"/>
    <mergeCell ref="B866:G866"/>
    <mergeCell ref="H870:J870"/>
    <mergeCell ref="L870:N870"/>
    <mergeCell ref="O870:Q870"/>
    <mergeCell ref="S870:U870"/>
    <mergeCell ref="B867:G867"/>
    <mergeCell ref="H867:J867"/>
    <mergeCell ref="L867:N867"/>
    <mergeCell ref="O867:Q867"/>
    <mergeCell ref="S871:U871"/>
    <mergeCell ref="B868:G868"/>
    <mergeCell ref="H873:J873"/>
    <mergeCell ref="L873:N873"/>
    <mergeCell ref="O873:Q873"/>
    <mergeCell ref="S873:U873"/>
    <mergeCell ref="B869:G869"/>
    <mergeCell ref="H869:J869"/>
    <mergeCell ref="L869:N869"/>
    <mergeCell ref="O869:Q869"/>
    <mergeCell ref="S864:U864"/>
    <mergeCell ref="B860:G860"/>
    <mergeCell ref="H866:J866"/>
    <mergeCell ref="L866:N866"/>
    <mergeCell ref="O866:Q866"/>
    <mergeCell ref="S866:U866"/>
    <mergeCell ref="B861:G861"/>
    <mergeCell ref="H861:J861"/>
    <mergeCell ref="L861:N861"/>
    <mergeCell ref="O861:Q861"/>
    <mergeCell ref="S867:U867"/>
    <mergeCell ref="B862:G862"/>
    <mergeCell ref="H868:J868"/>
    <mergeCell ref="L868:N868"/>
    <mergeCell ref="O868:Q868"/>
    <mergeCell ref="S868:U868"/>
    <mergeCell ref="B864:G864"/>
    <mergeCell ref="H864:J864"/>
    <mergeCell ref="L864:N864"/>
    <mergeCell ref="O864:Q864"/>
    <mergeCell ref="S859:U859"/>
    <mergeCell ref="B856:G856"/>
    <mergeCell ref="H860:J860"/>
    <mergeCell ref="L860:N860"/>
    <mergeCell ref="O860:Q860"/>
    <mergeCell ref="S860:U860"/>
    <mergeCell ref="B857:G857"/>
    <mergeCell ref="H857:J857"/>
    <mergeCell ref="L857:N857"/>
    <mergeCell ref="O857:Q857"/>
    <mergeCell ref="S861:U861"/>
    <mergeCell ref="B858:G858"/>
    <mergeCell ref="H862:J862"/>
    <mergeCell ref="L862:N862"/>
    <mergeCell ref="O862:Q862"/>
    <mergeCell ref="S862:U862"/>
    <mergeCell ref="B859:G859"/>
    <mergeCell ref="H859:J859"/>
    <mergeCell ref="L859:N859"/>
    <mergeCell ref="O859:Q859"/>
    <mergeCell ref="S855:U855"/>
    <mergeCell ref="B850:G850"/>
    <mergeCell ref="H856:J856"/>
    <mergeCell ref="L856:N856"/>
    <mergeCell ref="O856:Q856"/>
    <mergeCell ref="S856:U856"/>
    <mergeCell ref="B852:G852"/>
    <mergeCell ref="H852:J852"/>
    <mergeCell ref="L852:N852"/>
    <mergeCell ref="O852:Q852"/>
    <mergeCell ref="S857:U857"/>
    <mergeCell ref="B854:G854"/>
    <mergeCell ref="H858:J858"/>
    <mergeCell ref="L858:N858"/>
    <mergeCell ref="O858:Q858"/>
    <mergeCell ref="S858:U858"/>
    <mergeCell ref="B855:G855"/>
    <mergeCell ref="H855:J855"/>
    <mergeCell ref="L855:N855"/>
    <mergeCell ref="O855:Q855"/>
    <mergeCell ref="S849:U849"/>
    <mergeCell ref="B846:G846"/>
    <mergeCell ref="H850:J850"/>
    <mergeCell ref="L850:N850"/>
    <mergeCell ref="O850:Q850"/>
    <mergeCell ref="S850:U850"/>
    <mergeCell ref="B847:G847"/>
    <mergeCell ref="H847:J847"/>
    <mergeCell ref="L847:N847"/>
    <mergeCell ref="O847:Q847"/>
    <mergeCell ref="S852:U852"/>
    <mergeCell ref="B848:G848"/>
    <mergeCell ref="H854:J854"/>
    <mergeCell ref="L854:N854"/>
    <mergeCell ref="O854:Q854"/>
    <mergeCell ref="S854:U854"/>
    <mergeCell ref="B849:G849"/>
    <mergeCell ref="H849:J849"/>
    <mergeCell ref="L849:N849"/>
    <mergeCell ref="O849:Q849"/>
    <mergeCell ref="S844:U844"/>
    <mergeCell ref="B840:G840"/>
    <mergeCell ref="H846:J846"/>
    <mergeCell ref="L846:N846"/>
    <mergeCell ref="O846:Q846"/>
    <mergeCell ref="S846:U846"/>
    <mergeCell ref="B841:G841"/>
    <mergeCell ref="H841:J841"/>
    <mergeCell ref="L841:N841"/>
    <mergeCell ref="O841:Q841"/>
    <mergeCell ref="S847:U847"/>
    <mergeCell ref="B842:G842"/>
    <mergeCell ref="H848:J848"/>
    <mergeCell ref="L848:N848"/>
    <mergeCell ref="O848:Q848"/>
    <mergeCell ref="S848:U848"/>
    <mergeCell ref="B844:G844"/>
    <mergeCell ref="H844:J844"/>
    <mergeCell ref="L844:N844"/>
    <mergeCell ref="O844:Q844"/>
    <mergeCell ref="S839:U839"/>
    <mergeCell ref="B835:G835"/>
    <mergeCell ref="H840:J840"/>
    <mergeCell ref="L840:N840"/>
    <mergeCell ref="O840:Q840"/>
    <mergeCell ref="S840:U840"/>
    <mergeCell ref="B836:G836"/>
    <mergeCell ref="H836:J836"/>
    <mergeCell ref="L836:N836"/>
    <mergeCell ref="O836:Q836"/>
    <mergeCell ref="S841:U841"/>
    <mergeCell ref="B837:G837"/>
    <mergeCell ref="H842:J842"/>
    <mergeCell ref="L842:N842"/>
    <mergeCell ref="O842:Q842"/>
    <mergeCell ref="S842:U842"/>
    <mergeCell ref="B839:G839"/>
    <mergeCell ref="H839:J839"/>
    <mergeCell ref="L839:N839"/>
    <mergeCell ref="O839:Q839"/>
    <mergeCell ref="S834:U834"/>
    <mergeCell ref="B831:G831"/>
    <mergeCell ref="H835:J835"/>
    <mergeCell ref="L835:N835"/>
    <mergeCell ref="O835:Q835"/>
    <mergeCell ref="S835:U835"/>
    <mergeCell ref="B832:G832"/>
    <mergeCell ref="H832:J832"/>
    <mergeCell ref="L832:N832"/>
    <mergeCell ref="O832:Q832"/>
    <mergeCell ref="S836:U836"/>
    <mergeCell ref="B833:G833"/>
    <mergeCell ref="H837:J837"/>
    <mergeCell ref="L837:N837"/>
    <mergeCell ref="O837:Q837"/>
    <mergeCell ref="S837:U837"/>
    <mergeCell ref="B834:G834"/>
    <mergeCell ref="H834:J834"/>
    <mergeCell ref="L834:N834"/>
    <mergeCell ref="O834:Q834"/>
    <mergeCell ref="S830:U830"/>
    <mergeCell ref="B827:G827"/>
    <mergeCell ref="H831:J831"/>
    <mergeCell ref="L831:N831"/>
    <mergeCell ref="O831:Q831"/>
    <mergeCell ref="S831:U831"/>
    <mergeCell ref="B828:G828"/>
    <mergeCell ref="H828:J828"/>
    <mergeCell ref="L828:N828"/>
    <mergeCell ref="O828:Q828"/>
    <mergeCell ref="S832:U832"/>
    <mergeCell ref="B829:G829"/>
    <mergeCell ref="H833:J833"/>
    <mergeCell ref="L833:N833"/>
    <mergeCell ref="O833:Q833"/>
    <mergeCell ref="S833:U833"/>
    <mergeCell ref="B830:G830"/>
    <mergeCell ref="H830:J830"/>
    <mergeCell ref="L830:N830"/>
    <mergeCell ref="O830:Q830"/>
    <mergeCell ref="S826:U826"/>
    <mergeCell ref="B823:G823"/>
    <mergeCell ref="H827:J827"/>
    <mergeCell ref="L827:N827"/>
    <mergeCell ref="O827:Q827"/>
    <mergeCell ref="S827:U827"/>
    <mergeCell ref="B824:G824"/>
    <mergeCell ref="H824:J824"/>
    <mergeCell ref="L824:N824"/>
    <mergeCell ref="O824:Q824"/>
    <mergeCell ref="S828:U828"/>
    <mergeCell ref="B825:G825"/>
    <mergeCell ref="H829:J829"/>
    <mergeCell ref="L829:N829"/>
    <mergeCell ref="O829:Q829"/>
    <mergeCell ref="S829:U829"/>
    <mergeCell ref="B826:G826"/>
    <mergeCell ref="H826:J826"/>
    <mergeCell ref="L826:N826"/>
    <mergeCell ref="O826:Q826"/>
    <mergeCell ref="S822:U822"/>
    <mergeCell ref="B819:G819"/>
    <mergeCell ref="H823:J823"/>
    <mergeCell ref="L823:N823"/>
    <mergeCell ref="O823:Q823"/>
    <mergeCell ref="S823:U823"/>
    <mergeCell ref="B820:G820"/>
    <mergeCell ref="H820:J820"/>
    <mergeCell ref="L820:N820"/>
    <mergeCell ref="O820:Q820"/>
    <mergeCell ref="S824:U824"/>
    <mergeCell ref="B821:G821"/>
    <mergeCell ref="H825:J825"/>
    <mergeCell ref="L825:N825"/>
    <mergeCell ref="O825:Q825"/>
    <mergeCell ref="S825:U825"/>
    <mergeCell ref="B822:G822"/>
    <mergeCell ref="H822:J822"/>
    <mergeCell ref="L822:N822"/>
    <mergeCell ref="O822:Q822"/>
    <mergeCell ref="S818:U818"/>
    <mergeCell ref="B814:G814"/>
    <mergeCell ref="H819:J819"/>
    <mergeCell ref="L819:N819"/>
    <mergeCell ref="O819:Q819"/>
    <mergeCell ref="S819:U819"/>
    <mergeCell ref="B816:G816"/>
    <mergeCell ref="H816:J816"/>
    <mergeCell ref="L816:N816"/>
    <mergeCell ref="O816:Q816"/>
    <mergeCell ref="S820:U820"/>
    <mergeCell ref="B817:G817"/>
    <mergeCell ref="H821:J821"/>
    <mergeCell ref="L821:N821"/>
    <mergeCell ref="O821:Q821"/>
    <mergeCell ref="S821:U821"/>
    <mergeCell ref="B818:G818"/>
    <mergeCell ref="H818:J818"/>
    <mergeCell ref="L818:N818"/>
    <mergeCell ref="O818:Q818"/>
    <mergeCell ref="S812:U812"/>
    <mergeCell ref="B809:G809"/>
    <mergeCell ref="H814:J814"/>
    <mergeCell ref="L814:N814"/>
    <mergeCell ref="O814:Q814"/>
    <mergeCell ref="S814:U814"/>
    <mergeCell ref="B810:G810"/>
    <mergeCell ref="H810:J810"/>
    <mergeCell ref="L810:N810"/>
    <mergeCell ref="O810:Q810"/>
    <mergeCell ref="S816:U816"/>
    <mergeCell ref="B811:G811"/>
    <mergeCell ref="H817:J817"/>
    <mergeCell ref="L817:N817"/>
    <mergeCell ref="O817:Q817"/>
    <mergeCell ref="S817:U817"/>
    <mergeCell ref="B812:G812"/>
    <mergeCell ref="H812:J812"/>
    <mergeCell ref="L812:N812"/>
    <mergeCell ref="O812:Q812"/>
    <mergeCell ref="S808:U808"/>
    <mergeCell ref="B805:G805"/>
    <mergeCell ref="H809:J809"/>
    <mergeCell ref="L809:N809"/>
    <mergeCell ref="O809:Q809"/>
    <mergeCell ref="S809:U809"/>
    <mergeCell ref="B806:G806"/>
    <mergeCell ref="H806:J806"/>
    <mergeCell ref="L806:N806"/>
    <mergeCell ref="O806:Q806"/>
    <mergeCell ref="S810:U810"/>
    <mergeCell ref="B807:G807"/>
    <mergeCell ref="H811:J811"/>
    <mergeCell ref="L811:N811"/>
    <mergeCell ref="O811:Q811"/>
    <mergeCell ref="S811:U811"/>
    <mergeCell ref="B808:G808"/>
    <mergeCell ref="H808:J808"/>
    <mergeCell ref="L808:N808"/>
    <mergeCell ref="O808:Q808"/>
    <mergeCell ref="S804:U804"/>
    <mergeCell ref="B801:G801"/>
    <mergeCell ref="H805:J805"/>
    <mergeCell ref="L805:N805"/>
    <mergeCell ref="O805:Q805"/>
    <mergeCell ref="S805:U805"/>
    <mergeCell ref="B802:G802"/>
    <mergeCell ref="H802:J802"/>
    <mergeCell ref="L802:N802"/>
    <mergeCell ref="O802:Q802"/>
    <mergeCell ref="S806:U806"/>
    <mergeCell ref="B803:G803"/>
    <mergeCell ref="H807:J807"/>
    <mergeCell ref="L807:N807"/>
    <mergeCell ref="O807:Q807"/>
    <mergeCell ref="S807:U807"/>
    <mergeCell ref="B804:G804"/>
    <mergeCell ref="H804:J804"/>
    <mergeCell ref="L804:N804"/>
    <mergeCell ref="O804:Q804"/>
    <mergeCell ref="S800:U800"/>
    <mergeCell ref="B796:G796"/>
    <mergeCell ref="H801:J801"/>
    <mergeCell ref="L801:N801"/>
    <mergeCell ref="O801:Q801"/>
    <mergeCell ref="S801:U801"/>
    <mergeCell ref="B798:G798"/>
    <mergeCell ref="H798:J798"/>
    <mergeCell ref="L798:N798"/>
    <mergeCell ref="O798:Q798"/>
    <mergeCell ref="S802:U802"/>
    <mergeCell ref="B799:G799"/>
    <mergeCell ref="H803:J803"/>
    <mergeCell ref="L803:N803"/>
    <mergeCell ref="O803:Q803"/>
    <mergeCell ref="S803:U803"/>
    <mergeCell ref="B800:G800"/>
    <mergeCell ref="H800:J800"/>
    <mergeCell ref="L800:N800"/>
    <mergeCell ref="O800:Q800"/>
    <mergeCell ref="S794:U794"/>
    <mergeCell ref="B791:G791"/>
    <mergeCell ref="H796:J796"/>
    <mergeCell ref="L796:N796"/>
    <mergeCell ref="O796:Q796"/>
    <mergeCell ref="S796:U796"/>
    <mergeCell ref="B792:G792"/>
    <mergeCell ref="H792:J792"/>
    <mergeCell ref="L792:N792"/>
    <mergeCell ref="O792:Q792"/>
    <mergeCell ref="S798:U798"/>
    <mergeCell ref="B793:G793"/>
    <mergeCell ref="H799:J799"/>
    <mergeCell ref="L799:N799"/>
    <mergeCell ref="O799:Q799"/>
    <mergeCell ref="S799:U799"/>
    <mergeCell ref="B794:G794"/>
    <mergeCell ref="H794:J794"/>
    <mergeCell ref="L794:N794"/>
    <mergeCell ref="O794:Q794"/>
    <mergeCell ref="S790:U790"/>
    <mergeCell ref="B787:G787"/>
    <mergeCell ref="H791:J791"/>
    <mergeCell ref="L791:N791"/>
    <mergeCell ref="O791:Q791"/>
    <mergeCell ref="S791:U791"/>
    <mergeCell ref="B788:G788"/>
    <mergeCell ref="H788:J788"/>
    <mergeCell ref="L788:N788"/>
    <mergeCell ref="O788:Q788"/>
    <mergeCell ref="S792:U792"/>
    <mergeCell ref="B789:G789"/>
    <mergeCell ref="H793:J793"/>
    <mergeCell ref="L793:N793"/>
    <mergeCell ref="O793:Q793"/>
    <mergeCell ref="S793:U793"/>
    <mergeCell ref="B790:G790"/>
    <mergeCell ref="H790:J790"/>
    <mergeCell ref="L790:N790"/>
    <mergeCell ref="O790:Q790"/>
    <mergeCell ref="S786:U786"/>
    <mergeCell ref="B783:G783"/>
    <mergeCell ref="H787:J787"/>
    <mergeCell ref="L787:N787"/>
    <mergeCell ref="O787:Q787"/>
    <mergeCell ref="S787:U787"/>
    <mergeCell ref="B784:G784"/>
    <mergeCell ref="H784:J784"/>
    <mergeCell ref="L784:N784"/>
    <mergeCell ref="O784:Q784"/>
    <mergeCell ref="S788:U788"/>
    <mergeCell ref="B785:G785"/>
    <mergeCell ref="H789:J789"/>
    <mergeCell ref="L789:N789"/>
    <mergeCell ref="O789:Q789"/>
    <mergeCell ref="S789:U789"/>
    <mergeCell ref="B786:G786"/>
    <mergeCell ref="H786:J786"/>
    <mergeCell ref="L786:N786"/>
    <mergeCell ref="O786:Q786"/>
    <mergeCell ref="S782:U782"/>
    <mergeCell ref="B779:G779"/>
    <mergeCell ref="H783:J783"/>
    <mergeCell ref="L783:N783"/>
    <mergeCell ref="O783:Q783"/>
    <mergeCell ref="S783:U783"/>
    <mergeCell ref="B780:G780"/>
    <mergeCell ref="H780:J780"/>
    <mergeCell ref="L780:N780"/>
    <mergeCell ref="O780:Q780"/>
    <mergeCell ref="S784:U784"/>
    <mergeCell ref="B781:G781"/>
    <mergeCell ref="H785:J785"/>
    <mergeCell ref="L785:N785"/>
    <mergeCell ref="O785:Q785"/>
    <mergeCell ref="S785:U785"/>
    <mergeCell ref="B782:G782"/>
    <mergeCell ref="H782:J782"/>
    <mergeCell ref="L782:N782"/>
    <mergeCell ref="O782:Q782"/>
    <mergeCell ref="S778:U778"/>
    <mergeCell ref="B775:G775"/>
    <mergeCell ref="H779:J779"/>
    <mergeCell ref="L779:N779"/>
    <mergeCell ref="O779:Q779"/>
    <mergeCell ref="S779:U779"/>
    <mergeCell ref="B776:G776"/>
    <mergeCell ref="H776:J776"/>
    <mergeCell ref="L776:N776"/>
    <mergeCell ref="O776:Q776"/>
    <mergeCell ref="S780:U780"/>
    <mergeCell ref="B777:G777"/>
    <mergeCell ref="H781:J781"/>
    <mergeCell ref="L781:N781"/>
    <mergeCell ref="O781:Q781"/>
    <mergeCell ref="S781:U781"/>
    <mergeCell ref="B778:G778"/>
    <mergeCell ref="H778:J778"/>
    <mergeCell ref="L778:N778"/>
    <mergeCell ref="O778:Q778"/>
    <mergeCell ref="S774:U774"/>
    <mergeCell ref="B771:G771"/>
    <mergeCell ref="H775:J775"/>
    <mergeCell ref="L775:N775"/>
    <mergeCell ref="O775:Q775"/>
    <mergeCell ref="S775:U775"/>
    <mergeCell ref="B772:G772"/>
    <mergeCell ref="H772:J772"/>
    <mergeCell ref="L772:N772"/>
    <mergeCell ref="O772:Q772"/>
    <mergeCell ref="S776:U776"/>
    <mergeCell ref="B773:G773"/>
    <mergeCell ref="H777:J777"/>
    <mergeCell ref="L777:N777"/>
    <mergeCell ref="O777:Q777"/>
    <mergeCell ref="S777:U777"/>
    <mergeCell ref="B774:G774"/>
    <mergeCell ref="H774:J774"/>
    <mergeCell ref="L774:N774"/>
    <mergeCell ref="O774:Q774"/>
    <mergeCell ref="S770:U770"/>
    <mergeCell ref="B766:G766"/>
    <mergeCell ref="H771:J771"/>
    <mergeCell ref="L771:N771"/>
    <mergeCell ref="O771:Q771"/>
    <mergeCell ref="S771:U771"/>
    <mergeCell ref="B767:G767"/>
    <mergeCell ref="H767:J767"/>
    <mergeCell ref="L767:N767"/>
    <mergeCell ref="O767:Q767"/>
    <mergeCell ref="S772:U772"/>
    <mergeCell ref="B769:G769"/>
    <mergeCell ref="H773:J773"/>
    <mergeCell ref="L773:N773"/>
    <mergeCell ref="O773:Q773"/>
    <mergeCell ref="S773:U773"/>
    <mergeCell ref="B770:G770"/>
    <mergeCell ref="H770:J770"/>
    <mergeCell ref="L770:N770"/>
    <mergeCell ref="O770:Q770"/>
    <mergeCell ref="S765:U765"/>
    <mergeCell ref="B760:G760"/>
    <mergeCell ref="H766:J766"/>
    <mergeCell ref="L766:N766"/>
    <mergeCell ref="O766:Q766"/>
    <mergeCell ref="S766:U766"/>
    <mergeCell ref="B762:G762"/>
    <mergeCell ref="H762:J762"/>
    <mergeCell ref="L762:N762"/>
    <mergeCell ref="O762:Q762"/>
    <mergeCell ref="S767:U767"/>
    <mergeCell ref="B764:G764"/>
    <mergeCell ref="H769:J769"/>
    <mergeCell ref="L769:N769"/>
    <mergeCell ref="O769:Q769"/>
    <mergeCell ref="S769:U769"/>
    <mergeCell ref="B765:G765"/>
    <mergeCell ref="H765:J765"/>
    <mergeCell ref="L765:N765"/>
    <mergeCell ref="O765:Q765"/>
    <mergeCell ref="S759:U759"/>
    <mergeCell ref="B756:G756"/>
    <mergeCell ref="H760:J760"/>
    <mergeCell ref="L760:N760"/>
    <mergeCell ref="O760:Q760"/>
    <mergeCell ref="S760:U760"/>
    <mergeCell ref="B757:G757"/>
    <mergeCell ref="H757:J757"/>
    <mergeCell ref="L757:N757"/>
    <mergeCell ref="O757:Q757"/>
    <mergeCell ref="S762:U762"/>
    <mergeCell ref="B758:G758"/>
    <mergeCell ref="H764:J764"/>
    <mergeCell ref="L764:N764"/>
    <mergeCell ref="O764:Q764"/>
    <mergeCell ref="S764:U764"/>
    <mergeCell ref="B759:G759"/>
    <mergeCell ref="H759:J759"/>
    <mergeCell ref="L759:N759"/>
    <mergeCell ref="O759:Q759"/>
    <mergeCell ref="S755:U755"/>
    <mergeCell ref="B750:G750"/>
    <mergeCell ref="H756:J756"/>
    <mergeCell ref="L756:N756"/>
    <mergeCell ref="O756:Q756"/>
    <mergeCell ref="S756:U756"/>
    <mergeCell ref="B751:G751"/>
    <mergeCell ref="H751:J751"/>
    <mergeCell ref="L751:N751"/>
    <mergeCell ref="O751:Q751"/>
    <mergeCell ref="S757:U757"/>
    <mergeCell ref="B753:G753"/>
    <mergeCell ref="H758:J758"/>
    <mergeCell ref="L758:N758"/>
    <mergeCell ref="O758:Q758"/>
    <mergeCell ref="S758:U758"/>
    <mergeCell ref="B755:G755"/>
    <mergeCell ref="H755:J755"/>
    <mergeCell ref="L755:N755"/>
    <mergeCell ref="O755:Q755"/>
    <mergeCell ref="S749:U749"/>
    <mergeCell ref="B746:G746"/>
    <mergeCell ref="H750:J750"/>
    <mergeCell ref="L750:N750"/>
    <mergeCell ref="O750:Q750"/>
    <mergeCell ref="S750:U750"/>
    <mergeCell ref="B747:G747"/>
    <mergeCell ref="H747:J747"/>
    <mergeCell ref="L747:N747"/>
    <mergeCell ref="O747:Q747"/>
    <mergeCell ref="S751:U751"/>
    <mergeCell ref="B748:G748"/>
    <mergeCell ref="H753:J753"/>
    <mergeCell ref="L753:N753"/>
    <mergeCell ref="O753:Q753"/>
    <mergeCell ref="S753:U753"/>
    <mergeCell ref="B749:G749"/>
    <mergeCell ref="H749:J749"/>
    <mergeCell ref="L749:N749"/>
    <mergeCell ref="O749:Q749"/>
    <mergeCell ref="S745:U745"/>
    <mergeCell ref="B740:G740"/>
    <mergeCell ref="H746:J746"/>
    <mergeCell ref="L746:N746"/>
    <mergeCell ref="O746:Q746"/>
    <mergeCell ref="S746:U746"/>
    <mergeCell ref="B742:G742"/>
    <mergeCell ref="H742:J742"/>
    <mergeCell ref="L742:N742"/>
    <mergeCell ref="O742:Q742"/>
    <mergeCell ref="S747:U747"/>
    <mergeCell ref="B744:G744"/>
    <mergeCell ref="H748:J748"/>
    <mergeCell ref="L748:N748"/>
    <mergeCell ref="O748:Q748"/>
    <mergeCell ref="S748:U748"/>
    <mergeCell ref="B745:G745"/>
    <mergeCell ref="H745:J745"/>
    <mergeCell ref="L745:N745"/>
    <mergeCell ref="O745:Q745"/>
    <mergeCell ref="S739:U739"/>
    <mergeCell ref="B736:G736"/>
    <mergeCell ref="H740:J740"/>
    <mergeCell ref="L740:N740"/>
    <mergeCell ref="O740:Q740"/>
    <mergeCell ref="S740:U740"/>
    <mergeCell ref="B737:G737"/>
    <mergeCell ref="H737:J737"/>
    <mergeCell ref="L737:N737"/>
    <mergeCell ref="O737:Q737"/>
    <mergeCell ref="S742:U742"/>
    <mergeCell ref="B738:G738"/>
    <mergeCell ref="H744:J744"/>
    <mergeCell ref="L744:N744"/>
    <mergeCell ref="O744:Q744"/>
    <mergeCell ref="S744:U744"/>
    <mergeCell ref="B739:G739"/>
    <mergeCell ref="H739:J739"/>
    <mergeCell ref="L739:N739"/>
    <mergeCell ref="O739:Q739"/>
    <mergeCell ref="S735:U735"/>
    <mergeCell ref="B732:G732"/>
    <mergeCell ref="H736:J736"/>
    <mergeCell ref="L736:N736"/>
    <mergeCell ref="O736:Q736"/>
    <mergeCell ref="S736:U736"/>
    <mergeCell ref="B733:G733"/>
    <mergeCell ref="H733:J733"/>
    <mergeCell ref="L733:N733"/>
    <mergeCell ref="O733:Q733"/>
    <mergeCell ref="S737:U737"/>
    <mergeCell ref="B734:G734"/>
    <mergeCell ref="H738:J738"/>
    <mergeCell ref="L738:N738"/>
    <mergeCell ref="O738:Q738"/>
    <mergeCell ref="S738:U738"/>
    <mergeCell ref="B735:G735"/>
    <mergeCell ref="H735:J735"/>
    <mergeCell ref="L735:N735"/>
    <mergeCell ref="O735:Q735"/>
    <mergeCell ref="S731:U731"/>
    <mergeCell ref="B728:G728"/>
    <mergeCell ref="H732:J732"/>
    <mergeCell ref="L732:N732"/>
    <mergeCell ref="O732:Q732"/>
    <mergeCell ref="S732:U732"/>
    <mergeCell ref="B729:G729"/>
    <mergeCell ref="H729:J729"/>
    <mergeCell ref="L729:N729"/>
    <mergeCell ref="O729:Q729"/>
    <mergeCell ref="S733:U733"/>
    <mergeCell ref="B730:G730"/>
    <mergeCell ref="H734:J734"/>
    <mergeCell ref="L734:N734"/>
    <mergeCell ref="O734:Q734"/>
    <mergeCell ref="S734:U734"/>
    <mergeCell ref="B731:G731"/>
    <mergeCell ref="H731:J731"/>
    <mergeCell ref="L731:N731"/>
    <mergeCell ref="O731:Q731"/>
    <mergeCell ref="S726:U726"/>
    <mergeCell ref="B721:G721"/>
    <mergeCell ref="H728:J728"/>
    <mergeCell ref="L728:N728"/>
    <mergeCell ref="O728:Q728"/>
    <mergeCell ref="S728:U728"/>
    <mergeCell ref="B722:G722"/>
    <mergeCell ref="H722:J722"/>
    <mergeCell ref="L722:N722"/>
    <mergeCell ref="O722:Q722"/>
    <mergeCell ref="S729:U729"/>
    <mergeCell ref="B724:G724"/>
    <mergeCell ref="H730:J730"/>
    <mergeCell ref="L730:N730"/>
    <mergeCell ref="O730:Q730"/>
    <mergeCell ref="S730:U730"/>
    <mergeCell ref="B726:G726"/>
    <mergeCell ref="H726:J726"/>
    <mergeCell ref="L726:N726"/>
    <mergeCell ref="O726:Q726"/>
    <mergeCell ref="S720:U720"/>
    <mergeCell ref="B717:G717"/>
    <mergeCell ref="H721:J721"/>
    <mergeCell ref="L721:N721"/>
    <mergeCell ref="O721:Q721"/>
    <mergeCell ref="S721:U721"/>
    <mergeCell ref="B718:G718"/>
    <mergeCell ref="H718:J718"/>
    <mergeCell ref="L718:N718"/>
    <mergeCell ref="O718:Q718"/>
    <mergeCell ref="S722:U722"/>
    <mergeCell ref="B719:G719"/>
    <mergeCell ref="H724:J724"/>
    <mergeCell ref="L724:N724"/>
    <mergeCell ref="O724:Q724"/>
    <mergeCell ref="S724:U724"/>
    <mergeCell ref="B720:G720"/>
    <mergeCell ref="H720:J720"/>
    <mergeCell ref="L720:N720"/>
    <mergeCell ref="O720:Q720"/>
    <mergeCell ref="S716:U716"/>
    <mergeCell ref="B713:G713"/>
    <mergeCell ref="H717:J717"/>
    <mergeCell ref="L717:N717"/>
    <mergeCell ref="O717:Q717"/>
    <mergeCell ref="S717:U717"/>
    <mergeCell ref="B714:G714"/>
    <mergeCell ref="H714:J714"/>
    <mergeCell ref="L714:N714"/>
    <mergeCell ref="O714:Q714"/>
    <mergeCell ref="S718:U718"/>
    <mergeCell ref="B715:G715"/>
    <mergeCell ref="H719:J719"/>
    <mergeCell ref="L719:N719"/>
    <mergeCell ref="O719:Q719"/>
    <mergeCell ref="S719:U719"/>
    <mergeCell ref="B716:G716"/>
    <mergeCell ref="H716:J716"/>
    <mergeCell ref="L716:N716"/>
    <mergeCell ref="O716:Q716"/>
    <mergeCell ref="S712:U712"/>
    <mergeCell ref="B709:G709"/>
    <mergeCell ref="H713:J713"/>
    <mergeCell ref="L713:N713"/>
    <mergeCell ref="O713:Q713"/>
    <mergeCell ref="S713:U713"/>
    <mergeCell ref="B710:G710"/>
    <mergeCell ref="H710:J710"/>
    <mergeCell ref="L710:N710"/>
    <mergeCell ref="O710:Q710"/>
    <mergeCell ref="S714:U714"/>
    <mergeCell ref="B711:G711"/>
    <mergeCell ref="H715:J715"/>
    <mergeCell ref="L715:N715"/>
    <mergeCell ref="O715:Q715"/>
    <mergeCell ref="S715:U715"/>
    <mergeCell ref="B712:G712"/>
    <mergeCell ref="H712:J712"/>
    <mergeCell ref="L712:N712"/>
    <mergeCell ref="O712:Q712"/>
    <mergeCell ref="S707:U707"/>
    <mergeCell ref="B703:G703"/>
    <mergeCell ref="H709:J709"/>
    <mergeCell ref="L709:N709"/>
    <mergeCell ref="O709:Q709"/>
    <mergeCell ref="S709:U709"/>
    <mergeCell ref="B704:G704"/>
    <mergeCell ref="H704:J704"/>
    <mergeCell ref="L704:N704"/>
    <mergeCell ref="O704:Q704"/>
    <mergeCell ref="S710:U710"/>
    <mergeCell ref="B705:G705"/>
    <mergeCell ref="H711:J711"/>
    <mergeCell ref="L711:N711"/>
    <mergeCell ref="O711:Q711"/>
    <mergeCell ref="S711:U711"/>
    <mergeCell ref="B707:G707"/>
    <mergeCell ref="H707:J707"/>
    <mergeCell ref="L707:N707"/>
    <mergeCell ref="O707:Q707"/>
    <mergeCell ref="S702:U702"/>
    <mergeCell ref="B699:G699"/>
    <mergeCell ref="H703:J703"/>
    <mergeCell ref="L703:N703"/>
    <mergeCell ref="O703:Q703"/>
    <mergeCell ref="S703:U703"/>
    <mergeCell ref="B700:G700"/>
    <mergeCell ref="H700:J700"/>
    <mergeCell ref="L700:N700"/>
    <mergeCell ref="O700:Q700"/>
    <mergeCell ref="S704:U704"/>
    <mergeCell ref="B701:G701"/>
    <mergeCell ref="H705:J705"/>
    <mergeCell ref="L705:N705"/>
    <mergeCell ref="O705:Q705"/>
    <mergeCell ref="S705:U705"/>
    <mergeCell ref="B702:G702"/>
    <mergeCell ref="H702:J702"/>
    <mergeCell ref="L702:N702"/>
    <mergeCell ref="O702:Q702"/>
    <mergeCell ref="S698:U698"/>
    <mergeCell ref="B694:G694"/>
    <mergeCell ref="H699:J699"/>
    <mergeCell ref="L699:N699"/>
    <mergeCell ref="O699:Q699"/>
    <mergeCell ref="S699:U699"/>
    <mergeCell ref="B696:G696"/>
    <mergeCell ref="H696:J696"/>
    <mergeCell ref="L696:N696"/>
    <mergeCell ref="O696:Q696"/>
    <mergeCell ref="S700:U700"/>
    <mergeCell ref="B697:G697"/>
    <mergeCell ref="H701:J701"/>
    <mergeCell ref="L701:N701"/>
    <mergeCell ref="O701:Q701"/>
    <mergeCell ref="S701:U701"/>
    <mergeCell ref="B698:G698"/>
    <mergeCell ref="H698:J698"/>
    <mergeCell ref="L698:N698"/>
    <mergeCell ref="O698:Q698"/>
    <mergeCell ref="S692:U692"/>
    <mergeCell ref="B689:G689"/>
    <mergeCell ref="H694:J694"/>
    <mergeCell ref="L694:N694"/>
    <mergeCell ref="O694:Q694"/>
    <mergeCell ref="S694:U694"/>
    <mergeCell ref="B690:G690"/>
    <mergeCell ref="H690:J690"/>
    <mergeCell ref="L690:N690"/>
    <mergeCell ref="O690:Q690"/>
    <mergeCell ref="S696:U696"/>
    <mergeCell ref="B691:G691"/>
    <mergeCell ref="H697:J697"/>
    <mergeCell ref="L697:N697"/>
    <mergeCell ref="O697:Q697"/>
    <mergeCell ref="S697:U697"/>
    <mergeCell ref="B692:G692"/>
    <mergeCell ref="H692:J692"/>
    <mergeCell ref="L692:N692"/>
    <mergeCell ref="O692:Q692"/>
    <mergeCell ref="S688:U688"/>
    <mergeCell ref="B685:G685"/>
    <mergeCell ref="H689:J689"/>
    <mergeCell ref="L689:N689"/>
    <mergeCell ref="O689:Q689"/>
    <mergeCell ref="S689:U689"/>
    <mergeCell ref="B686:G686"/>
    <mergeCell ref="H686:J686"/>
    <mergeCell ref="L686:N686"/>
    <mergeCell ref="O686:Q686"/>
    <mergeCell ref="S690:U690"/>
    <mergeCell ref="B687:G687"/>
    <mergeCell ref="H691:J691"/>
    <mergeCell ref="L691:N691"/>
    <mergeCell ref="O691:Q691"/>
    <mergeCell ref="S691:U691"/>
    <mergeCell ref="B688:G688"/>
    <mergeCell ref="H688:J688"/>
    <mergeCell ref="L688:N688"/>
    <mergeCell ref="O688:Q688"/>
    <mergeCell ref="S684:U684"/>
    <mergeCell ref="B681:G681"/>
    <mergeCell ref="H685:J685"/>
    <mergeCell ref="L685:N685"/>
    <mergeCell ref="O685:Q685"/>
    <mergeCell ref="S685:U685"/>
    <mergeCell ref="B682:G682"/>
    <mergeCell ref="H682:J682"/>
    <mergeCell ref="L682:N682"/>
    <mergeCell ref="O682:Q682"/>
    <mergeCell ref="S686:U686"/>
    <mergeCell ref="B683:G683"/>
    <mergeCell ref="H687:J687"/>
    <mergeCell ref="L687:N687"/>
    <mergeCell ref="O687:Q687"/>
    <mergeCell ref="S687:U687"/>
    <mergeCell ref="B684:G684"/>
    <mergeCell ref="H684:J684"/>
    <mergeCell ref="L684:N684"/>
    <mergeCell ref="O684:Q684"/>
    <mergeCell ref="S679:U679"/>
    <mergeCell ref="B675:G675"/>
    <mergeCell ref="H681:J681"/>
    <mergeCell ref="L681:N681"/>
    <mergeCell ref="O681:Q681"/>
    <mergeCell ref="S681:U681"/>
    <mergeCell ref="B676:G676"/>
    <mergeCell ref="H676:J676"/>
    <mergeCell ref="L676:N676"/>
    <mergeCell ref="O676:Q676"/>
    <mergeCell ref="S682:U682"/>
    <mergeCell ref="B677:G677"/>
    <mergeCell ref="H683:J683"/>
    <mergeCell ref="L683:N683"/>
    <mergeCell ref="O683:Q683"/>
    <mergeCell ref="S683:U683"/>
    <mergeCell ref="B679:G679"/>
    <mergeCell ref="H679:J679"/>
    <mergeCell ref="L679:N679"/>
    <mergeCell ref="O679:Q679"/>
    <mergeCell ref="S674:U674"/>
    <mergeCell ref="B671:G671"/>
    <mergeCell ref="H675:J675"/>
    <mergeCell ref="L675:N675"/>
    <mergeCell ref="O675:Q675"/>
    <mergeCell ref="S675:U675"/>
    <mergeCell ref="B672:G672"/>
    <mergeCell ref="H672:J672"/>
    <mergeCell ref="L672:N672"/>
    <mergeCell ref="O672:Q672"/>
    <mergeCell ref="S676:U676"/>
    <mergeCell ref="B673:G673"/>
    <mergeCell ref="H677:J677"/>
    <mergeCell ref="L677:N677"/>
    <mergeCell ref="O677:Q677"/>
    <mergeCell ref="S677:U677"/>
    <mergeCell ref="B674:G674"/>
    <mergeCell ref="H674:J674"/>
    <mergeCell ref="L674:N674"/>
    <mergeCell ref="O674:Q674"/>
    <mergeCell ref="S670:U670"/>
    <mergeCell ref="B665:G665"/>
    <mergeCell ref="H671:J671"/>
    <mergeCell ref="L671:N671"/>
    <mergeCell ref="O671:Q671"/>
    <mergeCell ref="S671:U671"/>
    <mergeCell ref="B667:G667"/>
    <mergeCell ref="H667:J667"/>
    <mergeCell ref="L667:N667"/>
    <mergeCell ref="O667:Q667"/>
    <mergeCell ref="S672:U672"/>
    <mergeCell ref="B669:G669"/>
    <mergeCell ref="H673:J673"/>
    <mergeCell ref="L673:N673"/>
    <mergeCell ref="O673:Q673"/>
    <mergeCell ref="S673:U673"/>
    <mergeCell ref="B670:G670"/>
    <mergeCell ref="H670:J670"/>
    <mergeCell ref="L670:N670"/>
    <mergeCell ref="O670:Q670"/>
    <mergeCell ref="S664:U664"/>
    <mergeCell ref="B661:G661"/>
    <mergeCell ref="H665:J665"/>
    <mergeCell ref="L665:N665"/>
    <mergeCell ref="O665:Q665"/>
    <mergeCell ref="S665:U665"/>
    <mergeCell ref="B662:G662"/>
    <mergeCell ref="H662:J662"/>
    <mergeCell ref="L662:N662"/>
    <mergeCell ref="O662:Q662"/>
    <mergeCell ref="S667:U667"/>
    <mergeCell ref="B663:G663"/>
    <mergeCell ref="H669:J669"/>
    <mergeCell ref="L669:N669"/>
    <mergeCell ref="O669:Q669"/>
    <mergeCell ref="S669:U669"/>
    <mergeCell ref="B664:G664"/>
    <mergeCell ref="H664:J664"/>
    <mergeCell ref="L664:N664"/>
    <mergeCell ref="O664:Q664"/>
    <mergeCell ref="S660:U660"/>
    <mergeCell ref="B655:G655"/>
    <mergeCell ref="H661:J661"/>
    <mergeCell ref="L661:N661"/>
    <mergeCell ref="O661:Q661"/>
    <mergeCell ref="S661:U661"/>
    <mergeCell ref="B657:G657"/>
    <mergeCell ref="H657:J657"/>
    <mergeCell ref="L657:N657"/>
    <mergeCell ref="O657:Q657"/>
    <mergeCell ref="S662:U662"/>
    <mergeCell ref="B659:G659"/>
    <mergeCell ref="H663:J663"/>
    <mergeCell ref="L663:N663"/>
    <mergeCell ref="O663:Q663"/>
    <mergeCell ref="S663:U663"/>
    <mergeCell ref="B660:G660"/>
    <mergeCell ref="H660:J660"/>
    <mergeCell ref="L660:N660"/>
    <mergeCell ref="O660:Q660"/>
    <mergeCell ref="S654:U654"/>
    <mergeCell ref="B651:G651"/>
    <mergeCell ref="H655:J655"/>
    <mergeCell ref="L655:N655"/>
    <mergeCell ref="O655:Q655"/>
    <mergeCell ref="S655:U655"/>
    <mergeCell ref="B652:G652"/>
    <mergeCell ref="H652:J652"/>
    <mergeCell ref="L652:N652"/>
    <mergeCell ref="O652:Q652"/>
    <mergeCell ref="S657:U657"/>
    <mergeCell ref="B653:G653"/>
    <mergeCell ref="H659:J659"/>
    <mergeCell ref="L659:N659"/>
    <mergeCell ref="O659:Q659"/>
    <mergeCell ref="S659:U659"/>
    <mergeCell ref="B654:G654"/>
    <mergeCell ref="H654:J654"/>
    <mergeCell ref="L654:N654"/>
    <mergeCell ref="O654:Q654"/>
    <mergeCell ref="S650:U650"/>
    <mergeCell ref="B647:G647"/>
    <mergeCell ref="H651:J651"/>
    <mergeCell ref="L651:N651"/>
    <mergeCell ref="O651:Q651"/>
    <mergeCell ref="S651:U651"/>
    <mergeCell ref="B648:G648"/>
    <mergeCell ref="H648:J648"/>
    <mergeCell ref="L648:N648"/>
    <mergeCell ref="O648:Q648"/>
    <mergeCell ref="S652:U652"/>
    <mergeCell ref="B649:G649"/>
    <mergeCell ref="H653:J653"/>
    <mergeCell ref="L653:N653"/>
    <mergeCell ref="O653:Q653"/>
    <mergeCell ref="S653:U653"/>
    <mergeCell ref="B650:G650"/>
    <mergeCell ref="H650:J650"/>
    <mergeCell ref="L650:N650"/>
    <mergeCell ref="O650:Q650"/>
    <mergeCell ref="S646:U646"/>
    <mergeCell ref="B641:G641"/>
    <mergeCell ref="H647:J647"/>
    <mergeCell ref="L647:N647"/>
    <mergeCell ref="O647:Q647"/>
    <mergeCell ref="S647:U647"/>
    <mergeCell ref="B642:G642"/>
    <mergeCell ref="H642:J642"/>
    <mergeCell ref="L642:N642"/>
    <mergeCell ref="O642:Q642"/>
    <mergeCell ref="S648:U648"/>
    <mergeCell ref="B644:G644"/>
    <mergeCell ref="H649:J649"/>
    <mergeCell ref="L649:N649"/>
    <mergeCell ref="O649:Q649"/>
    <mergeCell ref="S649:U649"/>
    <mergeCell ref="B646:G646"/>
    <mergeCell ref="H646:J646"/>
    <mergeCell ref="L646:N646"/>
    <mergeCell ref="O646:Q646"/>
    <mergeCell ref="S640:U640"/>
    <mergeCell ref="B637:G637"/>
    <mergeCell ref="H641:J641"/>
    <mergeCell ref="L641:N641"/>
    <mergeCell ref="O641:Q641"/>
    <mergeCell ref="S641:U641"/>
    <mergeCell ref="B638:G638"/>
    <mergeCell ref="H638:J638"/>
    <mergeCell ref="L638:N638"/>
    <mergeCell ref="O638:Q638"/>
    <mergeCell ref="S642:U642"/>
    <mergeCell ref="B639:G639"/>
    <mergeCell ref="H644:J644"/>
    <mergeCell ref="L644:N644"/>
    <mergeCell ref="O644:Q644"/>
    <mergeCell ref="S644:U644"/>
    <mergeCell ref="B640:G640"/>
    <mergeCell ref="H640:J640"/>
    <mergeCell ref="L640:N640"/>
    <mergeCell ref="O640:Q640"/>
    <mergeCell ref="S636:U636"/>
    <mergeCell ref="B631:G631"/>
    <mergeCell ref="H637:J637"/>
    <mergeCell ref="L637:N637"/>
    <mergeCell ref="O637:Q637"/>
    <mergeCell ref="S637:U637"/>
    <mergeCell ref="B633:G633"/>
    <mergeCell ref="H633:J633"/>
    <mergeCell ref="L633:N633"/>
    <mergeCell ref="O633:Q633"/>
    <mergeCell ref="S638:U638"/>
    <mergeCell ref="B635:G635"/>
    <mergeCell ref="H639:J639"/>
    <mergeCell ref="L639:N639"/>
    <mergeCell ref="O639:Q639"/>
    <mergeCell ref="S639:U639"/>
    <mergeCell ref="B636:G636"/>
    <mergeCell ref="H636:J636"/>
    <mergeCell ref="L636:N636"/>
    <mergeCell ref="O636:Q636"/>
    <mergeCell ref="S630:U630"/>
    <mergeCell ref="B627:G627"/>
    <mergeCell ref="H631:J631"/>
    <mergeCell ref="L631:N631"/>
    <mergeCell ref="O631:Q631"/>
    <mergeCell ref="S631:U631"/>
    <mergeCell ref="B628:G628"/>
    <mergeCell ref="H628:J628"/>
    <mergeCell ref="L628:N628"/>
    <mergeCell ref="O628:Q628"/>
    <mergeCell ref="S633:U633"/>
    <mergeCell ref="B629:G629"/>
    <mergeCell ref="H635:J635"/>
    <mergeCell ref="L635:N635"/>
    <mergeCell ref="O635:Q635"/>
    <mergeCell ref="S635:U635"/>
    <mergeCell ref="B630:G630"/>
    <mergeCell ref="H630:J630"/>
    <mergeCell ref="L630:N630"/>
    <mergeCell ref="O630:Q630"/>
    <mergeCell ref="S626:U626"/>
    <mergeCell ref="B623:G623"/>
    <mergeCell ref="H627:J627"/>
    <mergeCell ref="L627:N627"/>
    <mergeCell ref="O627:Q627"/>
    <mergeCell ref="S627:U627"/>
    <mergeCell ref="B624:G624"/>
    <mergeCell ref="H624:J624"/>
    <mergeCell ref="L624:N624"/>
    <mergeCell ref="O624:Q624"/>
    <mergeCell ref="S628:U628"/>
    <mergeCell ref="B625:G625"/>
    <mergeCell ref="H629:J629"/>
    <mergeCell ref="L629:N629"/>
    <mergeCell ref="O629:Q629"/>
    <mergeCell ref="S629:U629"/>
    <mergeCell ref="B626:G626"/>
    <mergeCell ref="H626:J626"/>
    <mergeCell ref="L626:N626"/>
    <mergeCell ref="O626:Q626"/>
    <mergeCell ref="S622:U622"/>
    <mergeCell ref="B619:G619"/>
    <mergeCell ref="H623:J623"/>
    <mergeCell ref="L623:N623"/>
    <mergeCell ref="O623:Q623"/>
    <mergeCell ref="S623:U623"/>
    <mergeCell ref="B620:G620"/>
    <mergeCell ref="H620:J620"/>
    <mergeCell ref="L620:N620"/>
    <mergeCell ref="O620:Q620"/>
    <mergeCell ref="S624:U624"/>
    <mergeCell ref="B621:G621"/>
    <mergeCell ref="H625:J625"/>
    <mergeCell ref="L625:N625"/>
    <mergeCell ref="O625:Q625"/>
    <mergeCell ref="S625:U625"/>
    <mergeCell ref="B622:G622"/>
    <mergeCell ref="H622:J622"/>
    <mergeCell ref="L622:N622"/>
    <mergeCell ref="O622:Q622"/>
    <mergeCell ref="S618:U618"/>
    <mergeCell ref="B612:G612"/>
    <mergeCell ref="H619:J619"/>
    <mergeCell ref="L619:N619"/>
    <mergeCell ref="O619:Q619"/>
    <mergeCell ref="S619:U619"/>
    <mergeCell ref="B614:G614"/>
    <mergeCell ref="H614:J614"/>
    <mergeCell ref="L614:N614"/>
    <mergeCell ref="O614:Q614"/>
    <mergeCell ref="S620:U620"/>
    <mergeCell ref="B616:G616"/>
    <mergeCell ref="H621:J621"/>
    <mergeCell ref="L621:N621"/>
    <mergeCell ref="O621:Q621"/>
    <mergeCell ref="S621:U621"/>
    <mergeCell ref="B618:G618"/>
    <mergeCell ref="H618:J618"/>
    <mergeCell ref="L618:N618"/>
    <mergeCell ref="O618:Q618"/>
    <mergeCell ref="S611:U611"/>
    <mergeCell ref="B606:G606"/>
    <mergeCell ref="H612:J612"/>
    <mergeCell ref="L612:N612"/>
    <mergeCell ref="O612:Q612"/>
    <mergeCell ref="S612:U612"/>
    <mergeCell ref="B608:G608"/>
    <mergeCell ref="H608:J608"/>
    <mergeCell ref="L608:N608"/>
    <mergeCell ref="O608:Q608"/>
    <mergeCell ref="S614:U614"/>
    <mergeCell ref="B610:G610"/>
    <mergeCell ref="H616:J616"/>
    <mergeCell ref="L616:N616"/>
    <mergeCell ref="O616:Q616"/>
    <mergeCell ref="S616:U616"/>
    <mergeCell ref="B611:G611"/>
    <mergeCell ref="H611:J611"/>
    <mergeCell ref="L611:N611"/>
    <mergeCell ref="O611:Q611"/>
    <mergeCell ref="S605:U605"/>
    <mergeCell ref="B600:G600"/>
    <mergeCell ref="H606:J606"/>
    <mergeCell ref="L606:N606"/>
    <mergeCell ref="O606:Q606"/>
    <mergeCell ref="S606:U606"/>
    <mergeCell ref="B601:G601"/>
    <mergeCell ref="H601:J601"/>
    <mergeCell ref="L601:N601"/>
    <mergeCell ref="O601:Q601"/>
    <mergeCell ref="S608:U608"/>
    <mergeCell ref="B603:G603"/>
    <mergeCell ref="H610:J610"/>
    <mergeCell ref="L610:N610"/>
    <mergeCell ref="O610:Q610"/>
    <mergeCell ref="S610:U610"/>
    <mergeCell ref="B605:G605"/>
    <mergeCell ref="H605:J605"/>
    <mergeCell ref="L605:N605"/>
    <mergeCell ref="O605:Q605"/>
    <mergeCell ref="S599:U599"/>
    <mergeCell ref="B595:G595"/>
    <mergeCell ref="H600:J600"/>
    <mergeCell ref="L600:N600"/>
    <mergeCell ref="O600:Q600"/>
    <mergeCell ref="S600:U600"/>
    <mergeCell ref="B597:G597"/>
    <mergeCell ref="H597:J597"/>
    <mergeCell ref="L597:N597"/>
    <mergeCell ref="O597:Q597"/>
    <mergeCell ref="S601:U601"/>
    <mergeCell ref="B598:G598"/>
    <mergeCell ref="H603:J603"/>
    <mergeCell ref="L603:N603"/>
    <mergeCell ref="O603:Q603"/>
    <mergeCell ref="S603:U603"/>
    <mergeCell ref="B599:G599"/>
    <mergeCell ref="H599:J599"/>
    <mergeCell ref="L599:N599"/>
    <mergeCell ref="O599:Q599"/>
    <mergeCell ref="S593:U593"/>
    <mergeCell ref="B590:G590"/>
    <mergeCell ref="H595:J595"/>
    <mergeCell ref="L595:N595"/>
    <mergeCell ref="O595:Q595"/>
    <mergeCell ref="S595:U595"/>
    <mergeCell ref="B591:G591"/>
    <mergeCell ref="H591:J591"/>
    <mergeCell ref="L591:N591"/>
    <mergeCell ref="O591:Q591"/>
    <mergeCell ref="S597:U597"/>
    <mergeCell ref="B592:G592"/>
    <mergeCell ref="H598:J598"/>
    <mergeCell ref="L598:N598"/>
    <mergeCell ref="O598:Q598"/>
    <mergeCell ref="S598:U598"/>
    <mergeCell ref="B593:G593"/>
    <mergeCell ref="H593:J593"/>
    <mergeCell ref="L593:N593"/>
    <mergeCell ref="O593:Q593"/>
    <mergeCell ref="S589:U589"/>
    <mergeCell ref="B586:G586"/>
    <mergeCell ref="H590:J590"/>
    <mergeCell ref="L590:N590"/>
    <mergeCell ref="O590:Q590"/>
    <mergeCell ref="S590:U590"/>
    <mergeCell ref="B587:G587"/>
    <mergeCell ref="H587:J587"/>
    <mergeCell ref="L587:N587"/>
    <mergeCell ref="O587:Q587"/>
    <mergeCell ref="S591:U591"/>
    <mergeCell ref="B588:G588"/>
    <mergeCell ref="H592:J592"/>
    <mergeCell ref="L592:N592"/>
    <mergeCell ref="O592:Q592"/>
    <mergeCell ref="S592:U592"/>
    <mergeCell ref="B589:G589"/>
    <mergeCell ref="H589:J589"/>
    <mergeCell ref="L589:N589"/>
    <mergeCell ref="O589:Q589"/>
    <mergeCell ref="S584:U584"/>
    <mergeCell ref="B580:G580"/>
    <mergeCell ref="H586:J586"/>
    <mergeCell ref="L586:N586"/>
    <mergeCell ref="O586:Q586"/>
    <mergeCell ref="S586:U586"/>
    <mergeCell ref="B581:G581"/>
    <mergeCell ref="H581:J581"/>
    <mergeCell ref="L581:N581"/>
    <mergeCell ref="O581:Q581"/>
    <mergeCell ref="S587:U587"/>
    <mergeCell ref="B583:G583"/>
    <mergeCell ref="H588:J588"/>
    <mergeCell ref="L588:N588"/>
    <mergeCell ref="O588:Q588"/>
    <mergeCell ref="S588:U588"/>
    <mergeCell ref="B584:G584"/>
    <mergeCell ref="H584:J584"/>
    <mergeCell ref="L584:N584"/>
    <mergeCell ref="O584:Q584"/>
    <mergeCell ref="S579:U579"/>
    <mergeCell ref="B576:G576"/>
    <mergeCell ref="H580:J580"/>
    <mergeCell ref="L580:N580"/>
    <mergeCell ref="O580:Q580"/>
    <mergeCell ref="S580:U580"/>
    <mergeCell ref="B577:G577"/>
    <mergeCell ref="H577:J577"/>
    <mergeCell ref="L577:N577"/>
    <mergeCell ref="O577:Q577"/>
    <mergeCell ref="S581:U581"/>
    <mergeCell ref="B578:G578"/>
    <mergeCell ref="H583:J583"/>
    <mergeCell ref="L583:N583"/>
    <mergeCell ref="O583:Q583"/>
    <mergeCell ref="S583:U583"/>
    <mergeCell ref="B579:G579"/>
    <mergeCell ref="H579:J579"/>
    <mergeCell ref="L579:N579"/>
    <mergeCell ref="O579:Q579"/>
    <mergeCell ref="S575:U575"/>
    <mergeCell ref="B570:G570"/>
    <mergeCell ref="H576:J576"/>
    <mergeCell ref="L576:N576"/>
    <mergeCell ref="O576:Q576"/>
    <mergeCell ref="S576:U576"/>
    <mergeCell ref="B572:G572"/>
    <mergeCell ref="H572:J572"/>
    <mergeCell ref="L572:N572"/>
    <mergeCell ref="O572:Q572"/>
    <mergeCell ref="S577:U577"/>
    <mergeCell ref="B574:G574"/>
    <mergeCell ref="H578:J578"/>
    <mergeCell ref="L578:N578"/>
    <mergeCell ref="O578:Q578"/>
    <mergeCell ref="S578:U578"/>
    <mergeCell ref="B575:G575"/>
    <mergeCell ref="H575:J575"/>
    <mergeCell ref="L575:N575"/>
    <mergeCell ref="O575:Q575"/>
    <mergeCell ref="S568:U568"/>
    <mergeCell ref="B564:G564"/>
    <mergeCell ref="H570:J570"/>
    <mergeCell ref="L570:N570"/>
    <mergeCell ref="O570:Q570"/>
    <mergeCell ref="S570:U570"/>
    <mergeCell ref="B566:G566"/>
    <mergeCell ref="H566:J566"/>
    <mergeCell ref="L566:N566"/>
    <mergeCell ref="O566:Q566"/>
    <mergeCell ref="S572:U572"/>
    <mergeCell ref="B567:G567"/>
    <mergeCell ref="H574:J574"/>
    <mergeCell ref="L574:N574"/>
    <mergeCell ref="O574:Q574"/>
    <mergeCell ref="S574:U574"/>
    <mergeCell ref="B568:G568"/>
    <mergeCell ref="H568:J568"/>
    <mergeCell ref="L568:N568"/>
    <mergeCell ref="O568:Q568"/>
    <mergeCell ref="S562:U562"/>
    <mergeCell ref="B559:G559"/>
    <mergeCell ref="H564:J564"/>
    <mergeCell ref="L564:N564"/>
    <mergeCell ref="O564:Q564"/>
    <mergeCell ref="S564:U564"/>
    <mergeCell ref="B560:G560"/>
    <mergeCell ref="H560:J560"/>
    <mergeCell ref="L560:N560"/>
    <mergeCell ref="O560:Q560"/>
    <mergeCell ref="S566:U566"/>
    <mergeCell ref="B561:G561"/>
    <mergeCell ref="H567:J567"/>
    <mergeCell ref="L567:N567"/>
    <mergeCell ref="O567:Q567"/>
    <mergeCell ref="S567:U567"/>
    <mergeCell ref="B562:G562"/>
    <mergeCell ref="H562:J562"/>
    <mergeCell ref="L562:N562"/>
    <mergeCell ref="O562:Q562"/>
    <mergeCell ref="S558:U558"/>
    <mergeCell ref="B552:G552"/>
    <mergeCell ref="H559:J559"/>
    <mergeCell ref="L559:N559"/>
    <mergeCell ref="O559:Q559"/>
    <mergeCell ref="S559:U559"/>
    <mergeCell ref="B554:G554"/>
    <mergeCell ref="H554:J554"/>
    <mergeCell ref="L554:N554"/>
    <mergeCell ref="O554:Q554"/>
    <mergeCell ref="S560:U560"/>
    <mergeCell ref="B556:G556"/>
    <mergeCell ref="H561:J561"/>
    <mergeCell ref="L561:N561"/>
    <mergeCell ref="O561:Q561"/>
    <mergeCell ref="S561:U561"/>
    <mergeCell ref="B558:G558"/>
    <mergeCell ref="H558:J558"/>
    <mergeCell ref="L558:N558"/>
    <mergeCell ref="O558:Q558"/>
    <mergeCell ref="S551:U551"/>
    <mergeCell ref="B548:G548"/>
    <mergeCell ref="H552:J552"/>
    <mergeCell ref="L552:N552"/>
    <mergeCell ref="O552:Q552"/>
    <mergeCell ref="S552:U552"/>
    <mergeCell ref="B549:G549"/>
    <mergeCell ref="H549:J549"/>
    <mergeCell ref="L549:N549"/>
    <mergeCell ref="O549:Q549"/>
    <mergeCell ref="S554:U554"/>
    <mergeCell ref="B550:G550"/>
    <mergeCell ref="H556:J556"/>
    <mergeCell ref="L556:N556"/>
    <mergeCell ref="O556:Q556"/>
    <mergeCell ref="S556:U556"/>
    <mergeCell ref="B551:G551"/>
    <mergeCell ref="H551:J551"/>
    <mergeCell ref="L551:N551"/>
    <mergeCell ref="O551:Q551"/>
    <mergeCell ref="S547:U547"/>
    <mergeCell ref="B543:G543"/>
    <mergeCell ref="H548:J548"/>
    <mergeCell ref="L548:N548"/>
    <mergeCell ref="O548:Q548"/>
    <mergeCell ref="S548:U548"/>
    <mergeCell ref="B545:G545"/>
    <mergeCell ref="H545:J545"/>
    <mergeCell ref="L545:N545"/>
    <mergeCell ref="O545:Q545"/>
    <mergeCell ref="S549:U549"/>
    <mergeCell ref="B546:G546"/>
    <mergeCell ref="H550:J550"/>
    <mergeCell ref="L550:N550"/>
    <mergeCell ref="O550:Q550"/>
    <mergeCell ref="S550:U550"/>
    <mergeCell ref="B547:G547"/>
    <mergeCell ref="H547:J547"/>
    <mergeCell ref="L547:N547"/>
    <mergeCell ref="O547:Q547"/>
    <mergeCell ref="S541:U541"/>
    <mergeCell ref="B538:G538"/>
    <mergeCell ref="H543:J543"/>
    <mergeCell ref="L543:N543"/>
    <mergeCell ref="O543:Q543"/>
    <mergeCell ref="S543:U543"/>
    <mergeCell ref="B539:G539"/>
    <mergeCell ref="H539:J539"/>
    <mergeCell ref="L539:N539"/>
    <mergeCell ref="O539:Q539"/>
    <mergeCell ref="S545:U545"/>
    <mergeCell ref="B540:G540"/>
    <mergeCell ref="H546:J546"/>
    <mergeCell ref="L546:N546"/>
    <mergeCell ref="O546:Q546"/>
    <mergeCell ref="S546:U546"/>
    <mergeCell ref="B541:G541"/>
    <mergeCell ref="H541:J541"/>
    <mergeCell ref="L541:N541"/>
    <mergeCell ref="O541:Q541"/>
    <mergeCell ref="S537:U537"/>
    <mergeCell ref="B533:G533"/>
    <mergeCell ref="H538:J538"/>
    <mergeCell ref="L538:N538"/>
    <mergeCell ref="O538:Q538"/>
    <mergeCell ref="S538:U538"/>
    <mergeCell ref="B535:G535"/>
    <mergeCell ref="H535:J535"/>
    <mergeCell ref="L535:N535"/>
    <mergeCell ref="O535:Q535"/>
    <mergeCell ref="S539:U539"/>
    <mergeCell ref="B536:G536"/>
    <mergeCell ref="H540:J540"/>
    <mergeCell ref="L540:N540"/>
    <mergeCell ref="O540:Q540"/>
    <mergeCell ref="S540:U540"/>
    <mergeCell ref="B537:G537"/>
    <mergeCell ref="H537:J537"/>
    <mergeCell ref="L537:N537"/>
    <mergeCell ref="O537:Q537"/>
    <mergeCell ref="S531:U531"/>
    <mergeCell ref="B528:G528"/>
    <mergeCell ref="H533:J533"/>
    <mergeCell ref="L533:N533"/>
    <mergeCell ref="O533:Q533"/>
    <mergeCell ref="S533:U533"/>
    <mergeCell ref="B529:G529"/>
    <mergeCell ref="H529:J529"/>
    <mergeCell ref="L529:N529"/>
    <mergeCell ref="O529:Q529"/>
    <mergeCell ref="S535:U535"/>
    <mergeCell ref="B530:G530"/>
    <mergeCell ref="H536:J536"/>
    <mergeCell ref="L536:N536"/>
    <mergeCell ref="O536:Q536"/>
    <mergeCell ref="S536:U536"/>
    <mergeCell ref="B531:G531"/>
    <mergeCell ref="H531:J531"/>
    <mergeCell ref="L531:N531"/>
    <mergeCell ref="O531:Q531"/>
    <mergeCell ref="S527:U527"/>
    <mergeCell ref="B524:G524"/>
    <mergeCell ref="H528:J528"/>
    <mergeCell ref="L528:N528"/>
    <mergeCell ref="O528:Q528"/>
    <mergeCell ref="S528:U528"/>
    <mergeCell ref="B525:G525"/>
    <mergeCell ref="H525:J525"/>
    <mergeCell ref="L525:N525"/>
    <mergeCell ref="O525:Q525"/>
    <mergeCell ref="S529:U529"/>
    <mergeCell ref="B526:G526"/>
    <mergeCell ref="H530:J530"/>
    <mergeCell ref="L530:N530"/>
    <mergeCell ref="O530:Q530"/>
    <mergeCell ref="S530:U530"/>
    <mergeCell ref="B527:G527"/>
    <mergeCell ref="H527:J527"/>
    <mergeCell ref="L527:N527"/>
    <mergeCell ref="O527:Q527"/>
    <mergeCell ref="S523:U523"/>
    <mergeCell ref="B519:G519"/>
    <mergeCell ref="H524:J524"/>
    <mergeCell ref="L524:N524"/>
    <mergeCell ref="O524:Q524"/>
    <mergeCell ref="S524:U524"/>
    <mergeCell ref="B521:G521"/>
    <mergeCell ref="H521:J521"/>
    <mergeCell ref="L521:N521"/>
    <mergeCell ref="O521:Q521"/>
    <mergeCell ref="S525:U525"/>
    <mergeCell ref="B522:G522"/>
    <mergeCell ref="H526:J526"/>
    <mergeCell ref="L526:N526"/>
    <mergeCell ref="O526:Q526"/>
    <mergeCell ref="S526:U526"/>
    <mergeCell ref="B523:G523"/>
    <mergeCell ref="H523:J523"/>
    <mergeCell ref="L523:N523"/>
    <mergeCell ref="O523:Q523"/>
    <mergeCell ref="S517:U517"/>
    <mergeCell ref="B514:G514"/>
    <mergeCell ref="H519:J519"/>
    <mergeCell ref="L519:N519"/>
    <mergeCell ref="O519:Q519"/>
    <mergeCell ref="S519:U519"/>
    <mergeCell ref="B515:G515"/>
    <mergeCell ref="H515:J515"/>
    <mergeCell ref="L515:N515"/>
    <mergeCell ref="O515:Q515"/>
    <mergeCell ref="S521:U521"/>
    <mergeCell ref="B516:G516"/>
    <mergeCell ref="H522:J522"/>
    <mergeCell ref="L522:N522"/>
    <mergeCell ref="O522:Q522"/>
    <mergeCell ref="S522:U522"/>
    <mergeCell ref="B517:G517"/>
    <mergeCell ref="H517:J517"/>
    <mergeCell ref="L517:N517"/>
    <mergeCell ref="O517:Q517"/>
    <mergeCell ref="S513:U513"/>
    <mergeCell ref="B510:G510"/>
    <mergeCell ref="H514:J514"/>
    <mergeCell ref="L514:N514"/>
    <mergeCell ref="O514:Q514"/>
    <mergeCell ref="S514:U514"/>
    <mergeCell ref="B511:G511"/>
    <mergeCell ref="H511:J511"/>
    <mergeCell ref="L511:N511"/>
    <mergeCell ref="O511:Q511"/>
    <mergeCell ref="S515:U515"/>
    <mergeCell ref="B512:G512"/>
    <mergeCell ref="H516:J516"/>
    <mergeCell ref="L516:N516"/>
    <mergeCell ref="O516:Q516"/>
    <mergeCell ref="S516:U516"/>
    <mergeCell ref="B513:G513"/>
    <mergeCell ref="H513:J513"/>
    <mergeCell ref="L513:N513"/>
    <mergeCell ref="O513:Q513"/>
    <mergeCell ref="S509:U509"/>
    <mergeCell ref="B504:G504"/>
    <mergeCell ref="H510:J510"/>
    <mergeCell ref="L510:N510"/>
    <mergeCell ref="O510:Q510"/>
    <mergeCell ref="S510:U510"/>
    <mergeCell ref="B506:G506"/>
    <mergeCell ref="H506:J506"/>
    <mergeCell ref="L506:N506"/>
    <mergeCell ref="O506:Q506"/>
    <mergeCell ref="S511:U511"/>
    <mergeCell ref="B508:G508"/>
    <mergeCell ref="H512:J512"/>
    <mergeCell ref="L512:N512"/>
    <mergeCell ref="O512:Q512"/>
    <mergeCell ref="S512:U512"/>
    <mergeCell ref="B509:G509"/>
    <mergeCell ref="H509:J509"/>
    <mergeCell ref="L509:N509"/>
    <mergeCell ref="O509:Q509"/>
    <mergeCell ref="S503:U503"/>
    <mergeCell ref="B500:G500"/>
    <mergeCell ref="H504:J504"/>
    <mergeCell ref="L504:N504"/>
    <mergeCell ref="O504:Q504"/>
    <mergeCell ref="S504:U504"/>
    <mergeCell ref="B501:G501"/>
    <mergeCell ref="H501:J501"/>
    <mergeCell ref="L501:N501"/>
    <mergeCell ref="O501:Q501"/>
    <mergeCell ref="S506:U506"/>
    <mergeCell ref="B502:G502"/>
    <mergeCell ref="H508:J508"/>
    <mergeCell ref="L508:N508"/>
    <mergeCell ref="O508:Q508"/>
    <mergeCell ref="S508:U508"/>
    <mergeCell ref="B503:G503"/>
    <mergeCell ref="H503:J503"/>
    <mergeCell ref="L503:N503"/>
    <mergeCell ref="O503:Q503"/>
    <mergeCell ref="S499:U499"/>
    <mergeCell ref="B496:G496"/>
    <mergeCell ref="H500:J500"/>
    <mergeCell ref="L500:N500"/>
    <mergeCell ref="O500:Q500"/>
    <mergeCell ref="S500:U500"/>
    <mergeCell ref="B497:G497"/>
    <mergeCell ref="H497:J497"/>
    <mergeCell ref="L497:N497"/>
    <mergeCell ref="O497:Q497"/>
    <mergeCell ref="S501:U501"/>
    <mergeCell ref="B498:G498"/>
    <mergeCell ref="H502:J502"/>
    <mergeCell ref="L502:N502"/>
    <mergeCell ref="O502:Q502"/>
    <mergeCell ref="S502:U502"/>
    <mergeCell ref="B499:G499"/>
    <mergeCell ref="H499:J499"/>
    <mergeCell ref="L499:N499"/>
    <mergeCell ref="O499:Q499"/>
    <mergeCell ref="S495:U495"/>
    <mergeCell ref="B491:G491"/>
    <mergeCell ref="H496:J496"/>
    <mergeCell ref="L496:N496"/>
    <mergeCell ref="O496:Q496"/>
    <mergeCell ref="S496:U496"/>
    <mergeCell ref="B493:G493"/>
    <mergeCell ref="H493:J493"/>
    <mergeCell ref="L493:N493"/>
    <mergeCell ref="O493:Q493"/>
    <mergeCell ref="S497:U497"/>
    <mergeCell ref="B494:G494"/>
    <mergeCell ref="H498:J498"/>
    <mergeCell ref="L498:N498"/>
    <mergeCell ref="O498:Q498"/>
    <mergeCell ref="S498:U498"/>
    <mergeCell ref="B495:G495"/>
    <mergeCell ref="H495:J495"/>
    <mergeCell ref="L495:N495"/>
    <mergeCell ref="O495:Q495"/>
    <mergeCell ref="S489:U489"/>
    <mergeCell ref="B486:G486"/>
    <mergeCell ref="H491:J491"/>
    <mergeCell ref="L491:N491"/>
    <mergeCell ref="O491:Q491"/>
    <mergeCell ref="S491:U491"/>
    <mergeCell ref="B487:G487"/>
    <mergeCell ref="H487:J487"/>
    <mergeCell ref="L487:N487"/>
    <mergeCell ref="O487:Q487"/>
    <mergeCell ref="S493:U493"/>
    <mergeCell ref="B488:G488"/>
    <mergeCell ref="H494:J494"/>
    <mergeCell ref="L494:N494"/>
    <mergeCell ref="O494:Q494"/>
    <mergeCell ref="S494:U494"/>
    <mergeCell ref="B489:G489"/>
    <mergeCell ref="H489:J489"/>
    <mergeCell ref="L489:N489"/>
    <mergeCell ref="O489:Q489"/>
    <mergeCell ref="S485:U485"/>
    <mergeCell ref="B482:G482"/>
    <mergeCell ref="H486:J486"/>
    <mergeCell ref="L486:N486"/>
    <mergeCell ref="O486:Q486"/>
    <mergeCell ref="S486:U486"/>
    <mergeCell ref="B483:G483"/>
    <mergeCell ref="H483:J483"/>
    <mergeCell ref="L483:N483"/>
    <mergeCell ref="O483:Q483"/>
    <mergeCell ref="S487:U487"/>
    <mergeCell ref="B484:G484"/>
    <mergeCell ref="H488:J488"/>
    <mergeCell ref="L488:N488"/>
    <mergeCell ref="O488:Q488"/>
    <mergeCell ref="S488:U488"/>
    <mergeCell ref="B485:G485"/>
    <mergeCell ref="H485:J485"/>
    <mergeCell ref="L485:N485"/>
    <mergeCell ref="O485:Q485"/>
    <mergeCell ref="S481:U481"/>
    <mergeCell ref="B478:G478"/>
    <mergeCell ref="H482:J482"/>
    <mergeCell ref="L482:N482"/>
    <mergeCell ref="O482:Q482"/>
    <mergeCell ref="S482:U482"/>
    <mergeCell ref="B479:G479"/>
    <mergeCell ref="H479:J479"/>
    <mergeCell ref="L479:N479"/>
    <mergeCell ref="O479:Q479"/>
    <mergeCell ref="S483:U483"/>
    <mergeCell ref="B480:G480"/>
    <mergeCell ref="H484:J484"/>
    <mergeCell ref="L484:N484"/>
    <mergeCell ref="O484:Q484"/>
    <mergeCell ref="S484:U484"/>
    <mergeCell ref="B481:G481"/>
    <mergeCell ref="H481:J481"/>
    <mergeCell ref="L481:N481"/>
    <mergeCell ref="O481:Q481"/>
    <mergeCell ref="S477:U477"/>
    <mergeCell ref="B474:G474"/>
    <mergeCell ref="H478:J478"/>
    <mergeCell ref="L478:N478"/>
    <mergeCell ref="O478:Q478"/>
    <mergeCell ref="S478:U478"/>
    <mergeCell ref="B475:G475"/>
    <mergeCell ref="H475:J475"/>
    <mergeCell ref="L475:N475"/>
    <mergeCell ref="O475:Q475"/>
    <mergeCell ref="S479:U479"/>
    <mergeCell ref="B476:G476"/>
    <mergeCell ref="H480:J480"/>
    <mergeCell ref="L480:N480"/>
    <mergeCell ref="O480:Q480"/>
    <mergeCell ref="S480:U480"/>
    <mergeCell ref="B477:G477"/>
    <mergeCell ref="H477:J477"/>
    <mergeCell ref="L477:N477"/>
    <mergeCell ref="O477:Q477"/>
    <mergeCell ref="S473:U473"/>
    <mergeCell ref="B470:G470"/>
    <mergeCell ref="H474:J474"/>
    <mergeCell ref="L474:N474"/>
    <mergeCell ref="O474:Q474"/>
    <mergeCell ref="S474:U474"/>
    <mergeCell ref="B471:G471"/>
    <mergeCell ref="H471:J471"/>
    <mergeCell ref="L471:N471"/>
    <mergeCell ref="O471:Q471"/>
    <mergeCell ref="S475:U475"/>
    <mergeCell ref="B472:G472"/>
    <mergeCell ref="H476:J476"/>
    <mergeCell ref="L476:N476"/>
    <mergeCell ref="O476:Q476"/>
    <mergeCell ref="S476:U476"/>
    <mergeCell ref="B473:G473"/>
    <mergeCell ref="H473:J473"/>
    <mergeCell ref="L473:N473"/>
    <mergeCell ref="O473:Q473"/>
    <mergeCell ref="S469:U469"/>
    <mergeCell ref="B466:G466"/>
    <mergeCell ref="H470:J470"/>
    <mergeCell ref="L470:N470"/>
    <mergeCell ref="O470:Q470"/>
    <mergeCell ref="S470:U470"/>
    <mergeCell ref="B467:G467"/>
    <mergeCell ref="H467:J467"/>
    <mergeCell ref="L467:N467"/>
    <mergeCell ref="O467:Q467"/>
    <mergeCell ref="S471:U471"/>
    <mergeCell ref="B468:G468"/>
    <mergeCell ref="H472:J472"/>
    <mergeCell ref="L472:N472"/>
    <mergeCell ref="O472:Q472"/>
    <mergeCell ref="S472:U472"/>
    <mergeCell ref="B469:G469"/>
    <mergeCell ref="H469:J469"/>
    <mergeCell ref="L469:N469"/>
    <mergeCell ref="O469:Q469"/>
    <mergeCell ref="S465:U465"/>
    <mergeCell ref="B462:G462"/>
    <mergeCell ref="H466:J466"/>
    <mergeCell ref="L466:N466"/>
    <mergeCell ref="O466:Q466"/>
    <mergeCell ref="S466:U466"/>
    <mergeCell ref="B463:G463"/>
    <mergeCell ref="H463:J463"/>
    <mergeCell ref="L463:N463"/>
    <mergeCell ref="O463:Q463"/>
    <mergeCell ref="S467:U467"/>
    <mergeCell ref="B464:G464"/>
    <mergeCell ref="H468:J468"/>
    <mergeCell ref="L468:N468"/>
    <mergeCell ref="O468:Q468"/>
    <mergeCell ref="S468:U468"/>
    <mergeCell ref="B465:G465"/>
    <mergeCell ref="H465:J465"/>
    <mergeCell ref="L465:N465"/>
    <mergeCell ref="O465:Q465"/>
    <mergeCell ref="S461:U461"/>
    <mergeCell ref="B458:G458"/>
    <mergeCell ref="H462:J462"/>
    <mergeCell ref="L462:N462"/>
    <mergeCell ref="O462:Q462"/>
    <mergeCell ref="S462:U462"/>
    <mergeCell ref="B459:G459"/>
    <mergeCell ref="H459:J459"/>
    <mergeCell ref="L459:N459"/>
    <mergeCell ref="O459:Q459"/>
    <mergeCell ref="S463:U463"/>
    <mergeCell ref="B460:G460"/>
    <mergeCell ref="H464:J464"/>
    <mergeCell ref="L464:N464"/>
    <mergeCell ref="O464:Q464"/>
    <mergeCell ref="S464:U464"/>
    <mergeCell ref="B461:G461"/>
    <mergeCell ref="H461:J461"/>
    <mergeCell ref="L461:N461"/>
    <mergeCell ref="O461:Q461"/>
    <mergeCell ref="S457:U457"/>
    <mergeCell ref="B454:G454"/>
    <mergeCell ref="H458:J458"/>
    <mergeCell ref="L458:N458"/>
    <mergeCell ref="O458:Q458"/>
    <mergeCell ref="S458:U458"/>
    <mergeCell ref="B455:G455"/>
    <mergeCell ref="H455:J455"/>
    <mergeCell ref="L455:N455"/>
    <mergeCell ref="O455:Q455"/>
    <mergeCell ref="S459:U459"/>
    <mergeCell ref="B456:G456"/>
    <mergeCell ref="H460:J460"/>
    <mergeCell ref="L460:N460"/>
    <mergeCell ref="O460:Q460"/>
    <mergeCell ref="S460:U460"/>
    <mergeCell ref="B457:G457"/>
    <mergeCell ref="H457:J457"/>
    <mergeCell ref="L457:N457"/>
    <mergeCell ref="O457:Q457"/>
    <mergeCell ref="S453:U453"/>
    <mergeCell ref="B450:G450"/>
    <mergeCell ref="H454:J454"/>
    <mergeCell ref="L454:N454"/>
    <mergeCell ref="O454:Q454"/>
    <mergeCell ref="S454:U454"/>
    <mergeCell ref="B451:G451"/>
    <mergeCell ref="H451:J451"/>
    <mergeCell ref="L451:N451"/>
    <mergeCell ref="O451:Q451"/>
    <mergeCell ref="S455:U455"/>
    <mergeCell ref="B452:G452"/>
    <mergeCell ref="H456:J456"/>
    <mergeCell ref="L456:N456"/>
    <mergeCell ref="O456:Q456"/>
    <mergeCell ref="S456:U456"/>
    <mergeCell ref="B453:G453"/>
    <mergeCell ref="H453:J453"/>
    <mergeCell ref="L453:N453"/>
    <mergeCell ref="O453:Q453"/>
    <mergeCell ref="S449:U449"/>
    <mergeCell ref="B446:G446"/>
    <mergeCell ref="H450:J450"/>
    <mergeCell ref="L450:N450"/>
    <mergeCell ref="O450:Q450"/>
    <mergeCell ref="S450:U450"/>
    <mergeCell ref="B447:G447"/>
    <mergeCell ref="H447:J447"/>
    <mergeCell ref="L447:N447"/>
    <mergeCell ref="O447:Q447"/>
    <mergeCell ref="S451:U451"/>
    <mergeCell ref="B448:G448"/>
    <mergeCell ref="H452:J452"/>
    <mergeCell ref="L452:N452"/>
    <mergeCell ref="O452:Q452"/>
    <mergeCell ref="S452:U452"/>
    <mergeCell ref="B449:G449"/>
    <mergeCell ref="H449:J449"/>
    <mergeCell ref="L449:N449"/>
    <mergeCell ref="O449:Q449"/>
    <mergeCell ref="S445:U445"/>
    <mergeCell ref="B442:G442"/>
    <mergeCell ref="H446:J446"/>
    <mergeCell ref="L446:N446"/>
    <mergeCell ref="O446:Q446"/>
    <mergeCell ref="S446:U446"/>
    <mergeCell ref="B443:G443"/>
    <mergeCell ref="H443:J443"/>
    <mergeCell ref="L443:N443"/>
    <mergeCell ref="O443:Q443"/>
    <mergeCell ref="S447:U447"/>
    <mergeCell ref="B444:G444"/>
    <mergeCell ref="H448:J448"/>
    <mergeCell ref="L448:N448"/>
    <mergeCell ref="O448:Q448"/>
    <mergeCell ref="S448:U448"/>
    <mergeCell ref="B445:G445"/>
    <mergeCell ref="H445:J445"/>
    <mergeCell ref="L445:N445"/>
    <mergeCell ref="O445:Q445"/>
    <mergeCell ref="S441:U441"/>
    <mergeCell ref="B438:G438"/>
    <mergeCell ref="H442:J442"/>
    <mergeCell ref="L442:N442"/>
    <mergeCell ref="O442:Q442"/>
    <mergeCell ref="S442:U442"/>
    <mergeCell ref="B439:G439"/>
    <mergeCell ref="H439:J439"/>
    <mergeCell ref="L439:N439"/>
    <mergeCell ref="O439:Q439"/>
    <mergeCell ref="S443:U443"/>
    <mergeCell ref="B440:G440"/>
    <mergeCell ref="H444:J444"/>
    <mergeCell ref="L444:N444"/>
    <mergeCell ref="O444:Q444"/>
    <mergeCell ref="S444:U444"/>
    <mergeCell ref="B441:G441"/>
    <mergeCell ref="H441:J441"/>
    <mergeCell ref="L441:N441"/>
    <mergeCell ref="O441:Q441"/>
    <mergeCell ref="S437:U437"/>
    <mergeCell ref="B434:G434"/>
    <mergeCell ref="H438:J438"/>
    <mergeCell ref="L438:N438"/>
    <mergeCell ref="O438:Q438"/>
    <mergeCell ref="S438:U438"/>
    <mergeCell ref="B435:G435"/>
    <mergeCell ref="H435:J435"/>
    <mergeCell ref="L435:N435"/>
    <mergeCell ref="O435:Q435"/>
    <mergeCell ref="S439:U439"/>
    <mergeCell ref="B436:G436"/>
    <mergeCell ref="H440:J440"/>
    <mergeCell ref="L440:N440"/>
    <mergeCell ref="O440:Q440"/>
    <mergeCell ref="S440:U440"/>
    <mergeCell ref="B437:G437"/>
    <mergeCell ref="H437:J437"/>
    <mergeCell ref="L437:N437"/>
    <mergeCell ref="O437:Q437"/>
    <mergeCell ref="S433:U433"/>
    <mergeCell ref="B430:G430"/>
    <mergeCell ref="H434:J434"/>
    <mergeCell ref="L434:N434"/>
    <mergeCell ref="O434:Q434"/>
    <mergeCell ref="S434:U434"/>
    <mergeCell ref="B431:G431"/>
    <mergeCell ref="H431:J431"/>
    <mergeCell ref="L431:N431"/>
    <mergeCell ref="O431:Q431"/>
    <mergeCell ref="S435:U435"/>
    <mergeCell ref="B432:G432"/>
    <mergeCell ref="H436:J436"/>
    <mergeCell ref="L436:N436"/>
    <mergeCell ref="O436:Q436"/>
    <mergeCell ref="S436:U436"/>
    <mergeCell ref="B433:G433"/>
    <mergeCell ref="H433:J433"/>
    <mergeCell ref="L433:N433"/>
    <mergeCell ref="O433:Q433"/>
    <mergeCell ref="S429:U429"/>
    <mergeCell ref="B426:G426"/>
    <mergeCell ref="H430:J430"/>
    <mergeCell ref="L430:N430"/>
    <mergeCell ref="O430:Q430"/>
    <mergeCell ref="S430:U430"/>
    <mergeCell ref="B427:G427"/>
    <mergeCell ref="H427:J427"/>
    <mergeCell ref="L427:N427"/>
    <mergeCell ref="O427:Q427"/>
    <mergeCell ref="S431:U431"/>
    <mergeCell ref="B428:G428"/>
    <mergeCell ref="H432:J432"/>
    <mergeCell ref="L432:N432"/>
    <mergeCell ref="O432:Q432"/>
    <mergeCell ref="S432:U432"/>
    <mergeCell ref="B429:G429"/>
    <mergeCell ref="H429:J429"/>
    <mergeCell ref="L429:N429"/>
    <mergeCell ref="O429:Q429"/>
    <mergeCell ref="S425:U425"/>
    <mergeCell ref="B422:G422"/>
    <mergeCell ref="H426:J426"/>
    <mergeCell ref="L426:N426"/>
    <mergeCell ref="O426:Q426"/>
    <mergeCell ref="S426:U426"/>
    <mergeCell ref="B423:G423"/>
    <mergeCell ref="H423:J423"/>
    <mergeCell ref="L423:N423"/>
    <mergeCell ref="O423:Q423"/>
    <mergeCell ref="S427:U427"/>
    <mergeCell ref="B424:G424"/>
    <mergeCell ref="H428:J428"/>
    <mergeCell ref="L428:N428"/>
    <mergeCell ref="O428:Q428"/>
    <mergeCell ref="S428:U428"/>
    <mergeCell ref="B425:G425"/>
    <mergeCell ref="H425:J425"/>
    <mergeCell ref="L425:N425"/>
    <mergeCell ref="O425:Q425"/>
    <mergeCell ref="S421:U421"/>
    <mergeCell ref="B418:G418"/>
    <mergeCell ref="H422:J422"/>
    <mergeCell ref="L422:N422"/>
    <mergeCell ref="O422:Q422"/>
    <mergeCell ref="S422:U422"/>
    <mergeCell ref="B419:G419"/>
    <mergeCell ref="H419:J419"/>
    <mergeCell ref="L419:N419"/>
    <mergeCell ref="O419:Q419"/>
    <mergeCell ref="S423:U423"/>
    <mergeCell ref="B420:G420"/>
    <mergeCell ref="H424:J424"/>
    <mergeCell ref="L424:N424"/>
    <mergeCell ref="O424:Q424"/>
    <mergeCell ref="S424:U424"/>
    <mergeCell ref="B421:G421"/>
    <mergeCell ref="H421:J421"/>
    <mergeCell ref="L421:N421"/>
    <mergeCell ref="O421:Q421"/>
    <mergeCell ref="S417:U417"/>
    <mergeCell ref="B414:G414"/>
    <mergeCell ref="H418:J418"/>
    <mergeCell ref="L418:N418"/>
    <mergeCell ref="O418:Q418"/>
    <mergeCell ref="S418:U418"/>
    <mergeCell ref="B415:G415"/>
    <mergeCell ref="H415:J415"/>
    <mergeCell ref="L415:N415"/>
    <mergeCell ref="O415:Q415"/>
    <mergeCell ref="S419:U419"/>
    <mergeCell ref="B416:G416"/>
    <mergeCell ref="H420:J420"/>
    <mergeCell ref="L420:N420"/>
    <mergeCell ref="O420:Q420"/>
    <mergeCell ref="S420:U420"/>
    <mergeCell ref="B417:G417"/>
    <mergeCell ref="H417:J417"/>
    <mergeCell ref="L417:N417"/>
    <mergeCell ref="O417:Q417"/>
    <mergeCell ref="S413:U413"/>
    <mergeCell ref="B410:G410"/>
    <mergeCell ref="H414:J414"/>
    <mergeCell ref="L414:N414"/>
    <mergeCell ref="O414:Q414"/>
    <mergeCell ref="S414:U414"/>
    <mergeCell ref="B411:G411"/>
    <mergeCell ref="H411:J411"/>
    <mergeCell ref="L411:N411"/>
    <mergeCell ref="O411:Q411"/>
    <mergeCell ref="S415:U415"/>
    <mergeCell ref="B412:G412"/>
    <mergeCell ref="H416:J416"/>
    <mergeCell ref="L416:N416"/>
    <mergeCell ref="O416:Q416"/>
    <mergeCell ref="S416:U416"/>
    <mergeCell ref="B413:G413"/>
    <mergeCell ref="H413:J413"/>
    <mergeCell ref="L413:N413"/>
    <mergeCell ref="O413:Q413"/>
    <mergeCell ref="S409:U409"/>
    <mergeCell ref="B406:G406"/>
    <mergeCell ref="H410:J410"/>
    <mergeCell ref="L410:N410"/>
    <mergeCell ref="O410:Q410"/>
    <mergeCell ref="S410:U410"/>
    <mergeCell ref="B407:G407"/>
    <mergeCell ref="H407:J407"/>
    <mergeCell ref="L407:N407"/>
    <mergeCell ref="O407:Q407"/>
    <mergeCell ref="S411:U411"/>
    <mergeCell ref="B408:G408"/>
    <mergeCell ref="H412:J412"/>
    <mergeCell ref="L412:N412"/>
    <mergeCell ref="O412:Q412"/>
    <mergeCell ref="S412:U412"/>
    <mergeCell ref="B409:G409"/>
    <mergeCell ref="H409:J409"/>
    <mergeCell ref="L409:N409"/>
    <mergeCell ref="O409:Q409"/>
    <mergeCell ref="S405:U405"/>
    <mergeCell ref="B402:G402"/>
    <mergeCell ref="H406:J406"/>
    <mergeCell ref="L406:N406"/>
    <mergeCell ref="O406:Q406"/>
    <mergeCell ref="S406:U406"/>
    <mergeCell ref="B403:G403"/>
    <mergeCell ref="H403:J403"/>
    <mergeCell ref="L403:N403"/>
    <mergeCell ref="O403:Q403"/>
    <mergeCell ref="S407:U407"/>
    <mergeCell ref="B404:G404"/>
    <mergeCell ref="H408:J408"/>
    <mergeCell ref="L408:N408"/>
    <mergeCell ref="O408:Q408"/>
    <mergeCell ref="S408:U408"/>
    <mergeCell ref="B405:G405"/>
    <mergeCell ref="H405:J405"/>
    <mergeCell ref="L405:N405"/>
    <mergeCell ref="O405:Q405"/>
    <mergeCell ref="S401:U401"/>
    <mergeCell ref="B398:G398"/>
    <mergeCell ref="H402:J402"/>
    <mergeCell ref="L402:N402"/>
    <mergeCell ref="O402:Q402"/>
    <mergeCell ref="S402:U402"/>
    <mergeCell ref="B399:G399"/>
    <mergeCell ref="H399:J399"/>
    <mergeCell ref="L399:N399"/>
    <mergeCell ref="O399:Q399"/>
    <mergeCell ref="S403:U403"/>
    <mergeCell ref="B400:G400"/>
    <mergeCell ref="H404:J404"/>
    <mergeCell ref="L404:N404"/>
    <mergeCell ref="O404:Q404"/>
    <mergeCell ref="S404:U404"/>
    <mergeCell ref="B401:G401"/>
    <mergeCell ref="H401:J401"/>
    <mergeCell ref="L401:N401"/>
    <mergeCell ref="O401:Q401"/>
    <mergeCell ref="S397:U397"/>
    <mergeCell ref="B394:G394"/>
    <mergeCell ref="H398:J398"/>
    <mergeCell ref="L398:N398"/>
    <mergeCell ref="O398:Q398"/>
    <mergeCell ref="S398:U398"/>
    <mergeCell ref="B395:G395"/>
    <mergeCell ref="H395:J395"/>
    <mergeCell ref="L395:N395"/>
    <mergeCell ref="O395:Q395"/>
    <mergeCell ref="S399:U399"/>
    <mergeCell ref="B396:G396"/>
    <mergeCell ref="H400:J400"/>
    <mergeCell ref="L400:N400"/>
    <mergeCell ref="O400:Q400"/>
    <mergeCell ref="S400:U400"/>
    <mergeCell ref="B397:G397"/>
    <mergeCell ref="H397:J397"/>
    <mergeCell ref="L397:N397"/>
    <mergeCell ref="O397:Q397"/>
    <mergeCell ref="S393:U393"/>
    <mergeCell ref="B390:G390"/>
    <mergeCell ref="H394:J394"/>
    <mergeCell ref="L394:N394"/>
    <mergeCell ref="O394:Q394"/>
    <mergeCell ref="S394:U394"/>
    <mergeCell ref="B391:G391"/>
    <mergeCell ref="H391:J391"/>
    <mergeCell ref="L391:N391"/>
    <mergeCell ref="O391:Q391"/>
    <mergeCell ref="S395:U395"/>
    <mergeCell ref="B392:G392"/>
    <mergeCell ref="H396:J396"/>
    <mergeCell ref="L396:N396"/>
    <mergeCell ref="O396:Q396"/>
    <mergeCell ref="S396:U396"/>
    <mergeCell ref="B393:G393"/>
    <mergeCell ref="H393:J393"/>
    <mergeCell ref="L393:N393"/>
    <mergeCell ref="O393:Q393"/>
    <mergeCell ref="S389:U389"/>
    <mergeCell ref="B386:G386"/>
    <mergeCell ref="H390:J390"/>
    <mergeCell ref="L390:N390"/>
    <mergeCell ref="O390:Q390"/>
    <mergeCell ref="S390:U390"/>
    <mergeCell ref="B387:G387"/>
    <mergeCell ref="H387:J387"/>
    <mergeCell ref="L387:N387"/>
    <mergeCell ref="O387:Q387"/>
    <mergeCell ref="S391:U391"/>
    <mergeCell ref="B388:G388"/>
    <mergeCell ref="H392:J392"/>
    <mergeCell ref="L392:N392"/>
    <mergeCell ref="O392:Q392"/>
    <mergeCell ref="S392:U392"/>
    <mergeCell ref="B389:G389"/>
    <mergeCell ref="H389:J389"/>
    <mergeCell ref="L389:N389"/>
    <mergeCell ref="O389:Q389"/>
    <mergeCell ref="S385:U385"/>
    <mergeCell ref="B382:G382"/>
    <mergeCell ref="H386:J386"/>
    <mergeCell ref="L386:N386"/>
    <mergeCell ref="O386:Q386"/>
    <mergeCell ref="S386:U386"/>
    <mergeCell ref="B383:G383"/>
    <mergeCell ref="H383:J383"/>
    <mergeCell ref="L383:N383"/>
    <mergeCell ref="O383:Q383"/>
    <mergeCell ref="S387:U387"/>
    <mergeCell ref="B384:G384"/>
    <mergeCell ref="H388:J388"/>
    <mergeCell ref="L388:N388"/>
    <mergeCell ref="O388:Q388"/>
    <mergeCell ref="S388:U388"/>
    <mergeCell ref="B385:G385"/>
    <mergeCell ref="H385:J385"/>
    <mergeCell ref="L385:N385"/>
    <mergeCell ref="O385:Q385"/>
    <mergeCell ref="S381:U381"/>
    <mergeCell ref="B378:G378"/>
    <mergeCell ref="H382:J382"/>
    <mergeCell ref="L382:N382"/>
    <mergeCell ref="O382:Q382"/>
    <mergeCell ref="S382:U382"/>
    <mergeCell ref="B379:G379"/>
    <mergeCell ref="H379:J379"/>
    <mergeCell ref="L379:N379"/>
    <mergeCell ref="O379:Q379"/>
    <mergeCell ref="S383:U383"/>
    <mergeCell ref="B380:G380"/>
    <mergeCell ref="H384:J384"/>
    <mergeCell ref="L384:N384"/>
    <mergeCell ref="O384:Q384"/>
    <mergeCell ref="S384:U384"/>
    <mergeCell ref="B381:G381"/>
    <mergeCell ref="H381:J381"/>
    <mergeCell ref="L381:N381"/>
    <mergeCell ref="O381:Q381"/>
    <mergeCell ref="S377:U377"/>
    <mergeCell ref="B374:G374"/>
    <mergeCell ref="H378:J378"/>
    <mergeCell ref="L378:N378"/>
    <mergeCell ref="O378:Q378"/>
    <mergeCell ref="S378:U378"/>
    <mergeCell ref="B375:G375"/>
    <mergeCell ref="H375:J375"/>
    <mergeCell ref="L375:N375"/>
    <mergeCell ref="O375:Q375"/>
    <mergeCell ref="S379:U379"/>
    <mergeCell ref="B376:G376"/>
    <mergeCell ref="H380:J380"/>
    <mergeCell ref="L380:N380"/>
    <mergeCell ref="O380:Q380"/>
    <mergeCell ref="S380:U380"/>
    <mergeCell ref="B377:G377"/>
    <mergeCell ref="H377:J377"/>
    <mergeCell ref="L377:N377"/>
    <mergeCell ref="O377:Q377"/>
    <mergeCell ref="S373:U373"/>
    <mergeCell ref="B370:G370"/>
    <mergeCell ref="H374:J374"/>
    <mergeCell ref="L374:N374"/>
    <mergeCell ref="O374:Q374"/>
    <mergeCell ref="S374:U374"/>
    <mergeCell ref="B371:G371"/>
    <mergeCell ref="H371:J371"/>
    <mergeCell ref="L371:N371"/>
    <mergeCell ref="O371:Q371"/>
    <mergeCell ref="S375:U375"/>
    <mergeCell ref="B372:G372"/>
    <mergeCell ref="H376:J376"/>
    <mergeCell ref="L376:N376"/>
    <mergeCell ref="O376:Q376"/>
    <mergeCell ref="S376:U376"/>
    <mergeCell ref="B373:G373"/>
    <mergeCell ref="H373:J373"/>
    <mergeCell ref="L373:N373"/>
    <mergeCell ref="O373:Q373"/>
    <mergeCell ref="S369:U369"/>
    <mergeCell ref="B366:G366"/>
    <mergeCell ref="H370:J370"/>
    <mergeCell ref="L370:N370"/>
    <mergeCell ref="O370:Q370"/>
    <mergeCell ref="S370:U370"/>
    <mergeCell ref="B367:G367"/>
    <mergeCell ref="H367:J367"/>
    <mergeCell ref="L367:N367"/>
    <mergeCell ref="O367:Q367"/>
    <mergeCell ref="S371:U371"/>
    <mergeCell ref="B368:G368"/>
    <mergeCell ref="H372:J372"/>
    <mergeCell ref="L372:N372"/>
    <mergeCell ref="O372:Q372"/>
    <mergeCell ref="S372:U372"/>
    <mergeCell ref="B369:G369"/>
    <mergeCell ref="H369:J369"/>
    <mergeCell ref="L369:N369"/>
    <mergeCell ref="O369:Q369"/>
    <mergeCell ref="S365:U365"/>
    <mergeCell ref="B362:G362"/>
    <mergeCell ref="H366:J366"/>
    <mergeCell ref="L366:N366"/>
    <mergeCell ref="O366:Q366"/>
    <mergeCell ref="S366:U366"/>
    <mergeCell ref="B363:G363"/>
    <mergeCell ref="H363:J363"/>
    <mergeCell ref="L363:N363"/>
    <mergeCell ref="O363:Q363"/>
    <mergeCell ref="S367:U367"/>
    <mergeCell ref="B364:G364"/>
    <mergeCell ref="H368:J368"/>
    <mergeCell ref="L368:N368"/>
    <mergeCell ref="O368:Q368"/>
    <mergeCell ref="S368:U368"/>
    <mergeCell ref="B365:G365"/>
    <mergeCell ref="H365:J365"/>
    <mergeCell ref="L365:N365"/>
    <mergeCell ref="O365:Q365"/>
    <mergeCell ref="S361:U361"/>
    <mergeCell ref="B358:G358"/>
    <mergeCell ref="H362:J362"/>
    <mergeCell ref="L362:N362"/>
    <mergeCell ref="O362:Q362"/>
    <mergeCell ref="S362:U362"/>
    <mergeCell ref="B359:G359"/>
    <mergeCell ref="H359:J359"/>
    <mergeCell ref="L359:N359"/>
    <mergeCell ref="O359:Q359"/>
    <mergeCell ref="S363:U363"/>
    <mergeCell ref="B360:G360"/>
    <mergeCell ref="H364:J364"/>
    <mergeCell ref="L364:N364"/>
    <mergeCell ref="O364:Q364"/>
    <mergeCell ref="S364:U364"/>
    <mergeCell ref="B361:G361"/>
    <mergeCell ref="H361:J361"/>
    <mergeCell ref="L361:N361"/>
    <mergeCell ref="O361:Q361"/>
    <mergeCell ref="S357:U357"/>
    <mergeCell ref="B354:G354"/>
    <mergeCell ref="H358:J358"/>
    <mergeCell ref="L358:N358"/>
    <mergeCell ref="O358:Q358"/>
    <mergeCell ref="S358:U358"/>
    <mergeCell ref="B355:G355"/>
    <mergeCell ref="H355:J355"/>
    <mergeCell ref="L355:N355"/>
    <mergeCell ref="O355:Q355"/>
    <mergeCell ref="S359:U359"/>
    <mergeCell ref="B356:G356"/>
    <mergeCell ref="H360:J360"/>
    <mergeCell ref="L360:N360"/>
    <mergeCell ref="O360:Q360"/>
    <mergeCell ref="S360:U360"/>
    <mergeCell ref="B357:G357"/>
    <mergeCell ref="H357:J357"/>
    <mergeCell ref="L357:N357"/>
    <mergeCell ref="O357:Q357"/>
    <mergeCell ref="S353:U353"/>
    <mergeCell ref="B350:G350"/>
    <mergeCell ref="H354:J354"/>
    <mergeCell ref="L354:N354"/>
    <mergeCell ref="O354:Q354"/>
    <mergeCell ref="S354:U354"/>
    <mergeCell ref="B351:G351"/>
    <mergeCell ref="H351:J351"/>
    <mergeCell ref="L351:N351"/>
    <mergeCell ref="O351:Q351"/>
    <mergeCell ref="S355:U355"/>
    <mergeCell ref="B352:G352"/>
    <mergeCell ref="H356:J356"/>
    <mergeCell ref="L356:N356"/>
    <mergeCell ref="O356:Q356"/>
    <mergeCell ref="S356:U356"/>
    <mergeCell ref="B353:G353"/>
    <mergeCell ref="H353:J353"/>
    <mergeCell ref="L353:N353"/>
    <mergeCell ref="O353:Q353"/>
    <mergeCell ref="S349:U349"/>
    <mergeCell ref="B346:G346"/>
    <mergeCell ref="H350:J350"/>
    <mergeCell ref="L350:N350"/>
    <mergeCell ref="O350:Q350"/>
    <mergeCell ref="S350:U350"/>
    <mergeCell ref="B347:G347"/>
    <mergeCell ref="H347:J347"/>
    <mergeCell ref="L347:N347"/>
    <mergeCell ref="O347:Q347"/>
    <mergeCell ref="S351:U351"/>
    <mergeCell ref="B348:G348"/>
    <mergeCell ref="H352:J352"/>
    <mergeCell ref="L352:N352"/>
    <mergeCell ref="O352:Q352"/>
    <mergeCell ref="S352:U352"/>
    <mergeCell ref="B349:G349"/>
    <mergeCell ref="H349:J349"/>
    <mergeCell ref="L349:N349"/>
    <mergeCell ref="O349:Q349"/>
    <mergeCell ref="S345:U345"/>
    <mergeCell ref="B342:G342"/>
    <mergeCell ref="H346:J346"/>
    <mergeCell ref="L346:N346"/>
    <mergeCell ref="O346:Q346"/>
    <mergeCell ref="S346:U346"/>
    <mergeCell ref="B343:G343"/>
    <mergeCell ref="H343:J343"/>
    <mergeCell ref="L343:N343"/>
    <mergeCell ref="O343:Q343"/>
    <mergeCell ref="S347:U347"/>
    <mergeCell ref="B344:G344"/>
    <mergeCell ref="H348:J348"/>
    <mergeCell ref="L348:N348"/>
    <mergeCell ref="O348:Q348"/>
    <mergeCell ref="S348:U348"/>
    <mergeCell ref="B345:G345"/>
    <mergeCell ref="H345:J345"/>
    <mergeCell ref="L345:N345"/>
    <mergeCell ref="O345:Q345"/>
    <mergeCell ref="S341:U341"/>
    <mergeCell ref="B338:G338"/>
    <mergeCell ref="H342:J342"/>
    <mergeCell ref="L342:N342"/>
    <mergeCell ref="O342:Q342"/>
    <mergeCell ref="S342:U342"/>
    <mergeCell ref="B339:G339"/>
    <mergeCell ref="H339:J339"/>
    <mergeCell ref="L339:N339"/>
    <mergeCell ref="O339:Q339"/>
    <mergeCell ref="S343:U343"/>
    <mergeCell ref="B340:G340"/>
    <mergeCell ref="H344:J344"/>
    <mergeCell ref="L344:N344"/>
    <mergeCell ref="O344:Q344"/>
    <mergeCell ref="S344:U344"/>
    <mergeCell ref="B341:G341"/>
    <mergeCell ref="H341:J341"/>
    <mergeCell ref="L341:N341"/>
    <mergeCell ref="O341:Q341"/>
    <mergeCell ref="S337:U337"/>
    <mergeCell ref="B334:G334"/>
    <mergeCell ref="H338:J338"/>
    <mergeCell ref="L338:N338"/>
    <mergeCell ref="O338:Q338"/>
    <mergeCell ref="S338:U338"/>
    <mergeCell ref="B335:G335"/>
    <mergeCell ref="H335:J335"/>
    <mergeCell ref="L335:N335"/>
    <mergeCell ref="O335:Q335"/>
    <mergeCell ref="S339:U339"/>
    <mergeCell ref="B336:G336"/>
    <mergeCell ref="H340:J340"/>
    <mergeCell ref="L340:N340"/>
    <mergeCell ref="O340:Q340"/>
    <mergeCell ref="S340:U340"/>
    <mergeCell ref="B337:G337"/>
    <mergeCell ref="H337:J337"/>
    <mergeCell ref="L337:N337"/>
    <mergeCell ref="O337:Q337"/>
    <mergeCell ref="S333:U333"/>
    <mergeCell ref="B330:G330"/>
    <mergeCell ref="H334:J334"/>
    <mergeCell ref="L334:N334"/>
    <mergeCell ref="O334:Q334"/>
    <mergeCell ref="S334:U334"/>
    <mergeCell ref="B331:G331"/>
    <mergeCell ref="H331:J331"/>
    <mergeCell ref="L331:N331"/>
    <mergeCell ref="O331:Q331"/>
    <mergeCell ref="S335:U335"/>
    <mergeCell ref="B332:G332"/>
    <mergeCell ref="H336:J336"/>
    <mergeCell ref="L336:N336"/>
    <mergeCell ref="O336:Q336"/>
    <mergeCell ref="S336:U336"/>
    <mergeCell ref="B333:G333"/>
    <mergeCell ref="H333:J333"/>
    <mergeCell ref="L333:N333"/>
    <mergeCell ref="O333:Q333"/>
    <mergeCell ref="S329:U329"/>
    <mergeCell ref="B326:G326"/>
    <mergeCell ref="H330:J330"/>
    <mergeCell ref="L330:N330"/>
    <mergeCell ref="O330:Q330"/>
    <mergeCell ref="S330:U330"/>
    <mergeCell ref="B327:G327"/>
    <mergeCell ref="H327:J327"/>
    <mergeCell ref="L327:N327"/>
    <mergeCell ref="O327:Q327"/>
    <mergeCell ref="S331:U331"/>
    <mergeCell ref="B328:G328"/>
    <mergeCell ref="H332:J332"/>
    <mergeCell ref="L332:N332"/>
    <mergeCell ref="O332:Q332"/>
    <mergeCell ref="S332:U332"/>
    <mergeCell ref="B329:G329"/>
    <mergeCell ref="H329:J329"/>
    <mergeCell ref="L329:N329"/>
    <mergeCell ref="O329:Q329"/>
    <mergeCell ref="S325:U325"/>
    <mergeCell ref="B322:G322"/>
    <mergeCell ref="H326:J326"/>
    <mergeCell ref="L326:N326"/>
    <mergeCell ref="O326:Q326"/>
    <mergeCell ref="S326:U326"/>
    <mergeCell ref="B323:G323"/>
    <mergeCell ref="H323:J323"/>
    <mergeCell ref="L323:N323"/>
    <mergeCell ref="O323:Q323"/>
    <mergeCell ref="S327:U327"/>
    <mergeCell ref="B324:G324"/>
    <mergeCell ref="H328:J328"/>
    <mergeCell ref="L328:N328"/>
    <mergeCell ref="O328:Q328"/>
    <mergeCell ref="S328:U328"/>
    <mergeCell ref="B325:G325"/>
    <mergeCell ref="H325:J325"/>
    <mergeCell ref="L325:N325"/>
    <mergeCell ref="O325:Q325"/>
    <mergeCell ref="S321:U321"/>
    <mergeCell ref="B318:G318"/>
    <mergeCell ref="H322:J322"/>
    <mergeCell ref="L322:N322"/>
    <mergeCell ref="O322:Q322"/>
    <mergeCell ref="S322:U322"/>
    <mergeCell ref="B319:G319"/>
    <mergeCell ref="H319:J319"/>
    <mergeCell ref="L319:N319"/>
    <mergeCell ref="O319:Q319"/>
    <mergeCell ref="S323:U323"/>
    <mergeCell ref="B320:G320"/>
    <mergeCell ref="H324:J324"/>
    <mergeCell ref="L324:N324"/>
    <mergeCell ref="O324:Q324"/>
    <mergeCell ref="S324:U324"/>
    <mergeCell ref="B321:G321"/>
    <mergeCell ref="H321:J321"/>
    <mergeCell ref="L321:N321"/>
    <mergeCell ref="O321:Q321"/>
    <mergeCell ref="S317:U317"/>
    <mergeCell ref="B314:G314"/>
    <mergeCell ref="H318:J318"/>
    <mergeCell ref="L318:N318"/>
    <mergeCell ref="O318:Q318"/>
    <mergeCell ref="S318:U318"/>
    <mergeCell ref="B315:G315"/>
    <mergeCell ref="H315:J315"/>
    <mergeCell ref="L315:N315"/>
    <mergeCell ref="O315:Q315"/>
    <mergeCell ref="S319:U319"/>
    <mergeCell ref="B316:G316"/>
    <mergeCell ref="H320:J320"/>
    <mergeCell ref="L320:N320"/>
    <mergeCell ref="O320:Q320"/>
    <mergeCell ref="S320:U320"/>
    <mergeCell ref="B317:G317"/>
    <mergeCell ref="H317:J317"/>
    <mergeCell ref="L317:N317"/>
    <mergeCell ref="O317:Q317"/>
    <mergeCell ref="S313:U313"/>
    <mergeCell ref="B310:G310"/>
    <mergeCell ref="H314:J314"/>
    <mergeCell ref="L314:N314"/>
    <mergeCell ref="O314:Q314"/>
    <mergeCell ref="S314:U314"/>
    <mergeCell ref="B311:G311"/>
    <mergeCell ref="H311:J311"/>
    <mergeCell ref="L311:N311"/>
    <mergeCell ref="O311:Q311"/>
    <mergeCell ref="S315:U315"/>
    <mergeCell ref="B312:G312"/>
    <mergeCell ref="H316:J316"/>
    <mergeCell ref="L316:N316"/>
    <mergeCell ref="O316:Q316"/>
    <mergeCell ref="S316:U316"/>
    <mergeCell ref="B313:G313"/>
    <mergeCell ref="H313:J313"/>
    <mergeCell ref="L313:N313"/>
    <mergeCell ref="O313:Q313"/>
    <mergeCell ref="S309:U309"/>
    <mergeCell ref="B306:G306"/>
    <mergeCell ref="H310:J310"/>
    <mergeCell ref="L310:N310"/>
    <mergeCell ref="O310:Q310"/>
    <mergeCell ref="S310:U310"/>
    <mergeCell ref="B307:G307"/>
    <mergeCell ref="H307:J307"/>
    <mergeCell ref="L307:N307"/>
    <mergeCell ref="O307:Q307"/>
    <mergeCell ref="S311:U311"/>
    <mergeCell ref="B308:G308"/>
    <mergeCell ref="H312:J312"/>
    <mergeCell ref="L312:N312"/>
    <mergeCell ref="O312:Q312"/>
    <mergeCell ref="S312:U312"/>
    <mergeCell ref="B309:G309"/>
    <mergeCell ref="H309:J309"/>
    <mergeCell ref="L309:N309"/>
    <mergeCell ref="O309:Q309"/>
    <mergeCell ref="S305:U305"/>
    <mergeCell ref="B302:G302"/>
    <mergeCell ref="H306:J306"/>
    <mergeCell ref="L306:N306"/>
    <mergeCell ref="O306:Q306"/>
    <mergeCell ref="S306:U306"/>
    <mergeCell ref="B303:G303"/>
    <mergeCell ref="H303:J303"/>
    <mergeCell ref="L303:N303"/>
    <mergeCell ref="O303:Q303"/>
    <mergeCell ref="S307:U307"/>
    <mergeCell ref="B304:G304"/>
    <mergeCell ref="H308:J308"/>
    <mergeCell ref="L308:N308"/>
    <mergeCell ref="O308:Q308"/>
    <mergeCell ref="S308:U308"/>
    <mergeCell ref="B305:G305"/>
    <mergeCell ref="H305:J305"/>
    <mergeCell ref="L305:N305"/>
    <mergeCell ref="O305:Q305"/>
    <mergeCell ref="S301:U301"/>
    <mergeCell ref="B298:G298"/>
    <mergeCell ref="H302:J302"/>
    <mergeCell ref="L302:N302"/>
    <mergeCell ref="O302:Q302"/>
    <mergeCell ref="S302:U302"/>
    <mergeCell ref="B299:G299"/>
    <mergeCell ref="H299:J299"/>
    <mergeCell ref="L299:N299"/>
    <mergeCell ref="O299:Q299"/>
    <mergeCell ref="S303:U303"/>
    <mergeCell ref="B300:G300"/>
    <mergeCell ref="H304:J304"/>
    <mergeCell ref="L304:N304"/>
    <mergeCell ref="O304:Q304"/>
    <mergeCell ref="S304:U304"/>
    <mergeCell ref="B301:G301"/>
    <mergeCell ref="H301:J301"/>
    <mergeCell ref="L301:N301"/>
    <mergeCell ref="O301:Q301"/>
    <mergeCell ref="S297:U297"/>
    <mergeCell ref="B293:G293"/>
    <mergeCell ref="H298:J298"/>
    <mergeCell ref="L298:N298"/>
    <mergeCell ref="O298:Q298"/>
    <mergeCell ref="S298:U298"/>
    <mergeCell ref="B295:G295"/>
    <mergeCell ref="H295:J295"/>
    <mergeCell ref="L295:N295"/>
    <mergeCell ref="O295:Q295"/>
    <mergeCell ref="S299:U299"/>
    <mergeCell ref="B296:G296"/>
    <mergeCell ref="H300:J300"/>
    <mergeCell ref="L300:N300"/>
    <mergeCell ref="O300:Q300"/>
    <mergeCell ref="S300:U300"/>
    <mergeCell ref="B297:G297"/>
    <mergeCell ref="H297:J297"/>
    <mergeCell ref="L297:N297"/>
    <mergeCell ref="O297:Q297"/>
    <mergeCell ref="S292:U292"/>
    <mergeCell ref="B289:G289"/>
    <mergeCell ref="H293:J293"/>
    <mergeCell ref="L293:N293"/>
    <mergeCell ref="O293:Q293"/>
    <mergeCell ref="S293:U293"/>
    <mergeCell ref="B290:G290"/>
    <mergeCell ref="H290:J290"/>
    <mergeCell ref="L290:N290"/>
    <mergeCell ref="O290:Q290"/>
    <mergeCell ref="S295:U295"/>
    <mergeCell ref="B291:G291"/>
    <mergeCell ref="H296:J296"/>
    <mergeCell ref="L296:N296"/>
    <mergeCell ref="O296:Q296"/>
    <mergeCell ref="S296:U296"/>
    <mergeCell ref="B292:G292"/>
    <mergeCell ref="H292:J292"/>
    <mergeCell ref="L292:N292"/>
    <mergeCell ref="O292:Q292"/>
    <mergeCell ref="S288:U288"/>
    <mergeCell ref="B285:G285"/>
    <mergeCell ref="H289:J289"/>
    <mergeCell ref="L289:N289"/>
    <mergeCell ref="O289:Q289"/>
    <mergeCell ref="S289:U289"/>
    <mergeCell ref="B286:G286"/>
    <mergeCell ref="H286:J286"/>
    <mergeCell ref="L286:N286"/>
    <mergeCell ref="O286:Q286"/>
    <mergeCell ref="S290:U290"/>
    <mergeCell ref="B287:G287"/>
    <mergeCell ref="H291:J291"/>
    <mergeCell ref="L291:N291"/>
    <mergeCell ref="O291:Q291"/>
    <mergeCell ref="S291:U291"/>
    <mergeCell ref="B288:G288"/>
    <mergeCell ref="H288:J288"/>
    <mergeCell ref="L288:N288"/>
    <mergeCell ref="O288:Q288"/>
    <mergeCell ref="S284:U284"/>
    <mergeCell ref="B281:G281"/>
    <mergeCell ref="H285:J285"/>
    <mergeCell ref="L285:N285"/>
    <mergeCell ref="O285:Q285"/>
    <mergeCell ref="S285:U285"/>
    <mergeCell ref="B282:G282"/>
    <mergeCell ref="H282:J282"/>
    <mergeCell ref="L282:N282"/>
    <mergeCell ref="O282:Q282"/>
    <mergeCell ref="S286:U286"/>
    <mergeCell ref="B283:G283"/>
    <mergeCell ref="H287:J287"/>
    <mergeCell ref="L287:N287"/>
    <mergeCell ref="O287:Q287"/>
    <mergeCell ref="S287:U287"/>
    <mergeCell ref="B284:G284"/>
    <mergeCell ref="H284:J284"/>
    <mergeCell ref="L284:N284"/>
    <mergeCell ref="O284:Q284"/>
    <mergeCell ref="S280:U280"/>
    <mergeCell ref="B277:G277"/>
    <mergeCell ref="H281:J281"/>
    <mergeCell ref="L281:N281"/>
    <mergeCell ref="O281:Q281"/>
    <mergeCell ref="S281:U281"/>
    <mergeCell ref="B278:G278"/>
    <mergeCell ref="H278:J278"/>
    <mergeCell ref="L278:N278"/>
    <mergeCell ref="O278:Q278"/>
    <mergeCell ref="S282:U282"/>
    <mergeCell ref="B279:G279"/>
    <mergeCell ref="H283:J283"/>
    <mergeCell ref="L283:N283"/>
    <mergeCell ref="O283:Q283"/>
    <mergeCell ref="S283:U283"/>
    <mergeCell ref="B280:G280"/>
    <mergeCell ref="H280:J280"/>
    <mergeCell ref="L280:N280"/>
    <mergeCell ref="O280:Q280"/>
    <mergeCell ref="S276:U276"/>
    <mergeCell ref="B273:G273"/>
    <mergeCell ref="H277:J277"/>
    <mergeCell ref="L277:N277"/>
    <mergeCell ref="O277:Q277"/>
    <mergeCell ref="S277:U277"/>
    <mergeCell ref="B274:G274"/>
    <mergeCell ref="H274:J274"/>
    <mergeCell ref="L274:N274"/>
    <mergeCell ref="O274:Q274"/>
    <mergeCell ref="S278:U278"/>
    <mergeCell ref="B275:G275"/>
    <mergeCell ref="H279:J279"/>
    <mergeCell ref="L279:N279"/>
    <mergeCell ref="O279:Q279"/>
    <mergeCell ref="S279:U279"/>
    <mergeCell ref="B276:G276"/>
    <mergeCell ref="H276:J276"/>
    <mergeCell ref="L276:N276"/>
    <mergeCell ref="O276:Q276"/>
    <mergeCell ref="S272:U272"/>
    <mergeCell ref="B269:G269"/>
    <mergeCell ref="H273:J273"/>
    <mergeCell ref="L273:N273"/>
    <mergeCell ref="O273:Q273"/>
    <mergeCell ref="S273:U273"/>
    <mergeCell ref="B270:G270"/>
    <mergeCell ref="H270:J270"/>
    <mergeCell ref="L270:N270"/>
    <mergeCell ref="O270:Q270"/>
    <mergeCell ref="S274:U274"/>
    <mergeCell ref="B271:G271"/>
    <mergeCell ref="H275:J275"/>
    <mergeCell ref="L275:N275"/>
    <mergeCell ref="O275:Q275"/>
    <mergeCell ref="S275:U275"/>
    <mergeCell ref="B272:G272"/>
    <mergeCell ref="H272:J272"/>
    <mergeCell ref="L272:N272"/>
    <mergeCell ref="O272:Q272"/>
    <mergeCell ref="S268:U268"/>
    <mergeCell ref="B265:G265"/>
    <mergeCell ref="H269:J269"/>
    <mergeCell ref="L269:N269"/>
    <mergeCell ref="O269:Q269"/>
    <mergeCell ref="S269:U269"/>
    <mergeCell ref="B266:G266"/>
    <mergeCell ref="H266:J266"/>
    <mergeCell ref="L266:N266"/>
    <mergeCell ref="O266:Q266"/>
    <mergeCell ref="S270:U270"/>
    <mergeCell ref="B267:G267"/>
    <mergeCell ref="H271:J271"/>
    <mergeCell ref="L271:N271"/>
    <mergeCell ref="O271:Q271"/>
    <mergeCell ref="S271:U271"/>
    <mergeCell ref="B268:G268"/>
    <mergeCell ref="H268:J268"/>
    <mergeCell ref="L268:N268"/>
    <mergeCell ref="O268:Q268"/>
    <mergeCell ref="S264:U264"/>
    <mergeCell ref="B261:G261"/>
    <mergeCell ref="H265:J265"/>
    <mergeCell ref="L265:N265"/>
    <mergeCell ref="O265:Q265"/>
    <mergeCell ref="S265:U265"/>
    <mergeCell ref="B262:G262"/>
    <mergeCell ref="H262:J262"/>
    <mergeCell ref="L262:N262"/>
    <mergeCell ref="O262:Q262"/>
    <mergeCell ref="S266:U266"/>
    <mergeCell ref="B263:G263"/>
    <mergeCell ref="H267:J267"/>
    <mergeCell ref="L267:N267"/>
    <mergeCell ref="O267:Q267"/>
    <mergeCell ref="S267:U267"/>
    <mergeCell ref="B264:G264"/>
    <mergeCell ref="H264:J264"/>
    <mergeCell ref="L264:N264"/>
    <mergeCell ref="O264:Q264"/>
    <mergeCell ref="S260:U260"/>
    <mergeCell ref="B257:G257"/>
    <mergeCell ref="H261:J261"/>
    <mergeCell ref="L261:N261"/>
    <mergeCell ref="O261:Q261"/>
    <mergeCell ref="S261:U261"/>
    <mergeCell ref="B258:G258"/>
    <mergeCell ref="H258:J258"/>
    <mergeCell ref="L258:N258"/>
    <mergeCell ref="O258:Q258"/>
    <mergeCell ref="S262:U262"/>
    <mergeCell ref="B259:G259"/>
    <mergeCell ref="H263:J263"/>
    <mergeCell ref="L263:N263"/>
    <mergeCell ref="O263:Q263"/>
    <mergeCell ref="S263:U263"/>
    <mergeCell ref="B260:G260"/>
    <mergeCell ref="H260:J260"/>
    <mergeCell ref="L260:N260"/>
    <mergeCell ref="O260:Q260"/>
    <mergeCell ref="S256:U256"/>
    <mergeCell ref="B253:G253"/>
    <mergeCell ref="H257:J257"/>
    <mergeCell ref="L257:N257"/>
    <mergeCell ref="O257:Q257"/>
    <mergeCell ref="S257:U257"/>
    <mergeCell ref="B254:G254"/>
    <mergeCell ref="H254:J254"/>
    <mergeCell ref="L254:N254"/>
    <mergeCell ref="O254:Q254"/>
    <mergeCell ref="S258:U258"/>
    <mergeCell ref="B255:G255"/>
    <mergeCell ref="H259:J259"/>
    <mergeCell ref="L259:N259"/>
    <mergeCell ref="O259:Q259"/>
    <mergeCell ref="S259:U259"/>
    <mergeCell ref="B256:G256"/>
    <mergeCell ref="H256:J256"/>
    <mergeCell ref="L256:N256"/>
    <mergeCell ref="O256:Q256"/>
    <mergeCell ref="S252:U252"/>
    <mergeCell ref="B249:G249"/>
    <mergeCell ref="H253:J253"/>
    <mergeCell ref="L253:N253"/>
    <mergeCell ref="O253:Q253"/>
    <mergeCell ref="S253:U253"/>
    <mergeCell ref="B250:G250"/>
    <mergeCell ref="H250:J250"/>
    <mergeCell ref="L250:N250"/>
    <mergeCell ref="O250:Q250"/>
    <mergeCell ref="S254:U254"/>
    <mergeCell ref="B251:G251"/>
    <mergeCell ref="H255:J255"/>
    <mergeCell ref="L255:N255"/>
    <mergeCell ref="O255:Q255"/>
    <mergeCell ref="S255:U255"/>
    <mergeCell ref="B252:G252"/>
    <mergeCell ref="H252:J252"/>
    <mergeCell ref="L252:N252"/>
    <mergeCell ref="O252:Q252"/>
    <mergeCell ref="S248:U248"/>
    <mergeCell ref="B245:G245"/>
    <mergeCell ref="H249:J249"/>
    <mergeCell ref="L249:N249"/>
    <mergeCell ref="O249:Q249"/>
    <mergeCell ref="S249:U249"/>
    <mergeCell ref="B246:G246"/>
    <mergeCell ref="H246:J246"/>
    <mergeCell ref="L246:N246"/>
    <mergeCell ref="O246:Q246"/>
    <mergeCell ref="S250:U250"/>
    <mergeCell ref="B247:G247"/>
    <mergeCell ref="H251:J251"/>
    <mergeCell ref="L251:N251"/>
    <mergeCell ref="O251:Q251"/>
    <mergeCell ref="S251:U251"/>
    <mergeCell ref="B248:G248"/>
    <mergeCell ref="H248:J248"/>
    <mergeCell ref="L248:N248"/>
    <mergeCell ref="O248:Q248"/>
    <mergeCell ref="S244:U244"/>
    <mergeCell ref="B241:G241"/>
    <mergeCell ref="H245:J245"/>
    <mergeCell ref="L245:N245"/>
    <mergeCell ref="O245:Q245"/>
    <mergeCell ref="S245:U245"/>
    <mergeCell ref="B242:G242"/>
    <mergeCell ref="H242:J242"/>
    <mergeCell ref="L242:N242"/>
    <mergeCell ref="O242:Q242"/>
    <mergeCell ref="S246:U246"/>
    <mergeCell ref="B243:G243"/>
    <mergeCell ref="H247:J247"/>
    <mergeCell ref="L247:N247"/>
    <mergeCell ref="O247:Q247"/>
    <mergeCell ref="S247:U247"/>
    <mergeCell ref="B244:G244"/>
    <mergeCell ref="H244:J244"/>
    <mergeCell ref="L244:N244"/>
    <mergeCell ref="O244:Q244"/>
    <mergeCell ref="S240:U240"/>
    <mergeCell ref="B237:G237"/>
    <mergeCell ref="H241:J241"/>
    <mergeCell ref="L241:N241"/>
    <mergeCell ref="O241:Q241"/>
    <mergeCell ref="S241:U241"/>
    <mergeCell ref="B238:G238"/>
    <mergeCell ref="H238:J238"/>
    <mergeCell ref="L238:N238"/>
    <mergeCell ref="O238:Q238"/>
    <mergeCell ref="S242:U242"/>
    <mergeCell ref="B239:G239"/>
    <mergeCell ref="H243:J243"/>
    <mergeCell ref="L243:N243"/>
    <mergeCell ref="O243:Q243"/>
    <mergeCell ref="S243:U243"/>
    <mergeCell ref="B240:G240"/>
    <mergeCell ref="H240:J240"/>
    <mergeCell ref="L240:N240"/>
    <mergeCell ref="O240:Q240"/>
    <mergeCell ref="S236:U236"/>
    <mergeCell ref="B233:G233"/>
    <mergeCell ref="H237:J237"/>
    <mergeCell ref="L237:N237"/>
    <mergeCell ref="O237:Q237"/>
    <mergeCell ref="S237:U237"/>
    <mergeCell ref="B234:G234"/>
    <mergeCell ref="H234:J234"/>
    <mergeCell ref="L234:N234"/>
    <mergeCell ref="O234:Q234"/>
    <mergeCell ref="S238:U238"/>
    <mergeCell ref="B235:G235"/>
    <mergeCell ref="H239:J239"/>
    <mergeCell ref="L239:N239"/>
    <mergeCell ref="O239:Q239"/>
    <mergeCell ref="S239:U239"/>
    <mergeCell ref="B236:G236"/>
    <mergeCell ref="H236:J236"/>
    <mergeCell ref="L236:N236"/>
    <mergeCell ref="O236:Q236"/>
    <mergeCell ref="S232:U232"/>
    <mergeCell ref="B229:G229"/>
    <mergeCell ref="H233:J233"/>
    <mergeCell ref="L233:N233"/>
    <mergeCell ref="O233:Q233"/>
    <mergeCell ref="S233:U233"/>
    <mergeCell ref="B230:G230"/>
    <mergeCell ref="H230:J230"/>
    <mergeCell ref="L230:N230"/>
    <mergeCell ref="O230:Q230"/>
    <mergeCell ref="S234:U234"/>
    <mergeCell ref="B231:G231"/>
    <mergeCell ref="H235:J235"/>
    <mergeCell ref="L235:N235"/>
    <mergeCell ref="O235:Q235"/>
    <mergeCell ref="S235:U235"/>
    <mergeCell ref="B232:G232"/>
    <mergeCell ref="H232:J232"/>
    <mergeCell ref="L232:N232"/>
    <mergeCell ref="O232:Q232"/>
    <mergeCell ref="S228:U228"/>
    <mergeCell ref="B225:G225"/>
    <mergeCell ref="H229:J229"/>
    <mergeCell ref="L229:N229"/>
    <mergeCell ref="O229:Q229"/>
    <mergeCell ref="S229:U229"/>
    <mergeCell ref="B226:G226"/>
    <mergeCell ref="H226:J226"/>
    <mergeCell ref="L226:N226"/>
    <mergeCell ref="O226:Q226"/>
    <mergeCell ref="S230:U230"/>
    <mergeCell ref="B227:G227"/>
    <mergeCell ref="H231:J231"/>
    <mergeCell ref="L231:N231"/>
    <mergeCell ref="O231:Q231"/>
    <mergeCell ref="S231:U231"/>
    <mergeCell ref="B228:G228"/>
    <mergeCell ref="H228:J228"/>
    <mergeCell ref="L228:N228"/>
    <mergeCell ref="O228:Q228"/>
    <mergeCell ref="S224:U224"/>
    <mergeCell ref="B221:G221"/>
    <mergeCell ref="H225:J225"/>
    <mergeCell ref="L225:N225"/>
    <mergeCell ref="O225:Q225"/>
    <mergeCell ref="S225:U225"/>
    <mergeCell ref="B222:G222"/>
    <mergeCell ref="H222:J222"/>
    <mergeCell ref="L222:N222"/>
    <mergeCell ref="O222:Q222"/>
    <mergeCell ref="S226:U226"/>
    <mergeCell ref="B223:G223"/>
    <mergeCell ref="H227:J227"/>
    <mergeCell ref="L227:N227"/>
    <mergeCell ref="O227:Q227"/>
    <mergeCell ref="S227:U227"/>
    <mergeCell ref="B224:G224"/>
    <mergeCell ref="H224:J224"/>
    <mergeCell ref="L224:N224"/>
    <mergeCell ref="O224:Q224"/>
    <mergeCell ref="S220:U220"/>
    <mergeCell ref="B217:G217"/>
    <mergeCell ref="H221:J221"/>
    <mergeCell ref="L221:N221"/>
    <mergeCell ref="O221:Q221"/>
    <mergeCell ref="S221:U221"/>
    <mergeCell ref="B218:G218"/>
    <mergeCell ref="H218:J218"/>
    <mergeCell ref="L218:N218"/>
    <mergeCell ref="O218:Q218"/>
    <mergeCell ref="S222:U222"/>
    <mergeCell ref="B219:G219"/>
    <mergeCell ref="H223:J223"/>
    <mergeCell ref="L223:N223"/>
    <mergeCell ref="O223:Q223"/>
    <mergeCell ref="S223:U223"/>
    <mergeCell ref="B220:G220"/>
    <mergeCell ref="H220:J220"/>
    <mergeCell ref="L220:N220"/>
    <mergeCell ref="O220:Q220"/>
    <mergeCell ref="S216:U216"/>
    <mergeCell ref="B213:G213"/>
    <mergeCell ref="H217:J217"/>
    <mergeCell ref="L217:N217"/>
    <mergeCell ref="O217:Q217"/>
    <mergeCell ref="S217:U217"/>
    <mergeCell ref="B214:G214"/>
    <mergeCell ref="H214:J214"/>
    <mergeCell ref="L214:N214"/>
    <mergeCell ref="O214:Q214"/>
    <mergeCell ref="S218:U218"/>
    <mergeCell ref="B215:G215"/>
    <mergeCell ref="H219:J219"/>
    <mergeCell ref="L219:N219"/>
    <mergeCell ref="O219:Q219"/>
    <mergeCell ref="S219:U219"/>
    <mergeCell ref="B216:G216"/>
    <mergeCell ref="H216:J216"/>
    <mergeCell ref="L216:N216"/>
    <mergeCell ref="O216:Q216"/>
    <mergeCell ref="S212:U212"/>
    <mergeCell ref="B209:G209"/>
    <mergeCell ref="H213:J213"/>
    <mergeCell ref="L213:N213"/>
    <mergeCell ref="O213:Q213"/>
    <mergeCell ref="S213:U213"/>
    <mergeCell ref="B210:G210"/>
    <mergeCell ref="H210:J210"/>
    <mergeCell ref="L210:N210"/>
    <mergeCell ref="O210:Q210"/>
    <mergeCell ref="S214:U214"/>
    <mergeCell ref="B211:G211"/>
    <mergeCell ref="H215:J215"/>
    <mergeCell ref="L215:N215"/>
    <mergeCell ref="O215:Q215"/>
    <mergeCell ref="S215:U215"/>
    <mergeCell ref="B212:G212"/>
    <mergeCell ref="H212:J212"/>
    <mergeCell ref="L212:N212"/>
    <mergeCell ref="O212:Q212"/>
    <mergeCell ref="S208:U208"/>
    <mergeCell ref="B205:G205"/>
    <mergeCell ref="H209:J209"/>
    <mergeCell ref="L209:N209"/>
    <mergeCell ref="O209:Q209"/>
    <mergeCell ref="S209:U209"/>
    <mergeCell ref="B206:G206"/>
    <mergeCell ref="H206:J206"/>
    <mergeCell ref="L206:N206"/>
    <mergeCell ref="O206:Q206"/>
    <mergeCell ref="S210:U210"/>
    <mergeCell ref="B207:G207"/>
    <mergeCell ref="H211:J211"/>
    <mergeCell ref="L211:N211"/>
    <mergeCell ref="O211:Q211"/>
    <mergeCell ref="S211:U211"/>
    <mergeCell ref="B208:G208"/>
    <mergeCell ref="H208:J208"/>
    <mergeCell ref="L208:N208"/>
    <mergeCell ref="O208:Q208"/>
    <mergeCell ref="S204:U204"/>
    <mergeCell ref="B201:G201"/>
    <mergeCell ref="H205:J205"/>
    <mergeCell ref="L205:N205"/>
    <mergeCell ref="O205:Q205"/>
    <mergeCell ref="S205:U205"/>
    <mergeCell ref="B202:G202"/>
    <mergeCell ref="H202:J202"/>
    <mergeCell ref="L202:N202"/>
    <mergeCell ref="O202:Q202"/>
    <mergeCell ref="S206:U206"/>
    <mergeCell ref="B203:G203"/>
    <mergeCell ref="H207:J207"/>
    <mergeCell ref="L207:N207"/>
    <mergeCell ref="O207:Q207"/>
    <mergeCell ref="S207:U207"/>
    <mergeCell ref="B204:G204"/>
    <mergeCell ref="H204:J204"/>
    <mergeCell ref="L204:N204"/>
    <mergeCell ref="O204:Q204"/>
    <mergeCell ref="S200:U200"/>
    <mergeCell ref="B197:G197"/>
    <mergeCell ref="H201:J201"/>
    <mergeCell ref="L201:N201"/>
    <mergeCell ref="O201:Q201"/>
    <mergeCell ref="S201:U201"/>
    <mergeCell ref="B198:G198"/>
    <mergeCell ref="H198:J198"/>
    <mergeCell ref="L198:N198"/>
    <mergeCell ref="O198:Q198"/>
    <mergeCell ref="S202:U202"/>
    <mergeCell ref="B199:G199"/>
    <mergeCell ref="H203:J203"/>
    <mergeCell ref="L203:N203"/>
    <mergeCell ref="O203:Q203"/>
    <mergeCell ref="S203:U203"/>
    <mergeCell ref="B200:G200"/>
    <mergeCell ref="H200:J200"/>
    <mergeCell ref="L200:N200"/>
    <mergeCell ref="O200:Q200"/>
    <mergeCell ref="S196:U196"/>
    <mergeCell ref="B193:G193"/>
    <mergeCell ref="H197:J197"/>
    <mergeCell ref="L197:N197"/>
    <mergeCell ref="O197:Q197"/>
    <mergeCell ref="S197:U197"/>
    <mergeCell ref="B194:G194"/>
    <mergeCell ref="H194:J194"/>
    <mergeCell ref="L194:N194"/>
    <mergeCell ref="O194:Q194"/>
    <mergeCell ref="S198:U198"/>
    <mergeCell ref="B195:G195"/>
    <mergeCell ref="H199:J199"/>
    <mergeCell ref="L199:N199"/>
    <mergeCell ref="O199:Q199"/>
    <mergeCell ref="S199:U199"/>
    <mergeCell ref="B196:G196"/>
    <mergeCell ref="H196:J196"/>
    <mergeCell ref="L196:N196"/>
    <mergeCell ref="O196:Q196"/>
    <mergeCell ref="S192:U192"/>
    <mergeCell ref="B189:G189"/>
    <mergeCell ref="H193:J193"/>
    <mergeCell ref="L193:N193"/>
    <mergeCell ref="O193:Q193"/>
    <mergeCell ref="S193:U193"/>
    <mergeCell ref="B190:G190"/>
    <mergeCell ref="H190:J190"/>
    <mergeCell ref="L190:N190"/>
    <mergeCell ref="O190:Q190"/>
    <mergeCell ref="S194:U194"/>
    <mergeCell ref="B191:G191"/>
    <mergeCell ref="H195:J195"/>
    <mergeCell ref="L195:N195"/>
    <mergeCell ref="O195:Q195"/>
    <mergeCell ref="S195:U195"/>
    <mergeCell ref="B192:G192"/>
    <mergeCell ref="H192:J192"/>
    <mergeCell ref="L192:N192"/>
    <mergeCell ref="O192:Q192"/>
    <mergeCell ref="S188:U188"/>
    <mergeCell ref="B185:G185"/>
    <mergeCell ref="H189:J189"/>
    <mergeCell ref="L189:N189"/>
    <mergeCell ref="O189:Q189"/>
    <mergeCell ref="S189:U189"/>
    <mergeCell ref="B186:G186"/>
    <mergeCell ref="H186:J186"/>
    <mergeCell ref="L186:N186"/>
    <mergeCell ref="O186:Q186"/>
    <mergeCell ref="S190:U190"/>
    <mergeCell ref="B187:G187"/>
    <mergeCell ref="H191:J191"/>
    <mergeCell ref="L191:N191"/>
    <mergeCell ref="O191:Q191"/>
    <mergeCell ref="S191:U191"/>
    <mergeCell ref="B188:G188"/>
    <mergeCell ref="H188:J188"/>
    <mergeCell ref="L188:N188"/>
    <mergeCell ref="O188:Q188"/>
    <mergeCell ref="S184:U184"/>
    <mergeCell ref="B181:G181"/>
    <mergeCell ref="H185:J185"/>
    <mergeCell ref="L185:N185"/>
    <mergeCell ref="O185:Q185"/>
    <mergeCell ref="S185:U185"/>
    <mergeCell ref="B182:G182"/>
    <mergeCell ref="H182:J182"/>
    <mergeCell ref="L182:N182"/>
    <mergeCell ref="O182:Q182"/>
    <mergeCell ref="S186:U186"/>
    <mergeCell ref="B183:G183"/>
    <mergeCell ref="H187:J187"/>
    <mergeCell ref="L187:N187"/>
    <mergeCell ref="O187:Q187"/>
    <mergeCell ref="S187:U187"/>
    <mergeCell ref="B184:G184"/>
    <mergeCell ref="H184:J184"/>
    <mergeCell ref="L184:N184"/>
    <mergeCell ref="O184:Q184"/>
    <mergeCell ref="S180:U180"/>
    <mergeCell ref="B177:G177"/>
    <mergeCell ref="H181:J181"/>
    <mergeCell ref="L181:N181"/>
    <mergeCell ref="O181:Q181"/>
    <mergeCell ref="S181:U181"/>
    <mergeCell ref="B178:G178"/>
    <mergeCell ref="H178:J178"/>
    <mergeCell ref="L178:N178"/>
    <mergeCell ref="O178:Q178"/>
    <mergeCell ref="S182:U182"/>
    <mergeCell ref="B179:G179"/>
    <mergeCell ref="H183:J183"/>
    <mergeCell ref="L183:N183"/>
    <mergeCell ref="O183:Q183"/>
    <mergeCell ref="S183:U183"/>
    <mergeCell ref="B180:G180"/>
    <mergeCell ref="H180:J180"/>
    <mergeCell ref="L180:N180"/>
    <mergeCell ref="O180:Q180"/>
    <mergeCell ref="S176:U176"/>
    <mergeCell ref="B173:G173"/>
    <mergeCell ref="H177:J177"/>
    <mergeCell ref="L177:N177"/>
    <mergeCell ref="O177:Q177"/>
    <mergeCell ref="S177:U177"/>
    <mergeCell ref="B174:G174"/>
    <mergeCell ref="H174:J174"/>
    <mergeCell ref="L174:N174"/>
    <mergeCell ref="O174:Q174"/>
    <mergeCell ref="S178:U178"/>
    <mergeCell ref="B175:G175"/>
    <mergeCell ref="H179:J179"/>
    <mergeCell ref="L179:N179"/>
    <mergeCell ref="O179:Q179"/>
    <mergeCell ref="S179:U179"/>
    <mergeCell ref="B176:G176"/>
    <mergeCell ref="H176:J176"/>
    <mergeCell ref="L176:N176"/>
    <mergeCell ref="O176:Q176"/>
    <mergeCell ref="S172:U172"/>
    <mergeCell ref="B169:G169"/>
    <mergeCell ref="H173:J173"/>
    <mergeCell ref="L173:N173"/>
    <mergeCell ref="O173:Q173"/>
    <mergeCell ref="S173:U173"/>
    <mergeCell ref="B170:G170"/>
    <mergeCell ref="H170:J170"/>
    <mergeCell ref="L170:N170"/>
    <mergeCell ref="O170:Q170"/>
    <mergeCell ref="S174:U174"/>
    <mergeCell ref="B171:G171"/>
    <mergeCell ref="H175:J175"/>
    <mergeCell ref="L175:N175"/>
    <mergeCell ref="O175:Q175"/>
    <mergeCell ref="S175:U175"/>
    <mergeCell ref="B172:G172"/>
    <mergeCell ref="H172:J172"/>
    <mergeCell ref="L172:N172"/>
    <mergeCell ref="O172:Q172"/>
    <mergeCell ref="S168:U168"/>
    <mergeCell ref="B165:G165"/>
    <mergeCell ref="H169:J169"/>
    <mergeCell ref="L169:N169"/>
    <mergeCell ref="O169:Q169"/>
    <mergeCell ref="S169:U169"/>
    <mergeCell ref="B166:G166"/>
    <mergeCell ref="H166:J166"/>
    <mergeCell ref="L166:N166"/>
    <mergeCell ref="O166:Q166"/>
    <mergeCell ref="S170:U170"/>
    <mergeCell ref="B167:G167"/>
    <mergeCell ref="H171:J171"/>
    <mergeCell ref="L171:N171"/>
    <mergeCell ref="O171:Q171"/>
    <mergeCell ref="S171:U171"/>
    <mergeCell ref="B168:G168"/>
    <mergeCell ref="H168:J168"/>
    <mergeCell ref="L168:N168"/>
    <mergeCell ref="O168:Q168"/>
    <mergeCell ref="S164:U164"/>
    <mergeCell ref="B161:G161"/>
    <mergeCell ref="H165:J165"/>
    <mergeCell ref="L165:N165"/>
    <mergeCell ref="O165:Q165"/>
    <mergeCell ref="S165:U165"/>
    <mergeCell ref="B162:G162"/>
    <mergeCell ref="H162:J162"/>
    <mergeCell ref="L162:N162"/>
    <mergeCell ref="O162:Q162"/>
    <mergeCell ref="S166:U166"/>
    <mergeCell ref="B163:G163"/>
    <mergeCell ref="H167:J167"/>
    <mergeCell ref="L167:N167"/>
    <mergeCell ref="O167:Q167"/>
    <mergeCell ref="S167:U167"/>
    <mergeCell ref="B164:G164"/>
    <mergeCell ref="H164:J164"/>
    <mergeCell ref="L164:N164"/>
    <mergeCell ref="O164:Q164"/>
    <mergeCell ref="S160:U160"/>
    <mergeCell ref="B157:G157"/>
    <mergeCell ref="H161:J161"/>
    <mergeCell ref="L161:N161"/>
    <mergeCell ref="O161:Q161"/>
    <mergeCell ref="S161:U161"/>
    <mergeCell ref="B158:G158"/>
    <mergeCell ref="H158:J158"/>
    <mergeCell ref="L158:N158"/>
    <mergeCell ref="O158:Q158"/>
    <mergeCell ref="S162:U162"/>
    <mergeCell ref="B159:G159"/>
    <mergeCell ref="H163:J163"/>
    <mergeCell ref="L163:N163"/>
    <mergeCell ref="O163:Q163"/>
    <mergeCell ref="S163:U163"/>
    <mergeCell ref="B160:G160"/>
    <mergeCell ref="H160:J160"/>
    <mergeCell ref="L160:N160"/>
    <mergeCell ref="O160:Q160"/>
    <mergeCell ref="S156:U156"/>
    <mergeCell ref="B153:G153"/>
    <mergeCell ref="H157:J157"/>
    <mergeCell ref="L157:N157"/>
    <mergeCell ref="O157:Q157"/>
    <mergeCell ref="S157:U157"/>
    <mergeCell ref="B154:G154"/>
    <mergeCell ref="H154:J154"/>
    <mergeCell ref="L154:N154"/>
    <mergeCell ref="O154:Q154"/>
    <mergeCell ref="S158:U158"/>
    <mergeCell ref="B155:G155"/>
    <mergeCell ref="H159:J159"/>
    <mergeCell ref="L159:N159"/>
    <mergeCell ref="O159:Q159"/>
    <mergeCell ref="S159:U159"/>
    <mergeCell ref="B156:G156"/>
    <mergeCell ref="H156:J156"/>
    <mergeCell ref="L156:N156"/>
    <mergeCell ref="O156:Q156"/>
    <mergeCell ref="S152:U152"/>
    <mergeCell ref="B149:G149"/>
    <mergeCell ref="H153:J153"/>
    <mergeCell ref="L153:N153"/>
    <mergeCell ref="O153:Q153"/>
    <mergeCell ref="S153:U153"/>
    <mergeCell ref="B150:G150"/>
    <mergeCell ref="H150:J150"/>
    <mergeCell ref="L150:N150"/>
    <mergeCell ref="O150:Q150"/>
    <mergeCell ref="S154:U154"/>
    <mergeCell ref="B151:G151"/>
    <mergeCell ref="H155:J155"/>
    <mergeCell ref="L155:N155"/>
    <mergeCell ref="O155:Q155"/>
    <mergeCell ref="S155:U155"/>
    <mergeCell ref="B152:G152"/>
    <mergeCell ref="H152:J152"/>
    <mergeCell ref="L152:N152"/>
    <mergeCell ref="O152:Q152"/>
    <mergeCell ref="S148:U148"/>
    <mergeCell ref="B144:G144"/>
    <mergeCell ref="H149:J149"/>
    <mergeCell ref="L149:N149"/>
    <mergeCell ref="O149:Q149"/>
    <mergeCell ref="S149:U149"/>
    <mergeCell ref="B146:G146"/>
    <mergeCell ref="H146:J146"/>
    <mergeCell ref="L146:N146"/>
    <mergeCell ref="O146:Q146"/>
    <mergeCell ref="S150:U150"/>
    <mergeCell ref="B147:G147"/>
    <mergeCell ref="H151:J151"/>
    <mergeCell ref="L151:N151"/>
    <mergeCell ref="O151:Q151"/>
    <mergeCell ref="S151:U151"/>
    <mergeCell ref="B148:G148"/>
    <mergeCell ref="H148:J148"/>
    <mergeCell ref="L148:N148"/>
    <mergeCell ref="O148:Q148"/>
    <mergeCell ref="S143:U143"/>
    <mergeCell ref="B140:G140"/>
    <mergeCell ref="H144:J144"/>
    <mergeCell ref="L144:N144"/>
    <mergeCell ref="O144:Q144"/>
    <mergeCell ref="S144:U144"/>
    <mergeCell ref="B141:G141"/>
    <mergeCell ref="H141:J141"/>
    <mergeCell ref="L141:N141"/>
    <mergeCell ref="O141:Q141"/>
    <mergeCell ref="S146:U146"/>
    <mergeCell ref="B142:G142"/>
    <mergeCell ref="H147:J147"/>
    <mergeCell ref="L147:N147"/>
    <mergeCell ref="O147:Q147"/>
    <mergeCell ref="S147:U147"/>
    <mergeCell ref="B143:G143"/>
    <mergeCell ref="H143:J143"/>
    <mergeCell ref="L143:N143"/>
    <mergeCell ref="O143:Q143"/>
    <mergeCell ref="S139:U139"/>
    <mergeCell ref="B136:G136"/>
    <mergeCell ref="H140:J140"/>
    <mergeCell ref="L140:N140"/>
    <mergeCell ref="O140:Q140"/>
    <mergeCell ref="S140:U140"/>
    <mergeCell ref="B137:G137"/>
    <mergeCell ref="H137:J137"/>
    <mergeCell ref="L137:N137"/>
    <mergeCell ref="O137:Q137"/>
    <mergeCell ref="S141:U141"/>
    <mergeCell ref="B138:G138"/>
    <mergeCell ref="H142:J142"/>
    <mergeCell ref="L142:N142"/>
    <mergeCell ref="O142:Q142"/>
    <mergeCell ref="S142:U142"/>
    <mergeCell ref="B139:G139"/>
    <mergeCell ref="H139:J139"/>
    <mergeCell ref="L139:N139"/>
    <mergeCell ref="O139:Q139"/>
    <mergeCell ref="S134:U134"/>
    <mergeCell ref="B131:G131"/>
    <mergeCell ref="H136:J136"/>
    <mergeCell ref="L136:N136"/>
    <mergeCell ref="O136:Q136"/>
    <mergeCell ref="S136:U136"/>
    <mergeCell ref="B132:G132"/>
    <mergeCell ref="H132:J132"/>
    <mergeCell ref="L132:N132"/>
    <mergeCell ref="O132:Q132"/>
    <mergeCell ref="S137:U137"/>
    <mergeCell ref="B133:G133"/>
    <mergeCell ref="H138:J138"/>
    <mergeCell ref="L138:N138"/>
    <mergeCell ref="O138:Q138"/>
    <mergeCell ref="S138:U138"/>
    <mergeCell ref="B134:G134"/>
    <mergeCell ref="H134:J134"/>
    <mergeCell ref="L134:N134"/>
    <mergeCell ref="O134:Q134"/>
    <mergeCell ref="S130:U130"/>
    <mergeCell ref="B127:G127"/>
    <mergeCell ref="H131:J131"/>
    <mergeCell ref="L131:N131"/>
    <mergeCell ref="O131:Q131"/>
    <mergeCell ref="S131:U131"/>
    <mergeCell ref="B128:G128"/>
    <mergeCell ref="H128:J128"/>
    <mergeCell ref="L128:N128"/>
    <mergeCell ref="O128:Q128"/>
    <mergeCell ref="S132:U132"/>
    <mergeCell ref="B129:G129"/>
    <mergeCell ref="H133:J133"/>
    <mergeCell ref="L133:N133"/>
    <mergeCell ref="O133:Q133"/>
    <mergeCell ref="S133:U133"/>
    <mergeCell ref="B130:G130"/>
    <mergeCell ref="H130:J130"/>
    <mergeCell ref="L130:N130"/>
    <mergeCell ref="O130:Q130"/>
    <mergeCell ref="S126:U126"/>
    <mergeCell ref="B123:G123"/>
    <mergeCell ref="H127:J127"/>
    <mergeCell ref="L127:N127"/>
    <mergeCell ref="O127:Q127"/>
    <mergeCell ref="S127:U127"/>
    <mergeCell ref="B124:G124"/>
    <mergeCell ref="H124:J124"/>
    <mergeCell ref="L124:N124"/>
    <mergeCell ref="O124:Q124"/>
    <mergeCell ref="S128:U128"/>
    <mergeCell ref="B125:G125"/>
    <mergeCell ref="H129:J129"/>
    <mergeCell ref="L129:N129"/>
    <mergeCell ref="O129:Q129"/>
    <mergeCell ref="S129:U129"/>
    <mergeCell ref="B126:G126"/>
    <mergeCell ref="H126:J126"/>
    <mergeCell ref="L126:N126"/>
    <mergeCell ref="O126:Q126"/>
    <mergeCell ref="S122:U122"/>
    <mergeCell ref="B119:G119"/>
    <mergeCell ref="H123:J123"/>
    <mergeCell ref="L123:N123"/>
    <mergeCell ref="O123:Q123"/>
    <mergeCell ref="S123:U123"/>
    <mergeCell ref="B120:G120"/>
    <mergeCell ref="H120:J120"/>
    <mergeCell ref="L120:N120"/>
    <mergeCell ref="O120:Q120"/>
    <mergeCell ref="S124:U124"/>
    <mergeCell ref="B121:G121"/>
    <mergeCell ref="H125:J125"/>
    <mergeCell ref="L125:N125"/>
    <mergeCell ref="O125:Q125"/>
    <mergeCell ref="S125:U125"/>
    <mergeCell ref="B122:G122"/>
    <mergeCell ref="H122:J122"/>
    <mergeCell ref="L122:N122"/>
    <mergeCell ref="O122:Q122"/>
    <mergeCell ref="S118:U118"/>
    <mergeCell ref="B115:G115"/>
    <mergeCell ref="H119:J119"/>
    <mergeCell ref="L119:N119"/>
    <mergeCell ref="O119:Q119"/>
    <mergeCell ref="S119:U119"/>
    <mergeCell ref="B116:G116"/>
    <mergeCell ref="H116:J116"/>
    <mergeCell ref="L116:N116"/>
    <mergeCell ref="O116:Q116"/>
    <mergeCell ref="S120:U120"/>
    <mergeCell ref="B117:G117"/>
    <mergeCell ref="H121:J121"/>
    <mergeCell ref="L121:N121"/>
    <mergeCell ref="O121:Q121"/>
    <mergeCell ref="S121:U121"/>
    <mergeCell ref="B118:G118"/>
    <mergeCell ref="H118:J118"/>
    <mergeCell ref="L118:N118"/>
    <mergeCell ref="O118:Q118"/>
    <mergeCell ref="S114:U114"/>
    <mergeCell ref="B110:G110"/>
    <mergeCell ref="H115:J115"/>
    <mergeCell ref="L115:N115"/>
    <mergeCell ref="O115:Q115"/>
    <mergeCell ref="S115:U115"/>
    <mergeCell ref="B111:G111"/>
    <mergeCell ref="H111:J111"/>
    <mergeCell ref="L111:N111"/>
    <mergeCell ref="O111:Q111"/>
    <mergeCell ref="S116:U116"/>
    <mergeCell ref="B112:G112"/>
    <mergeCell ref="H117:J117"/>
    <mergeCell ref="L117:N117"/>
    <mergeCell ref="O117:Q117"/>
    <mergeCell ref="S117:U117"/>
    <mergeCell ref="B114:G114"/>
    <mergeCell ref="H114:J114"/>
    <mergeCell ref="L114:N114"/>
    <mergeCell ref="O114:Q114"/>
    <mergeCell ref="S109:U109"/>
    <mergeCell ref="B105:G105"/>
    <mergeCell ref="H110:J110"/>
    <mergeCell ref="L110:N110"/>
    <mergeCell ref="O110:Q110"/>
    <mergeCell ref="S110:U110"/>
    <mergeCell ref="B107:G107"/>
    <mergeCell ref="H107:J107"/>
    <mergeCell ref="L107:N107"/>
    <mergeCell ref="O107:Q107"/>
    <mergeCell ref="S111:U111"/>
    <mergeCell ref="B108:G108"/>
    <mergeCell ref="H112:J112"/>
    <mergeCell ref="L112:N112"/>
    <mergeCell ref="O112:Q112"/>
    <mergeCell ref="S112:U112"/>
    <mergeCell ref="B109:G109"/>
    <mergeCell ref="H109:J109"/>
    <mergeCell ref="L109:N109"/>
    <mergeCell ref="O109:Q109"/>
    <mergeCell ref="S103:U103"/>
    <mergeCell ref="B99:G99"/>
    <mergeCell ref="H105:J105"/>
    <mergeCell ref="L105:N105"/>
    <mergeCell ref="O105:Q105"/>
    <mergeCell ref="S105:U105"/>
    <mergeCell ref="B101:G101"/>
    <mergeCell ref="H101:J101"/>
    <mergeCell ref="L101:N101"/>
    <mergeCell ref="O101:Q101"/>
    <mergeCell ref="S107:U107"/>
    <mergeCell ref="B102:G102"/>
    <mergeCell ref="H108:J108"/>
    <mergeCell ref="L108:N108"/>
    <mergeCell ref="O108:Q108"/>
    <mergeCell ref="S108:U108"/>
    <mergeCell ref="B103:G103"/>
    <mergeCell ref="H103:J103"/>
    <mergeCell ref="L103:N103"/>
    <mergeCell ref="O103:Q103"/>
    <mergeCell ref="S98:U98"/>
    <mergeCell ref="B95:G95"/>
    <mergeCell ref="H99:J99"/>
    <mergeCell ref="L99:N99"/>
    <mergeCell ref="O99:Q99"/>
    <mergeCell ref="S99:U99"/>
    <mergeCell ref="B96:G96"/>
    <mergeCell ref="H96:J96"/>
    <mergeCell ref="L96:N96"/>
    <mergeCell ref="O96:Q96"/>
    <mergeCell ref="S101:U101"/>
    <mergeCell ref="B97:G97"/>
    <mergeCell ref="H102:J102"/>
    <mergeCell ref="L102:N102"/>
    <mergeCell ref="O102:Q102"/>
    <mergeCell ref="S102:U102"/>
    <mergeCell ref="B98:G98"/>
    <mergeCell ref="H98:J98"/>
    <mergeCell ref="L98:N98"/>
    <mergeCell ref="O98:Q98"/>
    <mergeCell ref="S94:U94"/>
    <mergeCell ref="B91:G91"/>
    <mergeCell ref="H95:J95"/>
    <mergeCell ref="L95:N95"/>
    <mergeCell ref="O95:Q95"/>
    <mergeCell ref="S95:U95"/>
    <mergeCell ref="B92:G92"/>
    <mergeCell ref="H92:J92"/>
    <mergeCell ref="L92:N92"/>
    <mergeCell ref="O92:Q92"/>
    <mergeCell ref="S96:U96"/>
    <mergeCell ref="B93:G93"/>
    <mergeCell ref="H97:J97"/>
    <mergeCell ref="L97:N97"/>
    <mergeCell ref="O97:Q97"/>
    <mergeCell ref="S97:U97"/>
    <mergeCell ref="B94:G94"/>
    <mergeCell ref="H94:J94"/>
    <mergeCell ref="L94:N94"/>
    <mergeCell ref="O94:Q94"/>
    <mergeCell ref="S90:U90"/>
    <mergeCell ref="B85:G85"/>
    <mergeCell ref="H91:J91"/>
    <mergeCell ref="L91:N91"/>
    <mergeCell ref="O91:Q91"/>
    <mergeCell ref="S91:U91"/>
    <mergeCell ref="B87:G87"/>
    <mergeCell ref="H87:J87"/>
    <mergeCell ref="L87:N87"/>
    <mergeCell ref="O87:Q87"/>
    <mergeCell ref="S92:U92"/>
    <mergeCell ref="B88:G88"/>
    <mergeCell ref="H93:J93"/>
    <mergeCell ref="L93:N93"/>
    <mergeCell ref="O93:Q93"/>
    <mergeCell ref="S93:U93"/>
    <mergeCell ref="B90:G90"/>
    <mergeCell ref="H90:J90"/>
    <mergeCell ref="L90:N90"/>
    <mergeCell ref="O90:Q90"/>
    <mergeCell ref="S84:U84"/>
    <mergeCell ref="B80:G80"/>
    <mergeCell ref="H85:J85"/>
    <mergeCell ref="L85:N85"/>
    <mergeCell ref="O85:Q85"/>
    <mergeCell ref="S85:U85"/>
    <mergeCell ref="B81:G81"/>
    <mergeCell ref="H81:J81"/>
    <mergeCell ref="L81:N81"/>
    <mergeCell ref="O81:Q81"/>
    <mergeCell ref="S87:U87"/>
    <mergeCell ref="B83:G83"/>
    <mergeCell ref="H88:J88"/>
    <mergeCell ref="L88:N88"/>
    <mergeCell ref="O88:Q88"/>
    <mergeCell ref="S88:U88"/>
    <mergeCell ref="B84:G84"/>
    <mergeCell ref="H84:J84"/>
    <mergeCell ref="L84:N84"/>
    <mergeCell ref="O84:Q84"/>
    <mergeCell ref="S79:U79"/>
    <mergeCell ref="B75:G75"/>
    <mergeCell ref="H80:J80"/>
    <mergeCell ref="L80:N80"/>
    <mergeCell ref="O80:Q80"/>
    <mergeCell ref="S80:U80"/>
    <mergeCell ref="B77:G77"/>
    <mergeCell ref="H77:J77"/>
    <mergeCell ref="L77:N77"/>
    <mergeCell ref="O77:Q77"/>
    <mergeCell ref="S81:U81"/>
    <mergeCell ref="B78:G78"/>
    <mergeCell ref="H83:J83"/>
    <mergeCell ref="L83:N83"/>
    <mergeCell ref="O83:Q83"/>
    <mergeCell ref="S83:U83"/>
    <mergeCell ref="B79:G79"/>
    <mergeCell ref="H79:J79"/>
    <mergeCell ref="L79:N79"/>
    <mergeCell ref="O79:Q79"/>
    <mergeCell ref="S74:U74"/>
    <mergeCell ref="B71:G71"/>
    <mergeCell ref="H75:J75"/>
    <mergeCell ref="L75:N75"/>
    <mergeCell ref="O75:Q75"/>
    <mergeCell ref="S75:U75"/>
    <mergeCell ref="B72:G72"/>
    <mergeCell ref="H72:J72"/>
    <mergeCell ref="L72:N72"/>
    <mergeCell ref="O72:Q72"/>
    <mergeCell ref="S77:U77"/>
    <mergeCell ref="B73:G73"/>
    <mergeCell ref="H78:J78"/>
    <mergeCell ref="L78:N78"/>
    <mergeCell ref="O78:Q78"/>
    <mergeCell ref="S78:U78"/>
    <mergeCell ref="B74:G74"/>
    <mergeCell ref="H74:J74"/>
    <mergeCell ref="L74:N74"/>
    <mergeCell ref="O74:Q74"/>
    <mergeCell ref="S69:U69"/>
    <mergeCell ref="B66:G66"/>
    <mergeCell ref="H71:J71"/>
    <mergeCell ref="L71:N71"/>
    <mergeCell ref="O71:Q71"/>
    <mergeCell ref="S71:U71"/>
    <mergeCell ref="B67:G67"/>
    <mergeCell ref="H67:J67"/>
    <mergeCell ref="L67:N67"/>
    <mergeCell ref="O67:Q67"/>
    <mergeCell ref="S72:U72"/>
    <mergeCell ref="B68:G68"/>
    <mergeCell ref="H73:J73"/>
    <mergeCell ref="L73:N73"/>
    <mergeCell ref="O73:Q73"/>
    <mergeCell ref="S73:U73"/>
    <mergeCell ref="B69:G69"/>
    <mergeCell ref="H69:J69"/>
    <mergeCell ref="L69:N69"/>
    <mergeCell ref="O69:Q69"/>
    <mergeCell ref="S65:U65"/>
    <mergeCell ref="B62:G62"/>
    <mergeCell ref="H66:J66"/>
    <mergeCell ref="L66:N66"/>
    <mergeCell ref="O66:Q66"/>
    <mergeCell ref="S66:U66"/>
    <mergeCell ref="B63:G63"/>
    <mergeCell ref="H63:J63"/>
    <mergeCell ref="L63:N63"/>
    <mergeCell ref="O63:Q63"/>
    <mergeCell ref="S67:U67"/>
    <mergeCell ref="B64:G64"/>
    <mergeCell ref="H68:J68"/>
    <mergeCell ref="L68:N68"/>
    <mergeCell ref="O68:Q68"/>
    <mergeCell ref="S68:U68"/>
    <mergeCell ref="B65:G65"/>
    <mergeCell ref="H65:J65"/>
    <mergeCell ref="L65:N65"/>
    <mergeCell ref="O65:Q65"/>
    <mergeCell ref="S61:U61"/>
    <mergeCell ref="B57:G57"/>
    <mergeCell ref="H62:J62"/>
    <mergeCell ref="L62:N62"/>
    <mergeCell ref="O62:Q62"/>
    <mergeCell ref="S62:U62"/>
    <mergeCell ref="B58:G58"/>
    <mergeCell ref="H58:J58"/>
    <mergeCell ref="L58:N58"/>
    <mergeCell ref="O58:Q58"/>
    <mergeCell ref="S63:U63"/>
    <mergeCell ref="B59:G59"/>
    <mergeCell ref="H64:J64"/>
    <mergeCell ref="L64:N64"/>
    <mergeCell ref="O64:Q64"/>
    <mergeCell ref="S64:U64"/>
    <mergeCell ref="B61:G61"/>
    <mergeCell ref="H61:J61"/>
    <mergeCell ref="L61:N61"/>
    <mergeCell ref="O61:Q61"/>
    <mergeCell ref="S56:U56"/>
    <mergeCell ref="B52:G52"/>
    <mergeCell ref="H57:J57"/>
    <mergeCell ref="L57:N57"/>
    <mergeCell ref="O57:Q57"/>
    <mergeCell ref="S57:U57"/>
    <mergeCell ref="B53:G53"/>
    <mergeCell ref="H53:J53"/>
    <mergeCell ref="L53:N53"/>
    <mergeCell ref="O53:Q53"/>
    <mergeCell ref="S58:U58"/>
    <mergeCell ref="B55:G55"/>
    <mergeCell ref="H59:J59"/>
    <mergeCell ref="L59:N59"/>
    <mergeCell ref="O59:Q59"/>
    <mergeCell ref="S59:U59"/>
    <mergeCell ref="B56:G56"/>
    <mergeCell ref="H56:J56"/>
    <mergeCell ref="L56:N56"/>
    <mergeCell ref="O56:Q56"/>
    <mergeCell ref="S51:U51"/>
    <mergeCell ref="B48:G48"/>
    <mergeCell ref="H52:J52"/>
    <mergeCell ref="L52:N52"/>
    <mergeCell ref="O52:Q52"/>
    <mergeCell ref="S52:U52"/>
    <mergeCell ref="B49:G49"/>
    <mergeCell ref="H49:J49"/>
    <mergeCell ref="L49:N49"/>
    <mergeCell ref="O49:Q49"/>
    <mergeCell ref="S53:U53"/>
    <mergeCell ref="B50:G50"/>
    <mergeCell ref="H55:J55"/>
    <mergeCell ref="L55:N55"/>
    <mergeCell ref="O55:Q55"/>
    <mergeCell ref="S55:U55"/>
    <mergeCell ref="B51:G51"/>
    <mergeCell ref="H51:J51"/>
    <mergeCell ref="L51:N51"/>
    <mergeCell ref="O51:Q51"/>
    <mergeCell ref="S47:U47"/>
    <mergeCell ref="B44:G44"/>
    <mergeCell ref="H48:J48"/>
    <mergeCell ref="L48:N48"/>
    <mergeCell ref="O48:Q48"/>
    <mergeCell ref="S48:U48"/>
    <mergeCell ref="B45:G45"/>
    <mergeCell ref="H45:J45"/>
    <mergeCell ref="L45:N45"/>
    <mergeCell ref="O45:Q45"/>
    <mergeCell ref="S49:U49"/>
    <mergeCell ref="B46:G46"/>
    <mergeCell ref="H50:J50"/>
    <mergeCell ref="L50:N50"/>
    <mergeCell ref="O50:Q50"/>
    <mergeCell ref="S50:U50"/>
    <mergeCell ref="B47:G47"/>
    <mergeCell ref="H47:J47"/>
    <mergeCell ref="L47:N47"/>
    <mergeCell ref="O47:Q47"/>
    <mergeCell ref="S43:U43"/>
    <mergeCell ref="B40:G40"/>
    <mergeCell ref="H44:J44"/>
    <mergeCell ref="L44:N44"/>
    <mergeCell ref="O44:Q44"/>
    <mergeCell ref="S44:U44"/>
    <mergeCell ref="B41:G41"/>
    <mergeCell ref="H41:J41"/>
    <mergeCell ref="L41:N41"/>
    <mergeCell ref="O41:Q41"/>
    <mergeCell ref="S45:U45"/>
    <mergeCell ref="B42:G42"/>
    <mergeCell ref="H46:J46"/>
    <mergeCell ref="L46:N46"/>
    <mergeCell ref="O46:Q46"/>
    <mergeCell ref="S46:U46"/>
    <mergeCell ref="B43:G43"/>
    <mergeCell ref="H43:J43"/>
    <mergeCell ref="L43:N43"/>
    <mergeCell ref="O43:Q43"/>
    <mergeCell ref="S39:U39"/>
    <mergeCell ref="B36:G36"/>
    <mergeCell ref="H40:J40"/>
    <mergeCell ref="L40:N40"/>
    <mergeCell ref="O40:Q40"/>
    <mergeCell ref="S40:U40"/>
    <mergeCell ref="B37:G37"/>
    <mergeCell ref="H37:J37"/>
    <mergeCell ref="L37:N37"/>
    <mergeCell ref="O37:Q37"/>
    <mergeCell ref="S41:U41"/>
    <mergeCell ref="B38:G38"/>
    <mergeCell ref="H42:J42"/>
    <mergeCell ref="L42:N42"/>
    <mergeCell ref="O42:Q42"/>
    <mergeCell ref="S42:U42"/>
    <mergeCell ref="B39:G39"/>
    <mergeCell ref="H39:J39"/>
    <mergeCell ref="L39:N39"/>
    <mergeCell ref="O39:Q39"/>
    <mergeCell ref="S34:U34"/>
    <mergeCell ref="B30:G30"/>
    <mergeCell ref="H36:J36"/>
    <mergeCell ref="L36:N36"/>
    <mergeCell ref="O36:Q36"/>
    <mergeCell ref="S36:U36"/>
    <mergeCell ref="B32:G32"/>
    <mergeCell ref="H32:J32"/>
    <mergeCell ref="L32:N32"/>
    <mergeCell ref="O32:Q32"/>
    <mergeCell ref="S37:U37"/>
    <mergeCell ref="B33:G33"/>
    <mergeCell ref="H38:J38"/>
    <mergeCell ref="L38:N38"/>
    <mergeCell ref="O38:Q38"/>
    <mergeCell ref="S38:U38"/>
    <mergeCell ref="L20:N20"/>
    <mergeCell ref="O20:Q20"/>
    <mergeCell ref="S25:U25"/>
    <mergeCell ref="B21:G21"/>
    <mergeCell ref="H27:J27"/>
    <mergeCell ref="L27:N27"/>
    <mergeCell ref="O27:Q27"/>
    <mergeCell ref="S27:U27"/>
    <mergeCell ref="B34:G34"/>
    <mergeCell ref="H34:J34"/>
    <mergeCell ref="L34:N34"/>
    <mergeCell ref="O34:Q34"/>
    <mergeCell ref="S29:U29"/>
    <mergeCell ref="B24:G24"/>
    <mergeCell ref="H30:J30"/>
    <mergeCell ref="L30:N30"/>
    <mergeCell ref="S32:U32"/>
    <mergeCell ref="B27:G27"/>
    <mergeCell ref="H33:J33"/>
    <mergeCell ref="L33:N33"/>
    <mergeCell ref="O33:Q33"/>
    <mergeCell ref="S33:U33"/>
    <mergeCell ref="H19:J19"/>
    <mergeCell ref="L19:N19"/>
    <mergeCell ref="O19:Q19"/>
    <mergeCell ref="S19:U19"/>
    <mergeCell ref="H7:J7"/>
    <mergeCell ref="L7:N7"/>
    <mergeCell ref="O7:Q7"/>
    <mergeCell ref="S7:U7"/>
    <mergeCell ref="S18:U18"/>
    <mergeCell ref="B13:G13"/>
    <mergeCell ref="S20:U20"/>
    <mergeCell ref="B16:G16"/>
    <mergeCell ref="H21:J21"/>
    <mergeCell ref="L21:N21"/>
    <mergeCell ref="O21:Q21"/>
    <mergeCell ref="S21:U21"/>
    <mergeCell ref="B29:G29"/>
    <mergeCell ref="H29:J29"/>
    <mergeCell ref="L29:N29"/>
    <mergeCell ref="O29:Q29"/>
    <mergeCell ref="B11:G11"/>
    <mergeCell ref="H11:J11"/>
    <mergeCell ref="L11:N11"/>
    <mergeCell ref="O11:Q11"/>
    <mergeCell ref="S11:U11"/>
    <mergeCell ref="B9:G9"/>
    <mergeCell ref="O30:Q30"/>
    <mergeCell ref="S30:U30"/>
    <mergeCell ref="B25:G25"/>
    <mergeCell ref="H25:J25"/>
    <mergeCell ref="L25:N25"/>
    <mergeCell ref="O25:Q25"/>
    <mergeCell ref="S22:U22"/>
    <mergeCell ref="B19:G19"/>
    <mergeCell ref="B22:G22"/>
    <mergeCell ref="H22:J22"/>
    <mergeCell ref="L22:N22"/>
    <mergeCell ref="O22:Q22"/>
    <mergeCell ref="H24:J24"/>
    <mergeCell ref="L24:N24"/>
    <mergeCell ref="O24:Q24"/>
    <mergeCell ref="S24:U24"/>
    <mergeCell ref="B20:G20"/>
    <mergeCell ref="H20:J20"/>
    <mergeCell ref="B2:H2"/>
    <mergeCell ref="B3:E3"/>
    <mergeCell ref="B4:X4"/>
    <mergeCell ref="B5:X5"/>
    <mergeCell ref="B7:G7"/>
    <mergeCell ref="B15:G15"/>
    <mergeCell ref="H15:J15"/>
    <mergeCell ref="L15:N15"/>
    <mergeCell ref="H9:J9"/>
    <mergeCell ref="L9:N9"/>
    <mergeCell ref="O9:Q9"/>
    <mergeCell ref="S9:U9"/>
    <mergeCell ref="B18:G18"/>
    <mergeCell ref="H18:J18"/>
    <mergeCell ref="L18:N18"/>
    <mergeCell ref="O18:Q18"/>
    <mergeCell ref="H13:J13"/>
    <mergeCell ref="L13:N13"/>
    <mergeCell ref="O13:Q13"/>
    <mergeCell ref="S13:U13"/>
    <mergeCell ref="O15:Q15"/>
    <mergeCell ref="S15:U15"/>
    <mergeCell ref="H16:J16"/>
    <mergeCell ref="L16:N16"/>
    <mergeCell ref="O16:Q16"/>
    <mergeCell ref="S16:U16"/>
  </mergeCells>
  <printOptions/>
  <pageMargins left="0.8333333333333334" right="0" top="0.24791666666666667" bottom="0.629861111111111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>
      <selection activeCell="E21" sqref="E21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</dc:creator>
  <cp:keywords/>
  <dc:description/>
  <cp:lastModifiedBy>Valdivino.Silva</cp:lastModifiedBy>
  <cp:lastPrinted>2023-09-14T20:53:39Z</cp:lastPrinted>
  <dcterms:created xsi:type="dcterms:W3CDTF">2009-04-18T13:48:33Z</dcterms:created>
  <dcterms:modified xsi:type="dcterms:W3CDTF">2024-06-07T17:56:34Z</dcterms:modified>
  <cp:category/>
  <cp:version/>
  <cp:contentType/>
  <cp:contentStatus/>
</cp:coreProperties>
</file>