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4507"/>
  <workbookPr/>
  <bookViews>
    <workbookView xWindow="0" yWindow="0" windowWidth="15345" windowHeight="4650" activeTab="0"/>
  </bookViews>
  <sheets>
    <sheet name="Metrobus" sheetId="4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'Metrobus'!$A$1:$AB$21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<sst xmlns="http://schemas.openxmlformats.org/spreadsheetml/2006/main" count="63" uniqueCount="63">
  <si>
    <t>1.0.0.0.00.0.0.0000</t>
  </si>
  <si>
    <t>RECEITAS CORRENTES</t>
  </si>
  <si>
    <t>CÓDIGO</t>
  </si>
  <si>
    <t>ESPECIFICAÇÃO POR NATUREZA E FONTE</t>
  </si>
  <si>
    <t>7.7.5.0.00.1.1.0007 (100)</t>
  </si>
  <si>
    <t>TRANSFERÊNCIA DE RECURSOS DE SUBVENÇÕES ECONÔMICAS</t>
  </si>
  <si>
    <t>1.3.1.0.02.1.1.0023 (220)</t>
  </si>
  <si>
    <t>1.3.1.0.02.1.5.0003 (220)</t>
  </si>
  <si>
    <t>1.3.1.0.02.1.6.0003 (220)</t>
  </si>
  <si>
    <t>1.6.1.0.01.1.1.0042 (220)</t>
  </si>
  <si>
    <t>1.6.1.0.01.1.1.0043 (220)</t>
  </si>
  <si>
    <t>1.6.1.0.01.1.1.0045 (220)</t>
  </si>
  <si>
    <t>1.9.9.0.99.1.1.0084 (220)</t>
  </si>
  <si>
    <t>CONCESSÃO E PERMISSÃO DE USO DE SALA DOS TERMINAIS DE TRANSPORTE PÚBLICO</t>
  </si>
  <si>
    <t xml:space="preserve"> CONCESSÃO E PERMISSÃO DE USO DE SALA DOS TERMINAIS DE TRANSPORTE PÚBLICO - MULTA DE MORA</t>
  </si>
  <si>
    <t xml:space="preserve"> CONCESSÃO E PERMISSÃO DE USO DE SALA DOS TERMINAIS DE TRANSPORTE PÚBLICO - JUROS DE MORA</t>
  </si>
  <si>
    <t xml:space="preserve"> RECEITA DE VENDA DE SUCATAS (PNEUS USADOS/ÓLEO QUEIMADO/FERRO E ALUMÍNIO)</t>
  </si>
  <si>
    <t>RECEITA DE VENDA DE SITPASS - CONSÓRCIO REDEMOB</t>
  </si>
  <si>
    <t xml:space="preserve"> SERVIÇO DE EMISSÃO DE SEGUNDA VIA DE CRACHÁ/CARTÃO FUNCIONAL</t>
  </si>
  <si>
    <t xml:space="preserve"> RECEITA DE VENDA DE PASSAGENS À BORDO</t>
  </si>
  <si>
    <t>Nome e código da Unidade Orçamentária: 3193</t>
  </si>
  <si>
    <t>Responsável pelo Preenchimento dos dados: Antônio Márcio Miguel</t>
  </si>
  <si>
    <t>Telefone e e-mail de contato: 62 - 3230-7514</t>
  </si>
  <si>
    <t>1.9.2.3.99.1.1.0001 (220)</t>
  </si>
  <si>
    <t>RESSARCIMENTO DE ACIDENTE DE TRÂNSITO VEÍCULO EMPRESA</t>
  </si>
  <si>
    <t>1.9.9.0.99.1.1.0083 (220)</t>
  </si>
  <si>
    <t xml:space="preserve">ATUALIZAÇÕES E CORREÇÕES MONETÁRIAS DE DEPÓSITOS JUDICIAIS </t>
  </si>
  <si>
    <t>TRANSFERÊNCIA DE CONVÊNIO PROGRAMA TRANSPORTE CIDADÃO</t>
  </si>
  <si>
    <t>7.7.5.0.00.1.1.0005 (292)</t>
  </si>
  <si>
    <t>PREVISÃO DE RECEITAS X REALIZADO - EXERCÍCIO ORÇAMENTÁRIO 2022</t>
  </si>
  <si>
    <t>EXERCÍCIO ORÇAMENTÁRIO  - 2022</t>
  </si>
  <si>
    <t xml:space="preserve">Receita Prevista Janeiro </t>
  </si>
  <si>
    <t>Receita Prevista Fevereiro</t>
  </si>
  <si>
    <t>Receita Prevista Março</t>
  </si>
  <si>
    <t>Receita Prevista Abril</t>
  </si>
  <si>
    <t>Receita Prevista Maio</t>
  </si>
  <si>
    <t>Receita Prevista Junho</t>
  </si>
  <si>
    <t>Receita Prevista Julho</t>
  </si>
  <si>
    <t>Receita Prevista Agosto</t>
  </si>
  <si>
    <t>Receita Prevista Setembro</t>
  </si>
  <si>
    <t>Receita Prevista Outubro</t>
  </si>
  <si>
    <t>Receita Prevista Novembro</t>
  </si>
  <si>
    <t>Receita Prevista Dezembro</t>
  </si>
  <si>
    <t>RECEITA PREVISTA  TOTAL ANO DE 2022R$)</t>
  </si>
  <si>
    <t>RECEITA REALIZADA  TOTAL ANO DE 2022R$)</t>
  </si>
  <si>
    <t xml:space="preserve">Receita Realizada Janeiro </t>
  </si>
  <si>
    <t>Receita Realizada Fevereiro</t>
  </si>
  <si>
    <t>Receita Realizada Março</t>
  </si>
  <si>
    <t>Receita Realizada Abril</t>
  </si>
  <si>
    <t>Receita Realizada Maio</t>
  </si>
  <si>
    <t>Receita Realizada Junho</t>
  </si>
  <si>
    <t>Receita Realizada Julho</t>
  </si>
  <si>
    <t>Receita Realizada Agosto</t>
  </si>
  <si>
    <t>Receita Realizada Setembro</t>
  </si>
  <si>
    <t>Receita Realizada Outubro</t>
  </si>
  <si>
    <t>Receita Realizada Novembro</t>
  </si>
  <si>
    <t>Receita Realizada Dezembro</t>
  </si>
  <si>
    <t>1.3.2.1.01.0.1.0020 (2220)</t>
  </si>
  <si>
    <t>RENDIMENTOS DE APLICAÇÕES DE CURTO PRAZO EM CONTA CORRENTE - OUTROS RECURSOS NÃO VINCULADOS - RECURSOS DIRETAMENTE ARRECADADOS PRÓPRIOS</t>
  </si>
  <si>
    <t>1.9.9.9.99.2.1.0077 (220)</t>
  </si>
  <si>
    <t>RECEITA DE VALORES APURADOS EM EXECUÇÃO JUDICIAL</t>
  </si>
  <si>
    <t>RESTITUIÇÕES DE PAGAMENTOS INDEVIDOS</t>
  </si>
  <si>
    <t>1.9.2.2.99.0.1.0021 (220)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</si>
</sst>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-font-1.0.0"/>
      <family val="2"/>
    </font>
    <font>
      <sz val="8"/>
      <color rgb="FF000000"/>
      <name val="arial-font-1.0.0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-font-1.0.0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/>
    <xf numFmtId="164" fontId="7" fillId="0" borderId="0" xfId="0" applyNumberFormat="1" applyFont="1" applyBorder="1"/>
    <xf numFmtId="164" fontId="0" fillId="0" borderId="0" xfId="0" applyNumberFormat="1"/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4" borderId="1" xfId="0" applyNumberFormat="1" applyFont="1" applyFill="1" applyBorder="1" applyAlignment="1" applyProtection="1">
      <alignment vertical="center"/>
      <protection/>
    </xf>
    <xf numFmtId="4" fontId="8" fillId="4" borderId="1" xfId="0" applyNumberFormat="1" applyFont="1" applyFill="1" applyBorder="1" applyAlignment="1" applyProtection="1">
      <alignment vertical="center" wrapText="1"/>
      <protection/>
    </xf>
    <xf numFmtId="4" fontId="8" fillId="2" borderId="1" xfId="0" applyNumberFormat="1" applyFont="1" applyFill="1" applyBorder="1" applyAlignment="1" applyProtection="1">
      <alignment vertical="center" wrapText="1"/>
      <protection/>
    </xf>
    <xf numFmtId="0" fontId="10" fillId="4" borderId="1" xfId="0" applyNumberFormat="1" applyFont="1" applyFill="1" applyBorder="1" applyAlignment="1" applyProtection="1">
      <alignment vertical="center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/>
    <xf numFmtId="0" fontId="5" fillId="5" borderId="1" xfId="0" applyNumberFormat="1" applyFont="1" applyFill="1" applyBorder="1" applyAlignment="1" applyProtection="1">
      <alignment horizontal="center" vertical="center" wrapText="1"/>
      <protection/>
    </xf>
    <xf numFmtId="4" fontId="8" fillId="5" borderId="1" xfId="0" applyNumberFormat="1" applyFont="1" applyFill="1" applyBorder="1" applyAlignment="1" applyProtection="1">
      <alignment vertical="center" wrapText="1"/>
      <protection/>
    </xf>
    <xf numFmtId="43" fontId="11" fillId="0" borderId="0" xfId="0" applyNumberFormat="1" applyFont="1"/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/>
    <xf numFmtId="164" fontId="11" fillId="0" borderId="0" xfId="0" applyNumberFormat="1" applyFont="1"/>
    <xf numFmtId="4" fontId="11" fillId="0" borderId="0" xfId="0" applyNumberFormat="1" applyFont="1"/>
    <xf numFmtId="43" fontId="11" fillId="0" borderId="0" xfId="22" applyFont="1" applyAlignment="1">
      <alignment/>
    </xf>
    <xf numFmtId="43" fontId="11" fillId="0" borderId="0" xfId="22" applyFont="1" applyAlignment="1">
      <alignment wrapText="1"/>
    </xf>
    <xf numFmtId="43" fontId="11" fillId="0" borderId="0" xfId="22" applyFont="1"/>
    <xf numFmtId="43" fontId="12" fillId="0" borderId="0" xfId="0" applyNumberFormat="1" applyFont="1"/>
    <xf numFmtId="164" fontId="11" fillId="0" borderId="0" xfId="22" applyNumberFormat="1" applyFont="1"/>
    <xf numFmtId="0" fontId="2" fillId="6" borderId="2" xfId="0" applyNumberFormat="1" applyFont="1" applyFill="1" applyBorder="1" applyAlignment="1" applyProtection="1">
      <alignment horizontal="center" vertical="center" wrapText="1"/>
      <protection/>
    </xf>
    <xf numFmtId="0" fontId="2" fillId="6" borderId="3" xfId="0" applyNumberFormat="1" applyFont="1" applyFill="1" applyBorder="1" applyAlignment="1" applyProtection="1">
      <alignment horizontal="center" vertical="center" wrapText="1"/>
      <protection/>
    </xf>
    <xf numFmtId="0" fontId="2" fillId="6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Separador de milh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cretaria%20da%20Economia\Planejamento%20Or&#231;ament&#225;rio%20-%202022\Or&#231;amento%20-%202022%20-%20V%20-%20I%20B%20Revis&#227;o%20Com%20Tarifa%20T&#233;cnica%20-%2006-04-2022\Receita%20Metrobus%20%20-%202022%2005-07-2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io.miguel\Downloads\7.1-receitas-recebidas-metrobus-julho-2022ok%20(1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io.miguel\Downloads\8.1-receitas-recebidas-metrobus-agosto-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ejamento%20Or&#231;ament&#225;rio%20Metrobus%20-%202022\3193%20-%20Anexo%2010A%20-%2008.2022%20(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ejamento%20Or&#231;ament&#225;rio%20Metrobus%20-%202022\Demonstrativo%20Economico%20Metrobus%20Realizado%20-%202022%20Previs&#227;o%20Or&#231;ament&#225;ria.xls%20%2022-08-2021_I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1.%20Receitas%20Recebidas%20Metrobus%20Janeiro%20-%20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.1.%20receitas%20recebidas%20metrobus%20fevereiro%20-%20202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.1.%20receitas%20recebidas%20metrobus%20Mar&#231;o%20-%20202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.1.%20receitas%20recebidas%20metrobus%20abril%20-%20202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io.miguel\Downloads\5.1.receitasrecebidasmetrobusmaio-2022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io.miguel\Downloads\6.1.receitasrecebidasmetrobusjunho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ção das Receitas"/>
      <sheetName val="EXPECTATIVA - 2021"/>
    </sheetNames>
    <sheetDataSet>
      <sheetData sheetId="0" refreshError="1">
        <row r="6">
          <cell r="D6">
            <v>2657620.318906666</v>
          </cell>
          <cell r="E6">
            <v>2905785.2043733327</v>
          </cell>
          <cell r="F6">
            <v>3217119.3334133336</v>
          </cell>
          <cell r="G6">
            <v>3113341.2904</v>
          </cell>
          <cell r="H6">
            <v>3217119.3334133336</v>
          </cell>
          <cell r="I6">
            <v>3113341.2904</v>
          </cell>
          <cell r="J6">
            <v>2657620.318906666</v>
          </cell>
          <cell r="K6">
            <v>3538831.266754667</v>
          </cell>
          <cell r="L6">
            <v>3424675.4194400003</v>
          </cell>
          <cell r="M6">
            <v>3538831.266754667</v>
          </cell>
          <cell r="N6">
            <v>3424675.4194400003</v>
          </cell>
          <cell r="O6">
            <v>2790501.3348519998</v>
          </cell>
        </row>
        <row r="7">
          <cell r="D7">
            <v>72547.12</v>
          </cell>
          <cell r="E7">
            <v>67710.64533333332</v>
          </cell>
          <cell r="F7">
            <v>78713.6252</v>
          </cell>
          <cell r="G7">
            <v>76174.476</v>
          </cell>
          <cell r="H7">
            <v>78713.6252</v>
          </cell>
          <cell r="I7">
            <v>76174.476</v>
          </cell>
          <cell r="J7">
            <v>72547.12</v>
          </cell>
          <cell r="K7">
            <v>80287.897704</v>
          </cell>
          <cell r="L7">
            <v>77697.96552000001</v>
          </cell>
          <cell r="M7">
            <v>80287.897704</v>
          </cell>
          <cell r="N7">
            <v>77697.96552000001</v>
          </cell>
          <cell r="O7">
            <v>127643.897201</v>
          </cell>
        </row>
        <row r="8">
          <cell r="D8">
            <v>674785.3135697164</v>
          </cell>
          <cell r="E8">
            <v>709154.9979430859</v>
          </cell>
          <cell r="F8">
            <v>726208.3076588729</v>
          </cell>
          <cell r="G8">
            <v>725657.4794185525</v>
          </cell>
          <cell r="H8">
            <v>726130.3431794613</v>
          </cell>
          <cell r="I8">
            <v>726423.04</v>
          </cell>
          <cell r="J8">
            <v>667298.75</v>
          </cell>
          <cell r="K8">
            <v>745015.32</v>
          </cell>
          <cell r="L8">
            <v>744404.88</v>
          </cell>
          <cell r="M8">
            <v>744086.19</v>
          </cell>
          <cell r="N8">
            <v>739982.32</v>
          </cell>
          <cell r="O8">
            <v>699123.75</v>
          </cell>
        </row>
        <row r="11">
          <cell r="D11">
            <v>75169</v>
          </cell>
          <cell r="E11">
            <v>75169</v>
          </cell>
          <cell r="F11">
            <v>79303.295</v>
          </cell>
          <cell r="G11">
            <v>79303.295</v>
          </cell>
          <cell r="H11">
            <v>79303.295</v>
          </cell>
          <cell r="I11">
            <v>79303.295</v>
          </cell>
          <cell r="J11">
            <v>79303.295</v>
          </cell>
          <cell r="K11">
            <v>79303.295</v>
          </cell>
          <cell r="L11">
            <v>79303.295</v>
          </cell>
          <cell r="M11">
            <v>79303.295</v>
          </cell>
          <cell r="N11">
            <v>79303.295</v>
          </cell>
          <cell r="O11">
            <v>79303.295</v>
          </cell>
        </row>
        <row r="21">
          <cell r="D21">
            <v>3006.76</v>
          </cell>
          <cell r="E21">
            <v>3758.4500000000003</v>
          </cell>
          <cell r="F21">
            <v>3965.16475</v>
          </cell>
          <cell r="G21">
            <v>3965.16475</v>
          </cell>
          <cell r="H21">
            <v>3965.16475</v>
          </cell>
          <cell r="I21">
            <v>3965.16475</v>
          </cell>
          <cell r="J21">
            <v>3965.16475</v>
          </cell>
          <cell r="K21">
            <v>3965.16475</v>
          </cell>
          <cell r="L21">
            <v>3965.16475</v>
          </cell>
          <cell r="M21">
            <v>3965.16475</v>
          </cell>
          <cell r="N21">
            <v>3965.16475</v>
          </cell>
          <cell r="O21">
            <v>3965.16475</v>
          </cell>
        </row>
        <row r="22"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</row>
        <row r="23">
          <cell r="D23">
            <v>3000</v>
          </cell>
          <cell r="E23">
            <v>3000</v>
          </cell>
          <cell r="F23">
            <v>3000</v>
          </cell>
          <cell r="G23">
            <v>3000</v>
          </cell>
          <cell r="H23">
            <v>3000</v>
          </cell>
          <cell r="I23">
            <v>3000</v>
          </cell>
          <cell r="J23">
            <v>3000</v>
          </cell>
          <cell r="K23">
            <v>3000</v>
          </cell>
          <cell r="L23">
            <v>3000</v>
          </cell>
          <cell r="M23">
            <v>3000</v>
          </cell>
          <cell r="N23">
            <v>3000</v>
          </cell>
          <cell r="O23">
            <v>3000</v>
          </cell>
        </row>
        <row r="26">
          <cell r="D26">
            <v>300</v>
          </cell>
          <cell r="E26">
            <v>300</v>
          </cell>
          <cell r="F26">
            <v>300</v>
          </cell>
          <cell r="G26">
            <v>300</v>
          </cell>
          <cell r="H26">
            <v>300</v>
          </cell>
          <cell r="I26">
            <v>300</v>
          </cell>
          <cell r="J26">
            <v>300</v>
          </cell>
          <cell r="K26">
            <v>300</v>
          </cell>
          <cell r="L26">
            <v>300</v>
          </cell>
          <cell r="M26">
            <v>300</v>
          </cell>
          <cell r="N26">
            <v>300</v>
          </cell>
          <cell r="O26">
            <v>300</v>
          </cell>
        </row>
        <row r="27">
          <cell r="D27">
            <v>12000</v>
          </cell>
          <cell r="E27">
            <v>12000</v>
          </cell>
          <cell r="F27">
            <v>12000</v>
          </cell>
          <cell r="G27">
            <v>12000</v>
          </cell>
          <cell r="H27">
            <v>12000</v>
          </cell>
          <cell r="I27">
            <v>12000</v>
          </cell>
          <cell r="J27">
            <v>12000</v>
          </cell>
          <cell r="K27">
            <v>12000</v>
          </cell>
          <cell r="L27">
            <v>12000</v>
          </cell>
          <cell r="M27">
            <v>12000</v>
          </cell>
          <cell r="N27">
            <v>12000</v>
          </cell>
          <cell r="O27">
            <v>12000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anc_Lai.RPT"/>
    </sheetNames>
    <sheetDataSet>
      <sheetData sheetId="0">
        <row r="422">
          <cell r="Q422">
            <v>9891290.8967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nanc_Lai.RPT"/>
    </sheetNames>
    <sheetDataSet>
      <sheetData sheetId="0">
        <row r="552">
          <cell r="Q552">
            <v>12851205.8011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4">
          <cell r="F14">
            <v>86294.86</v>
          </cell>
        </row>
        <row r="16">
          <cell r="F16">
            <v>86294.86</v>
          </cell>
          <cell r="H16">
            <v>95865.46</v>
          </cell>
          <cell r="J16">
            <v>123347.77</v>
          </cell>
          <cell r="L16">
            <v>109749.66</v>
          </cell>
          <cell r="N16">
            <v>115389.88</v>
          </cell>
          <cell r="P16">
            <v>114187.38</v>
          </cell>
          <cell r="R16">
            <v>117728.11</v>
          </cell>
          <cell r="T16">
            <v>115598.01</v>
          </cell>
        </row>
        <row r="21">
          <cell r="F21">
            <v>0.02</v>
          </cell>
          <cell r="H21">
            <v>0.38</v>
          </cell>
          <cell r="J21">
            <v>0.31</v>
          </cell>
          <cell r="L21">
            <v>0.37</v>
          </cell>
          <cell r="N21">
            <v>0.35</v>
          </cell>
          <cell r="P21">
            <v>0.44</v>
          </cell>
          <cell r="R21">
            <v>0.39</v>
          </cell>
          <cell r="T21">
            <v>0.45</v>
          </cell>
        </row>
        <row r="27">
          <cell r="F27">
            <v>37676.31</v>
          </cell>
          <cell r="H27">
            <v>44014.07</v>
          </cell>
          <cell r="J27">
            <v>42905.72</v>
          </cell>
          <cell r="L27">
            <v>44530.65</v>
          </cell>
          <cell r="N27">
            <v>58449.9</v>
          </cell>
          <cell r="P27">
            <v>64160.26</v>
          </cell>
          <cell r="R27">
            <v>67492.44</v>
          </cell>
          <cell r="T27">
            <v>63382</v>
          </cell>
        </row>
        <row r="28">
          <cell r="F28">
            <v>102645</v>
          </cell>
          <cell r="H28">
            <v>138844.57</v>
          </cell>
          <cell r="J28">
            <v>5527774.29</v>
          </cell>
          <cell r="L28">
            <v>4765005.58</v>
          </cell>
          <cell r="N28">
            <v>4914845.59</v>
          </cell>
          <cell r="P28">
            <v>3178177.44</v>
          </cell>
          <cell r="R28">
            <v>3438353.46</v>
          </cell>
          <cell r="T28">
            <v>2725316.42</v>
          </cell>
        </row>
        <row r="34">
          <cell r="L34">
            <v>1606.08</v>
          </cell>
          <cell r="N34">
            <v>0</v>
          </cell>
          <cell r="P34">
            <v>0</v>
          </cell>
          <cell r="R34">
            <v>1606.08</v>
          </cell>
          <cell r="T34">
            <v>307.87</v>
          </cell>
        </row>
        <row r="38">
          <cell r="P38">
            <v>277.53</v>
          </cell>
        </row>
        <row r="43">
          <cell r="F43">
            <v>953536.89</v>
          </cell>
          <cell r="H43">
            <v>663220.67</v>
          </cell>
          <cell r="J43">
            <v>1518.82</v>
          </cell>
          <cell r="L43">
            <v>936211.02</v>
          </cell>
          <cell r="N43">
            <v>68633.22</v>
          </cell>
          <cell r="P43">
            <v>1423975.18</v>
          </cell>
          <cell r="R43">
            <v>1585425.91</v>
          </cell>
          <cell r="T43">
            <v>2504709.12</v>
          </cell>
        </row>
        <row r="44">
          <cell r="F44">
            <v>214.54</v>
          </cell>
          <cell r="H44">
            <v>0</v>
          </cell>
          <cell r="J44">
            <v>0</v>
          </cell>
          <cell r="L44">
            <v>0</v>
          </cell>
          <cell r="N44">
            <v>3657.79</v>
          </cell>
          <cell r="P44">
            <v>0</v>
          </cell>
          <cell r="R44">
            <v>17756.99</v>
          </cell>
          <cell r="T44">
            <v>0</v>
          </cell>
        </row>
        <row r="45">
          <cell r="F45">
            <v>40627.62</v>
          </cell>
          <cell r="H45">
            <v>3245</v>
          </cell>
          <cell r="J45">
            <v>2365</v>
          </cell>
          <cell r="L45">
            <v>25310</v>
          </cell>
          <cell r="N45">
            <v>24726.4</v>
          </cell>
          <cell r="P45">
            <v>6600</v>
          </cell>
          <cell r="R45">
            <v>10175</v>
          </cell>
          <cell r="T45">
            <v>2530</v>
          </cell>
        </row>
        <row r="52">
          <cell r="T52">
            <v>4032331.45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-TENDENCIAL"/>
      <sheetName val="2020-REALISTA"/>
      <sheetName val="2020-OTIMISTA 1 MP 927 "/>
      <sheetName val="2020-OTIMISTA 2 PARCELAMENTO"/>
      <sheetName val="2020-OTIMISTA1 FAT MP 927 22-04"/>
      <sheetName val="2022 - Previsto"/>
      <sheetName val="2021- Projeção "/>
      <sheetName val="Valores Vencidos e a Vencer"/>
      <sheetName val="Petrobras Negociação"/>
      <sheetName val="FGTS E INSS"/>
      <sheetName val="ENCARGOS EM ATRASOS"/>
      <sheetName val="SEMI URBANO NORMAL"/>
      <sheetName val="SEMI URBANO FATURAMENTO MENOR"/>
      <sheetName val="EMPRÉSTIMO"/>
      <sheetName val="FORNECEDORES EM ABERTO ANTIGOS"/>
      <sheetName val="Terminais Metrobus"/>
      <sheetName val="Terminais Redemob"/>
      <sheetName val="Plan1"/>
      <sheetName val="RESUMO"/>
      <sheetName val="RESUMO - 2023"/>
      <sheetName val="PARTICIPAÇÃO"/>
      <sheetName val="Plan3"/>
      <sheetName val="Plan4"/>
    </sheetNames>
    <sheetDataSet>
      <sheetData sheetId="0"/>
      <sheetData sheetId="1"/>
      <sheetData sheetId="2"/>
      <sheetData sheetId="3"/>
      <sheetData sheetId="4"/>
      <sheetData sheetId="5">
        <row r="14">
          <cell r="X14">
            <v>40287.897704</v>
          </cell>
        </row>
        <row r="174">
          <cell r="C174">
            <v>2000000</v>
          </cell>
          <cell r="E174">
            <v>2700000</v>
          </cell>
          <cell r="G174">
            <v>2800000</v>
          </cell>
          <cell r="I174">
            <v>2900000</v>
          </cell>
          <cell r="K174">
            <v>2400000</v>
          </cell>
          <cell r="M174">
            <v>3200000</v>
          </cell>
          <cell r="Q174">
            <v>4000000</v>
          </cell>
          <cell r="X174">
            <v>2500000</v>
          </cell>
          <cell r="Y174">
            <v>2600000</v>
          </cell>
          <cell r="Z174">
            <v>3800000</v>
          </cell>
          <cell r="AA174">
            <v>4800000</v>
          </cell>
          <cell r="AB174">
            <v>4987000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G7">
            <v>53223785.993497945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.%20Receitas%20Recebidas%20M"/>
    </sheetNames>
    <sheetDataSet>
      <sheetData sheetId="0">
        <row r="1619">
          <cell r="Q1619">
            <v>5885747.2288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.1.%20receitas%20recebidas%20m"/>
    </sheetNames>
    <sheetDataSet>
      <sheetData sheetId="0">
        <row r="503">
          <cell r="Q503">
            <v>5186309.6688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1.%20receitas%20recebidas%20m"/>
    </sheetNames>
    <sheetDataSet>
      <sheetData sheetId="0">
        <row r="1575">
          <cell r="Q1575">
            <v>7779474.1456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_Lai.RPT"/>
    </sheetNames>
    <sheetDataSet>
      <sheetData sheetId="0">
        <row r="460">
          <cell r="Q460">
            <v>6445219.3322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anc_Lai.RPT"/>
    </sheetNames>
    <sheetDataSet>
      <sheetData sheetId="0">
        <row r="483">
          <cell r="Q483">
            <v>7815660.4983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anc_Lai.RPT"/>
    </sheetNames>
    <sheetDataSet>
      <sheetData sheetId="0">
        <row r="447">
          <cell r="Q447">
            <v>9854734.0587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C26"/>
  <sheetViews>
    <sheetView tabSelected="1" zoomScale="130" zoomScaleNormal="130" workbookViewId="0" topLeftCell="A1">
      <pane xSplit="3" ySplit="7" topLeftCell="H8" activePane="bottomRight" state="frozen"/>
      <selection pane="topRight" activeCell="D1" sqref="D1"/>
      <selection pane="bottomLeft" activeCell="A8" sqref="A8"/>
      <selection pane="bottomRight" activeCell="Q7" activeCellId="7" sqref="C7 E7 G7 I7 K7 M7 O7 Q7"/>
    </sheetView>
  </sheetViews>
  <sheetFormatPr defaultColWidth="9.140625" defaultRowHeight="15"/>
  <cols>
    <col min="1" max="1" width="20.28125" style="12" customWidth="1"/>
    <col min="2" max="2" width="49.421875" style="10" customWidth="1"/>
    <col min="3" max="3" width="12.140625" style="0" customWidth="1"/>
    <col min="4" max="4" width="13.8515625" style="0" bestFit="1" customWidth="1"/>
    <col min="5" max="6" width="11.28125" style="0" customWidth="1"/>
    <col min="7" max="9" width="10.28125" style="0" customWidth="1"/>
    <col min="10" max="10" width="11.7109375" style="0" bestFit="1" customWidth="1"/>
    <col min="11" max="11" width="8.140625" style="0" bestFit="1" customWidth="1"/>
    <col min="12" max="12" width="12.57421875" style="0" bestFit="1" customWidth="1"/>
    <col min="13" max="13" width="8.28125" style="0" bestFit="1" customWidth="1"/>
    <col min="14" max="14" width="12.57421875" style="0" bestFit="1" customWidth="1"/>
    <col min="15" max="15" width="8.8515625" style="0" customWidth="1"/>
    <col min="16" max="16" width="12.57421875" style="0" bestFit="1" customWidth="1"/>
    <col min="17" max="17" width="8.28125" style="5" customWidth="1"/>
    <col min="18" max="18" width="16.421875" style="5" bestFit="1" customWidth="1"/>
    <col min="19" max="20" width="8.00390625" style="0" customWidth="1"/>
    <col min="21" max="21" width="8.28125" style="0" bestFit="1" customWidth="1"/>
    <col min="22" max="22" width="7.28125" style="0" customWidth="1"/>
    <col min="23" max="26" width="11.00390625" style="0" customWidth="1"/>
    <col min="27" max="27" width="12.140625" style="5" bestFit="1" customWidth="1"/>
    <col min="28" max="28" width="16.421875" style="5" bestFit="1" customWidth="1"/>
    <col min="29" max="30" width="7.28125" style="0" customWidth="1"/>
  </cols>
  <sheetData>
    <row r="1" spans="1:28" s="8" customFormat="1" ht="19.3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4.45" customHeight="1" hidden="1">
      <c r="A2" s="11" t="s">
        <v>20</v>
      </c>
      <c r="B2" s="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3"/>
      <c r="T2" s="3"/>
      <c r="U2" s="3"/>
      <c r="V2" s="3"/>
      <c r="W2" s="3"/>
      <c r="X2" s="3"/>
      <c r="Y2" s="3"/>
      <c r="Z2" s="3"/>
      <c r="AA2" s="7"/>
      <c r="AB2" s="7"/>
    </row>
    <row r="3" spans="1:28" ht="14.45" customHeight="1" hidden="1">
      <c r="A3" s="38" t="s">
        <v>21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3"/>
      <c r="T3" s="3"/>
      <c r="U3" s="3"/>
      <c r="V3" s="3"/>
      <c r="W3" s="3"/>
      <c r="X3" s="3"/>
      <c r="Y3" s="3"/>
      <c r="Z3" s="3"/>
      <c r="AA3" s="7"/>
      <c r="AB3" s="7"/>
    </row>
    <row r="4" spans="1:28" ht="14.45" customHeight="1" hidden="1">
      <c r="A4" s="38" t="s">
        <v>22</v>
      </c>
      <c r="B4" s="3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3"/>
      <c r="T4" s="3"/>
      <c r="U4" s="3"/>
      <c r="V4" s="3"/>
      <c r="W4" s="3"/>
      <c r="X4" s="3"/>
      <c r="Y4" s="3"/>
      <c r="Z4" s="3"/>
      <c r="AA4" s="7"/>
      <c r="AB4" s="7"/>
    </row>
    <row r="5" spans="1:28" ht="41.25" customHeight="1">
      <c r="A5" s="34" t="s">
        <v>30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</row>
    <row r="6" spans="1:28" ht="49.5" customHeight="1">
      <c r="A6" s="13" t="s">
        <v>2</v>
      </c>
      <c r="B6" s="2" t="s">
        <v>3</v>
      </c>
      <c r="C6" s="2" t="s">
        <v>31</v>
      </c>
      <c r="D6" s="21" t="s">
        <v>45</v>
      </c>
      <c r="E6" s="2" t="s">
        <v>32</v>
      </c>
      <c r="F6" s="21" t="s">
        <v>46</v>
      </c>
      <c r="G6" s="2" t="s">
        <v>33</v>
      </c>
      <c r="H6" s="21" t="s">
        <v>47</v>
      </c>
      <c r="I6" s="2" t="s">
        <v>34</v>
      </c>
      <c r="J6" s="21" t="s">
        <v>48</v>
      </c>
      <c r="K6" s="2" t="s">
        <v>35</v>
      </c>
      <c r="L6" s="21" t="s">
        <v>49</v>
      </c>
      <c r="M6" s="2" t="s">
        <v>36</v>
      </c>
      <c r="N6" s="21" t="s">
        <v>50</v>
      </c>
      <c r="O6" s="2" t="s">
        <v>37</v>
      </c>
      <c r="P6" s="21" t="s">
        <v>51</v>
      </c>
      <c r="Q6" s="2" t="s">
        <v>38</v>
      </c>
      <c r="R6" s="21" t="s">
        <v>52</v>
      </c>
      <c r="S6" s="2" t="s">
        <v>39</v>
      </c>
      <c r="T6" s="21" t="s">
        <v>53</v>
      </c>
      <c r="U6" s="2" t="s">
        <v>40</v>
      </c>
      <c r="V6" s="21" t="s">
        <v>54</v>
      </c>
      <c r="W6" s="2" t="s">
        <v>41</v>
      </c>
      <c r="X6" s="21" t="s">
        <v>55</v>
      </c>
      <c r="Y6" s="2" t="s">
        <v>42</v>
      </c>
      <c r="Z6" s="21" t="s">
        <v>56</v>
      </c>
      <c r="AA6" s="6" t="s">
        <v>43</v>
      </c>
      <c r="AB6" s="21" t="s">
        <v>44</v>
      </c>
    </row>
    <row r="7" spans="1:29" ht="15">
      <c r="A7" s="14" t="s">
        <v>0</v>
      </c>
      <c r="B7" s="1" t="s">
        <v>1</v>
      </c>
      <c r="C7" s="17">
        <f>SUM(C8:C21)</f>
        <v>5498528.512476382</v>
      </c>
      <c r="D7" s="22">
        <f>SUM(D8:D21)</f>
        <v>5885747.23</v>
      </c>
      <c r="E7" s="17">
        <f aca="true" t="shared" si="0" ref="E7:Y7">SUM(E8:E21)</f>
        <v>6476978.297649751</v>
      </c>
      <c r="F7" s="22">
        <f>SUM(F8:F21)</f>
        <v>5186309.67</v>
      </c>
      <c r="G7" s="17">
        <f t="shared" si="0"/>
        <v>6920709.726022206</v>
      </c>
      <c r="H7" s="22">
        <f>SUM(H8:H21)</f>
        <v>7779474.15</v>
      </c>
      <c r="I7" s="17">
        <f t="shared" si="0"/>
        <v>6913841.705568552</v>
      </c>
      <c r="J7" s="22">
        <f>SUM(J8:J21)</f>
        <v>6445219.33</v>
      </c>
      <c r="K7" s="17">
        <f t="shared" si="0"/>
        <v>6520631.761542795</v>
      </c>
      <c r="L7" s="22">
        <f>SUM(L8:L21)</f>
        <v>7815660.5</v>
      </c>
      <c r="M7" s="17">
        <f t="shared" si="0"/>
        <v>7214607.26615</v>
      </c>
      <c r="N7" s="22">
        <f>SUM(N8:N21)</f>
        <v>9854734.059999999</v>
      </c>
      <c r="O7" s="17">
        <f t="shared" si="0"/>
        <v>7496134.648656666</v>
      </c>
      <c r="P7" s="22">
        <f>SUM(P8:P21)</f>
        <v>9891290.9</v>
      </c>
      <c r="Q7" s="17">
        <f t="shared" si="0"/>
        <v>6962802.944208667</v>
      </c>
      <c r="R7" s="22">
        <f>SUM(R8:R21)</f>
        <v>12851205.799999999</v>
      </c>
      <c r="S7" s="17">
        <f t="shared" si="0"/>
        <v>6945446.724710001</v>
      </c>
      <c r="T7" s="22">
        <f>SUM(T8:T21)</f>
        <v>0</v>
      </c>
      <c r="U7" s="17">
        <f t="shared" si="0"/>
        <v>8261873.814208667</v>
      </c>
      <c r="V7" s="22">
        <f>SUM(V8:V21)</f>
        <v>0</v>
      </c>
      <c r="W7" s="17">
        <f t="shared" si="0"/>
        <v>9141024.16471</v>
      </c>
      <c r="X7" s="22">
        <f>SUM(X8:X21)</f>
        <v>0</v>
      </c>
      <c r="Y7" s="17">
        <f t="shared" si="0"/>
        <v>8702937.441803</v>
      </c>
      <c r="Z7" s="22">
        <f>SUM(Z8:Z21)</f>
        <v>0</v>
      </c>
      <c r="AA7" s="17">
        <f>C7+E7+G7+I7+K7+M7+O7+Q7+S7+U7+W7+Y7</f>
        <v>87055517.0077067</v>
      </c>
      <c r="AB7" s="22">
        <f>D7+F7+H7+J7+L7+N7+P7+R7+T7+V7+X7+Z7</f>
        <v>65709641.63999999</v>
      </c>
      <c r="AC7" s="20"/>
    </row>
    <row r="8" spans="1:29" ht="19.35" customHeight="1">
      <c r="A8" s="15" t="s">
        <v>6</v>
      </c>
      <c r="B8" s="18" t="s">
        <v>13</v>
      </c>
      <c r="C8" s="16">
        <f>'[1]Descrição das Receitas'!D11</f>
        <v>75169</v>
      </c>
      <c r="D8" s="16">
        <f>'[2]Plan1'!F16</f>
        <v>86294.86</v>
      </c>
      <c r="E8" s="16">
        <f>'[1]Descrição das Receitas'!E11</f>
        <v>75169</v>
      </c>
      <c r="F8" s="16">
        <f>'[2]Plan1'!H16</f>
        <v>95865.46</v>
      </c>
      <c r="G8" s="16">
        <f>'[1]Descrição das Receitas'!F11</f>
        <v>79303.295</v>
      </c>
      <c r="H8" s="16">
        <f>'[2]Plan1'!J16</f>
        <v>123347.77</v>
      </c>
      <c r="I8" s="16">
        <f>'[1]Descrição das Receitas'!G11</f>
        <v>79303.295</v>
      </c>
      <c r="J8" s="16">
        <f>'[2]Plan1'!L16</f>
        <v>109749.66</v>
      </c>
      <c r="K8" s="16">
        <f>'[1]Descrição das Receitas'!H11</f>
        <v>79303.295</v>
      </c>
      <c r="L8" s="16">
        <f>'[2]Plan1'!N16</f>
        <v>115389.88</v>
      </c>
      <c r="M8" s="16">
        <f>'[1]Descrição das Receitas'!I11</f>
        <v>79303.295</v>
      </c>
      <c r="N8" s="16">
        <f>'[2]Plan1'!P16</f>
        <v>114187.38</v>
      </c>
      <c r="O8" s="16">
        <f>'[1]Descrição das Receitas'!J11</f>
        <v>79303.295</v>
      </c>
      <c r="P8" s="16">
        <f>'[2]Plan1'!R16</f>
        <v>117728.11</v>
      </c>
      <c r="Q8" s="16">
        <f>'[1]Descrição das Receitas'!K11</f>
        <v>79303.295</v>
      </c>
      <c r="R8" s="16">
        <f>'[2]Plan1'!T16</f>
        <v>115598.01</v>
      </c>
      <c r="S8" s="16">
        <f>'[1]Descrição das Receitas'!L11</f>
        <v>79303.295</v>
      </c>
      <c r="T8" s="16"/>
      <c r="U8" s="16">
        <f>'[1]Descrição das Receitas'!M11</f>
        <v>79303.295</v>
      </c>
      <c r="V8" s="16"/>
      <c r="W8" s="16">
        <f>'[1]Descrição das Receitas'!N11</f>
        <v>79303.295</v>
      </c>
      <c r="X8" s="16"/>
      <c r="Y8" s="16">
        <f>'[1]Descrição das Receitas'!O11</f>
        <v>79303.295</v>
      </c>
      <c r="Z8" s="16"/>
      <c r="AA8" s="19">
        <f>C8+E8+G8+I8+K8+M8+O8+Q8+S8+U8+W8+Y8</f>
        <v>943370.9500000002</v>
      </c>
      <c r="AB8" s="19">
        <f>D8+F8+H8+J8+L8+N8+P8+R8+T8+V8+X8+Z8</f>
        <v>878161.13</v>
      </c>
      <c r="AC8" s="20"/>
    </row>
    <row r="9" spans="1:28" ht="19.35" customHeight="1">
      <c r="A9" s="15" t="s">
        <v>7</v>
      </c>
      <c r="B9" s="18" t="s">
        <v>14</v>
      </c>
      <c r="C9" s="16">
        <f>'[1]Descrição das Receitas'!D21*60%</f>
        <v>1804.056</v>
      </c>
      <c r="D9" s="16">
        <v>0</v>
      </c>
      <c r="E9" s="16">
        <f>'[1]Descrição das Receitas'!E21*60%</f>
        <v>2255.07</v>
      </c>
      <c r="F9" s="16">
        <v>0</v>
      </c>
      <c r="G9" s="16">
        <f>'[1]Descrição das Receitas'!F21*60%</f>
        <v>2379.09885</v>
      </c>
      <c r="H9" s="16">
        <v>0</v>
      </c>
      <c r="I9" s="16">
        <f>'[1]Descrição das Receitas'!G21*60%</f>
        <v>2379.09885</v>
      </c>
      <c r="J9" s="16">
        <v>0</v>
      </c>
      <c r="K9" s="16">
        <f>'[1]Descrição das Receitas'!H21*60%</f>
        <v>2379.09885</v>
      </c>
      <c r="L9" s="16">
        <v>0</v>
      </c>
      <c r="M9" s="16">
        <f>'[1]Descrição das Receitas'!I21*60%</f>
        <v>2379.09885</v>
      </c>
      <c r="N9" s="16">
        <v>0</v>
      </c>
      <c r="O9" s="16">
        <f>'[1]Descrição das Receitas'!J21*60%</f>
        <v>2379.09885</v>
      </c>
      <c r="P9" s="16">
        <v>0</v>
      </c>
      <c r="Q9" s="16">
        <f>'[1]Descrição das Receitas'!K21*60%</f>
        <v>2379.09885</v>
      </c>
      <c r="R9" s="16">
        <v>0</v>
      </c>
      <c r="S9" s="16">
        <f>'[1]Descrição das Receitas'!L21*60%</f>
        <v>2379.09885</v>
      </c>
      <c r="T9" s="16"/>
      <c r="U9" s="16">
        <f>'[1]Descrição das Receitas'!M21*60%</f>
        <v>2379.09885</v>
      </c>
      <c r="V9" s="16"/>
      <c r="W9" s="16">
        <f>'[1]Descrição das Receitas'!N21*60%</f>
        <v>2379.09885</v>
      </c>
      <c r="X9" s="16"/>
      <c r="Y9" s="16">
        <f>'[1]Descrição das Receitas'!O21*60%</f>
        <v>2379.09885</v>
      </c>
      <c r="Z9" s="16"/>
      <c r="AA9" s="19">
        <f aca="true" t="shared" si="1" ref="AA9:AB21">C9+E9+G9+I9+K9+M9+O9+Q9+S9+U9+W9+Y9</f>
        <v>27850.114499999996</v>
      </c>
      <c r="AB9" s="19">
        <f t="shared" si="1"/>
        <v>0</v>
      </c>
    </row>
    <row r="10" spans="1:28" ht="19.5">
      <c r="A10" s="15" t="s">
        <v>8</v>
      </c>
      <c r="B10" s="18" t="s">
        <v>15</v>
      </c>
      <c r="C10" s="16">
        <f>'[1]Descrição das Receitas'!D21*40%</f>
        <v>1202.7040000000002</v>
      </c>
      <c r="D10" s="16">
        <v>0</v>
      </c>
      <c r="E10" s="16">
        <f>'[1]Descrição das Receitas'!E21*40%</f>
        <v>1503.38</v>
      </c>
      <c r="F10" s="16">
        <v>0</v>
      </c>
      <c r="G10" s="16">
        <f>'[1]Descrição das Receitas'!F21*40%</f>
        <v>1586.0659</v>
      </c>
      <c r="H10" s="16">
        <v>0</v>
      </c>
      <c r="I10" s="16">
        <f>'[1]Descrição das Receitas'!G21*40%</f>
        <v>1586.0659</v>
      </c>
      <c r="J10" s="16">
        <v>0</v>
      </c>
      <c r="K10" s="16">
        <f>'[1]Descrição das Receitas'!H21*40%</f>
        <v>1586.0659</v>
      </c>
      <c r="L10" s="16">
        <v>0</v>
      </c>
      <c r="M10" s="16">
        <f>'[1]Descrição das Receitas'!I21*40%</f>
        <v>1586.0659</v>
      </c>
      <c r="N10" s="16">
        <v>0</v>
      </c>
      <c r="O10" s="16">
        <f>'[1]Descrição das Receitas'!J21*40%</f>
        <v>1586.0659</v>
      </c>
      <c r="P10" s="16">
        <v>0</v>
      </c>
      <c r="Q10" s="16">
        <f>'[1]Descrição das Receitas'!K21*40%</f>
        <v>1586.0659</v>
      </c>
      <c r="R10" s="16">
        <v>0</v>
      </c>
      <c r="S10" s="16">
        <f>'[1]Descrição das Receitas'!L21*40%</f>
        <v>1586.0659</v>
      </c>
      <c r="T10" s="16"/>
      <c r="U10" s="16">
        <f>'[1]Descrição das Receitas'!M21*40%</f>
        <v>1586.0659</v>
      </c>
      <c r="V10" s="16"/>
      <c r="W10" s="16">
        <f>'[1]Descrição das Receitas'!N21*40%</f>
        <v>1586.0659</v>
      </c>
      <c r="X10" s="16"/>
      <c r="Y10" s="16">
        <f>'[1]Descrição das Receitas'!O21*40%</f>
        <v>1586.0659</v>
      </c>
      <c r="Z10" s="16"/>
      <c r="AA10" s="19">
        <f t="shared" si="1"/>
        <v>18566.743</v>
      </c>
      <c r="AB10" s="19">
        <f t="shared" si="1"/>
        <v>0</v>
      </c>
    </row>
    <row r="11" spans="1:28" ht="29.25">
      <c r="A11" s="15" t="s">
        <v>57</v>
      </c>
      <c r="B11" s="18" t="s">
        <v>58</v>
      </c>
      <c r="C11" s="16">
        <v>0</v>
      </c>
      <c r="D11" s="16">
        <f>'[2]Plan1'!F21</f>
        <v>0.02</v>
      </c>
      <c r="E11" s="16"/>
      <c r="F11" s="16">
        <f>'[2]Plan1'!H21</f>
        <v>0.38</v>
      </c>
      <c r="G11" s="16"/>
      <c r="H11" s="16">
        <f>'[2]Plan1'!J21</f>
        <v>0.31</v>
      </c>
      <c r="I11" s="16"/>
      <c r="J11" s="16">
        <f>'[2]Plan1'!L21</f>
        <v>0.37</v>
      </c>
      <c r="K11" s="16"/>
      <c r="L11" s="16">
        <f>'[2]Plan1'!N21</f>
        <v>0.35</v>
      </c>
      <c r="M11" s="16"/>
      <c r="N11" s="16">
        <f>'[2]Plan1'!P21</f>
        <v>0.44</v>
      </c>
      <c r="O11" s="16"/>
      <c r="P11" s="16">
        <f>'[2]Plan1'!R21</f>
        <v>0.39</v>
      </c>
      <c r="Q11" s="16"/>
      <c r="R11" s="16">
        <f>'[2]Plan1'!T21</f>
        <v>0.45</v>
      </c>
      <c r="S11" s="16"/>
      <c r="T11" s="16"/>
      <c r="U11" s="16"/>
      <c r="V11" s="16"/>
      <c r="W11" s="16"/>
      <c r="X11" s="16"/>
      <c r="Y11" s="16"/>
      <c r="Z11" s="16"/>
      <c r="AA11" s="19"/>
      <c r="AB11" s="19"/>
    </row>
    <row r="12" spans="1:28" ht="15">
      <c r="A12" s="15" t="s">
        <v>62</v>
      </c>
      <c r="B12" s="18" t="s">
        <v>61</v>
      </c>
      <c r="C12" s="16">
        <v>0</v>
      </c>
      <c r="D12" s="16"/>
      <c r="E12" s="16"/>
      <c r="F12" s="16"/>
      <c r="G12" s="16"/>
      <c r="H12" s="16"/>
      <c r="I12" s="16"/>
      <c r="J12" s="16">
        <f>'[2]Plan1'!L34</f>
        <v>1606.08</v>
      </c>
      <c r="K12" s="16"/>
      <c r="L12" s="16">
        <f>'[2]Plan1'!N34</f>
        <v>0</v>
      </c>
      <c r="M12" s="16"/>
      <c r="N12" s="16">
        <f>'[2]Plan1'!P34</f>
        <v>0</v>
      </c>
      <c r="O12" s="16"/>
      <c r="P12" s="16">
        <f>'[2]Plan1'!R34</f>
        <v>1606.08</v>
      </c>
      <c r="Q12" s="16"/>
      <c r="R12" s="16">
        <f>'[2]Plan1'!T34</f>
        <v>307.87</v>
      </c>
      <c r="S12" s="16"/>
      <c r="T12" s="16"/>
      <c r="U12" s="16"/>
      <c r="V12" s="16"/>
      <c r="W12" s="16"/>
      <c r="X12" s="16"/>
      <c r="Y12" s="16"/>
      <c r="Z12" s="16"/>
      <c r="AA12" s="19"/>
      <c r="AB12" s="19"/>
    </row>
    <row r="13" spans="1:28" ht="15">
      <c r="A13" s="15" t="s">
        <v>9</v>
      </c>
      <c r="B13" s="18" t="s">
        <v>19</v>
      </c>
      <c r="C13" s="16">
        <f>'[1]Descrição das Receitas'!D7</f>
        <v>72547.12</v>
      </c>
      <c r="D13" s="16">
        <f>'[2]Plan1'!F27</f>
        <v>37676.31</v>
      </c>
      <c r="E13" s="16">
        <f>'[1]Descrição das Receitas'!E7</f>
        <v>67710.64533333332</v>
      </c>
      <c r="F13" s="16">
        <f>'[2]Plan1'!H27</f>
        <v>44014.07</v>
      </c>
      <c r="G13" s="16">
        <f>'[1]Descrição das Receitas'!F7</f>
        <v>78713.6252</v>
      </c>
      <c r="H13" s="16">
        <f>'[2]Plan1'!J27</f>
        <v>42905.72</v>
      </c>
      <c r="I13" s="16">
        <f>'[1]Descrição das Receitas'!G7</f>
        <v>76174.476</v>
      </c>
      <c r="J13" s="16">
        <f>'[2]Plan1'!L27</f>
        <v>44530.65</v>
      </c>
      <c r="K13" s="16">
        <f>'[1]Descrição das Receitas'!H7</f>
        <v>78713.6252</v>
      </c>
      <c r="L13" s="16">
        <f>'[2]Plan1'!N27</f>
        <v>58449.9</v>
      </c>
      <c r="M13" s="16">
        <f>'[1]Descrição das Receitas'!I7</f>
        <v>76174.476</v>
      </c>
      <c r="N13" s="16">
        <f>'[2]Plan1'!P27</f>
        <v>64160.26</v>
      </c>
      <c r="O13" s="16">
        <f>'[1]Descrição das Receitas'!J7</f>
        <v>72547.12</v>
      </c>
      <c r="P13" s="16">
        <f>'[2]Plan1'!R27</f>
        <v>67492.44</v>
      </c>
      <c r="Q13" s="16">
        <f>'[1]Descrição das Receitas'!K7</f>
        <v>80287.897704</v>
      </c>
      <c r="R13" s="16">
        <f>'[2]Plan1'!T27</f>
        <v>63382</v>
      </c>
      <c r="S13" s="16">
        <f>'[1]Descrição das Receitas'!L7</f>
        <v>77697.96552000001</v>
      </c>
      <c r="T13" s="16"/>
      <c r="U13" s="16">
        <f>'[1]Descrição das Receitas'!M7</f>
        <v>80287.897704</v>
      </c>
      <c r="V13" s="16"/>
      <c r="W13" s="16">
        <f>'[1]Descrição das Receitas'!N7</f>
        <v>77697.96552000001</v>
      </c>
      <c r="X13" s="16"/>
      <c r="Y13" s="16">
        <f>'[1]Descrição das Receitas'!O7</f>
        <v>127643.897201</v>
      </c>
      <c r="Z13" s="16"/>
      <c r="AA13" s="19">
        <f t="shared" si="1"/>
        <v>966196.7113823333</v>
      </c>
      <c r="AB13" s="19">
        <f t="shared" si="1"/>
        <v>422611.35</v>
      </c>
    </row>
    <row r="14" spans="1:28" ht="19.5">
      <c r="A14" s="15" t="s">
        <v>10</v>
      </c>
      <c r="B14" s="18" t="s">
        <v>18</v>
      </c>
      <c r="C14" s="16">
        <f>'[1]Descrição das Receitas'!D22</f>
        <v>100</v>
      </c>
      <c r="D14" s="16"/>
      <c r="E14" s="16">
        <f>'[1]Descrição das Receitas'!E22</f>
        <v>100</v>
      </c>
      <c r="F14" s="16"/>
      <c r="G14" s="16">
        <f>'[1]Descrição das Receitas'!F22</f>
        <v>100</v>
      </c>
      <c r="H14" s="16"/>
      <c r="I14" s="16">
        <f>'[1]Descrição das Receitas'!G22</f>
        <v>100</v>
      </c>
      <c r="J14" s="16"/>
      <c r="K14" s="16">
        <f>'[1]Descrição das Receitas'!H22</f>
        <v>100</v>
      </c>
      <c r="L14" s="16"/>
      <c r="M14" s="16">
        <f>'[1]Descrição das Receitas'!I22</f>
        <v>100</v>
      </c>
      <c r="N14" s="16"/>
      <c r="O14" s="16">
        <f>'[1]Descrição das Receitas'!J22</f>
        <v>100</v>
      </c>
      <c r="P14" s="16"/>
      <c r="Q14" s="16">
        <f>'[1]Descrição das Receitas'!K22</f>
        <v>100</v>
      </c>
      <c r="R14" s="16"/>
      <c r="S14" s="16">
        <f>'[1]Descrição das Receitas'!L22</f>
        <v>100</v>
      </c>
      <c r="T14" s="16"/>
      <c r="U14" s="16">
        <f>'[1]Descrição das Receitas'!M22</f>
        <v>100</v>
      </c>
      <c r="V14" s="16"/>
      <c r="W14" s="16">
        <f>'[1]Descrição das Receitas'!N22</f>
        <v>100</v>
      </c>
      <c r="X14" s="16"/>
      <c r="Y14" s="16">
        <f>'[1]Descrição das Receitas'!O22</f>
        <v>100</v>
      </c>
      <c r="Z14" s="16"/>
      <c r="AA14" s="19">
        <f t="shared" si="1"/>
        <v>1200</v>
      </c>
      <c r="AB14" s="19">
        <f t="shared" si="1"/>
        <v>0</v>
      </c>
    </row>
    <row r="15" spans="1:28" ht="15">
      <c r="A15" s="15" t="s">
        <v>11</v>
      </c>
      <c r="B15" s="18" t="s">
        <v>17</v>
      </c>
      <c r="C15" s="19">
        <f>'[1]Descrição das Receitas'!D6</f>
        <v>2657620.318906666</v>
      </c>
      <c r="D15" s="19">
        <f>'[2]Plan1'!F28+2475000-117874.11</f>
        <v>2459770.89</v>
      </c>
      <c r="E15" s="19">
        <f>'[1]Descrição das Receitas'!E6</f>
        <v>2905785.2043733327</v>
      </c>
      <c r="F15" s="19">
        <f>'[2]Plan1'!H28+3742664.01</f>
        <v>3881508.5799999996</v>
      </c>
      <c r="G15" s="19">
        <f>'[1]Descrição das Receitas'!F6</f>
        <v>3217119.3334133336</v>
      </c>
      <c r="H15" s="19">
        <f>'[2]Plan1'!J28+857601.52</f>
        <v>6385375.8100000005</v>
      </c>
      <c r="I15" s="19">
        <f>'[1]Descrição das Receitas'!G6</f>
        <v>3113341.2904</v>
      </c>
      <c r="J15" s="19">
        <f>'[2]Plan1'!L28-1589151.7</f>
        <v>3175853.88</v>
      </c>
      <c r="K15" s="19">
        <f>'[1]Descrição das Receitas'!H6</f>
        <v>3217119.3334133336</v>
      </c>
      <c r="L15" s="19">
        <f>'[2]Plan1'!N28-130267.65</f>
        <v>4784577.9399999995</v>
      </c>
      <c r="M15" s="19">
        <f>'[1]Descrição das Receitas'!I6</f>
        <v>3113341.2904</v>
      </c>
      <c r="N15" s="19">
        <f>'[2]Plan1'!P28+86463.49</f>
        <v>3264640.93</v>
      </c>
      <c r="O15" s="19">
        <f>'[1]Descrição das Receitas'!J6</f>
        <v>2657620.318906666</v>
      </c>
      <c r="P15" s="19">
        <f>'[2]Plan1'!R28</f>
        <v>3438353.46</v>
      </c>
      <c r="Q15" s="19">
        <f>'[1]Descrição das Receitas'!K6</f>
        <v>3538831.266754667</v>
      </c>
      <c r="R15" s="19">
        <f>'[2]Plan1'!T28+280460.04</f>
        <v>3005776.46</v>
      </c>
      <c r="S15" s="19">
        <f>'[1]Descrição das Receitas'!L6</f>
        <v>3424675.4194400003</v>
      </c>
      <c r="T15" s="19"/>
      <c r="U15" s="19">
        <f>'[1]Descrição das Receitas'!M6</f>
        <v>3538831.266754667</v>
      </c>
      <c r="V15" s="19"/>
      <c r="W15" s="19">
        <f>'[1]Descrição das Receitas'!N6</f>
        <v>3424675.4194400003</v>
      </c>
      <c r="X15" s="19"/>
      <c r="Y15" s="19">
        <f>'[1]Descrição das Receitas'!O6</f>
        <v>2790501.3348519998</v>
      </c>
      <c r="Z15" s="19"/>
      <c r="AA15" s="19">
        <f t="shared" si="1"/>
        <v>37599461.79705467</v>
      </c>
      <c r="AB15" s="19">
        <f t="shared" si="1"/>
        <v>30395857.950000003</v>
      </c>
    </row>
    <row r="16" spans="1:28" ht="21" customHeight="1">
      <c r="A16" s="15" t="s">
        <v>23</v>
      </c>
      <c r="B16" s="18" t="s">
        <v>24</v>
      </c>
      <c r="C16" s="16">
        <f>'[1]Descrição das Receitas'!D26</f>
        <v>300</v>
      </c>
      <c r="D16" s="16"/>
      <c r="E16" s="16">
        <f>'[1]Descrição das Receitas'!E26</f>
        <v>300</v>
      </c>
      <c r="F16" s="16"/>
      <c r="G16" s="16">
        <f>'[1]Descrição das Receitas'!F26</f>
        <v>300</v>
      </c>
      <c r="H16" s="16"/>
      <c r="I16" s="16">
        <f>'[1]Descrição das Receitas'!G26</f>
        <v>300</v>
      </c>
      <c r="J16" s="16"/>
      <c r="K16" s="16">
        <f>'[1]Descrição das Receitas'!H26</f>
        <v>300</v>
      </c>
      <c r="L16" s="16"/>
      <c r="M16" s="16">
        <f>'[1]Descrição das Receitas'!I26</f>
        <v>300</v>
      </c>
      <c r="N16" s="16">
        <f>'[2]Plan1'!$P$38</f>
        <v>277.53</v>
      </c>
      <c r="O16" s="16">
        <f>'[1]Descrição das Receitas'!J26</f>
        <v>300</v>
      </c>
      <c r="P16" s="16"/>
      <c r="Q16" s="16">
        <f>'[1]Descrição das Receitas'!K26</f>
        <v>300</v>
      </c>
      <c r="R16" s="16"/>
      <c r="S16" s="16">
        <f>'[1]Descrição das Receitas'!L26</f>
        <v>300</v>
      </c>
      <c r="T16" s="16"/>
      <c r="U16" s="16">
        <f>'[1]Descrição das Receitas'!M26</f>
        <v>300</v>
      </c>
      <c r="V16" s="16"/>
      <c r="W16" s="16">
        <f>'[1]Descrição das Receitas'!N26</f>
        <v>300</v>
      </c>
      <c r="X16" s="16"/>
      <c r="Y16" s="16">
        <f>'[1]Descrição das Receitas'!O26</f>
        <v>300</v>
      </c>
      <c r="Z16" s="16"/>
      <c r="AA16" s="19">
        <f t="shared" si="1"/>
        <v>3600</v>
      </c>
      <c r="AB16" s="19">
        <f t="shared" si="1"/>
        <v>277.53</v>
      </c>
    </row>
    <row r="17" spans="1:28" ht="21" customHeight="1">
      <c r="A17" s="15" t="s">
        <v>59</v>
      </c>
      <c r="B17" s="18" t="s">
        <v>60</v>
      </c>
      <c r="C17" s="16">
        <v>0</v>
      </c>
      <c r="D17" s="16">
        <f>'[2]Plan1'!F43</f>
        <v>953536.89</v>
      </c>
      <c r="E17" s="16"/>
      <c r="F17" s="16">
        <f>'[2]Plan1'!H43</f>
        <v>663220.67</v>
      </c>
      <c r="G17" s="16"/>
      <c r="H17" s="16">
        <f>'[2]Plan1'!J43</f>
        <v>1518.82</v>
      </c>
      <c r="I17" s="16"/>
      <c r="J17" s="16">
        <f>'[2]Plan1'!L43</f>
        <v>936211.02</v>
      </c>
      <c r="K17" s="16"/>
      <c r="L17" s="16">
        <f>'[2]Plan1'!N43</f>
        <v>68633.22</v>
      </c>
      <c r="M17" s="16"/>
      <c r="N17" s="16">
        <f>'[2]Plan1'!P43</f>
        <v>1423975.18</v>
      </c>
      <c r="O17" s="16"/>
      <c r="P17" s="16">
        <f>'[2]Plan1'!R43+1433419.74</f>
        <v>3018845.65</v>
      </c>
      <c r="Q17" s="16"/>
      <c r="R17" s="16">
        <f>'[2]Plan1'!T43</f>
        <v>2504709.12</v>
      </c>
      <c r="S17" s="16"/>
      <c r="T17" s="16"/>
      <c r="U17" s="16"/>
      <c r="V17" s="16"/>
      <c r="W17" s="16"/>
      <c r="X17" s="16"/>
      <c r="Y17" s="16"/>
      <c r="Z17" s="16"/>
      <c r="AA17" s="19"/>
      <c r="AB17" s="19"/>
    </row>
    <row r="18" spans="1:28" ht="21" customHeight="1">
      <c r="A18" s="15" t="s">
        <v>25</v>
      </c>
      <c r="B18" s="18" t="s">
        <v>26</v>
      </c>
      <c r="C18" s="16">
        <f>'[1]Descrição das Receitas'!D23</f>
        <v>3000</v>
      </c>
      <c r="D18" s="16">
        <f>'[2]Plan1'!F44</f>
        <v>214.54</v>
      </c>
      <c r="E18" s="16">
        <f>'[1]Descrição das Receitas'!E23</f>
        <v>3000</v>
      </c>
      <c r="F18" s="16">
        <f>'[2]Plan1'!H44</f>
        <v>0</v>
      </c>
      <c r="G18" s="16">
        <f>'[1]Descrição das Receitas'!F23</f>
        <v>3000</v>
      </c>
      <c r="H18" s="16">
        <f>'[2]Plan1'!J44</f>
        <v>0</v>
      </c>
      <c r="I18" s="16">
        <f>'[1]Descrição das Receitas'!G23</f>
        <v>3000</v>
      </c>
      <c r="J18" s="16">
        <f>'[2]Plan1'!L44</f>
        <v>0</v>
      </c>
      <c r="K18" s="16">
        <f>'[1]Descrição das Receitas'!H23</f>
        <v>3000</v>
      </c>
      <c r="L18" s="16">
        <f>'[2]Plan1'!N44</f>
        <v>3657.79</v>
      </c>
      <c r="M18" s="16">
        <f>'[1]Descrição das Receitas'!I23</f>
        <v>3000</v>
      </c>
      <c r="N18" s="16">
        <f>'[2]Plan1'!P44</f>
        <v>0</v>
      </c>
      <c r="O18" s="16">
        <f>'[1]Descrição das Receitas'!J23</f>
        <v>3000</v>
      </c>
      <c r="P18" s="16">
        <f>'[2]Plan1'!R44</f>
        <v>17756.99</v>
      </c>
      <c r="Q18" s="16">
        <f>'[1]Descrição das Receitas'!K23</f>
        <v>3000</v>
      </c>
      <c r="R18" s="16">
        <f>'[2]Plan1'!T44</f>
        <v>0</v>
      </c>
      <c r="S18" s="16">
        <f>'[1]Descrição das Receitas'!L23</f>
        <v>3000</v>
      </c>
      <c r="T18" s="16"/>
      <c r="U18" s="16">
        <f>'[1]Descrição das Receitas'!M23</f>
        <v>3000</v>
      </c>
      <c r="V18" s="16"/>
      <c r="W18" s="16">
        <f>'[1]Descrição das Receitas'!N23</f>
        <v>3000</v>
      </c>
      <c r="X18" s="16"/>
      <c r="Y18" s="16">
        <f>'[1]Descrição das Receitas'!O23</f>
        <v>3000</v>
      </c>
      <c r="Z18" s="16"/>
      <c r="AA18" s="19">
        <f t="shared" si="1"/>
        <v>36000</v>
      </c>
      <c r="AB18" s="19">
        <f t="shared" si="1"/>
        <v>21629.32</v>
      </c>
    </row>
    <row r="19" spans="1:28" ht="19.5">
      <c r="A19" s="15" t="s">
        <v>12</v>
      </c>
      <c r="B19" s="18" t="s">
        <v>16</v>
      </c>
      <c r="C19" s="16">
        <f>'[1]Descrição das Receitas'!D27</f>
        <v>12000</v>
      </c>
      <c r="D19" s="16">
        <f>'[2]Plan1'!F45</f>
        <v>40627.62</v>
      </c>
      <c r="E19" s="16">
        <f>'[1]Descrição das Receitas'!E27</f>
        <v>12000</v>
      </c>
      <c r="F19" s="16">
        <f>'[2]Plan1'!H45</f>
        <v>3245</v>
      </c>
      <c r="G19" s="16">
        <f>'[1]Descrição das Receitas'!F27</f>
        <v>12000</v>
      </c>
      <c r="H19" s="16">
        <f>'[2]Plan1'!J45</f>
        <v>2365</v>
      </c>
      <c r="I19" s="16">
        <f>'[1]Descrição das Receitas'!G27</f>
        <v>12000</v>
      </c>
      <c r="J19" s="16">
        <f>'[2]Plan1'!L45</f>
        <v>25310</v>
      </c>
      <c r="K19" s="16">
        <f>'[1]Descrição das Receitas'!H27</f>
        <v>12000</v>
      </c>
      <c r="L19" s="16">
        <f>'[2]Plan1'!N45</f>
        <v>24726.4</v>
      </c>
      <c r="M19" s="16">
        <f>'[1]Descrição das Receitas'!I27</f>
        <v>12000</v>
      </c>
      <c r="N19" s="16">
        <f>'[2]Plan1'!P45</f>
        <v>6600</v>
      </c>
      <c r="O19" s="16">
        <f>'[1]Descrição das Receitas'!J27</f>
        <v>12000</v>
      </c>
      <c r="P19" s="16">
        <f>'[2]Plan1'!R45</f>
        <v>10175</v>
      </c>
      <c r="Q19" s="16">
        <f>'[1]Descrição das Receitas'!K27</f>
        <v>12000</v>
      </c>
      <c r="R19" s="16">
        <f>'[2]Plan1'!T45</f>
        <v>2530</v>
      </c>
      <c r="S19" s="16">
        <f>'[1]Descrição das Receitas'!L27</f>
        <v>12000</v>
      </c>
      <c r="T19" s="16"/>
      <c r="U19" s="16">
        <f>'[1]Descrição das Receitas'!M27</f>
        <v>12000</v>
      </c>
      <c r="V19" s="16"/>
      <c r="W19" s="16">
        <f>'[1]Descrição das Receitas'!N27</f>
        <v>12000</v>
      </c>
      <c r="X19" s="16"/>
      <c r="Y19" s="16">
        <f>'[1]Descrição das Receitas'!O27</f>
        <v>12000</v>
      </c>
      <c r="Z19" s="16"/>
      <c r="AA19" s="19">
        <f t="shared" si="1"/>
        <v>144000</v>
      </c>
      <c r="AB19" s="19">
        <f t="shared" si="1"/>
        <v>115579.01999999999</v>
      </c>
    </row>
    <row r="20" spans="1:28" ht="15">
      <c r="A20" s="15" t="s">
        <v>28</v>
      </c>
      <c r="B20" s="18" t="s">
        <v>27</v>
      </c>
      <c r="C20" s="16">
        <f>'[1]Descrição das Receitas'!D8</f>
        <v>674785.3135697164</v>
      </c>
      <c r="D20" s="16">
        <v>0</v>
      </c>
      <c r="E20" s="16">
        <f>'[1]Descrição das Receitas'!E8</f>
        <v>709154.9979430859</v>
      </c>
      <c r="F20" s="16">
        <v>0</v>
      </c>
      <c r="G20" s="16">
        <f>'[1]Descrição das Receitas'!F8</f>
        <v>726208.3076588729</v>
      </c>
      <c r="H20" s="16">
        <v>0</v>
      </c>
      <c r="I20" s="16">
        <f>'[1]Descrição das Receitas'!G8</f>
        <v>725657.4794185525</v>
      </c>
      <c r="J20" s="16">
        <v>0</v>
      </c>
      <c r="K20" s="16">
        <f>'[1]Descrição das Receitas'!H8</f>
        <v>726130.3431794613</v>
      </c>
      <c r="L20" s="16">
        <v>0</v>
      </c>
      <c r="M20" s="16">
        <f>'[1]Descrição das Receitas'!I8</f>
        <v>726423.04</v>
      </c>
      <c r="N20" s="16">
        <v>0</v>
      </c>
      <c r="O20" s="16">
        <f>'[1]Descrição das Receitas'!J8</f>
        <v>667298.75</v>
      </c>
      <c r="P20" s="16">
        <v>0</v>
      </c>
      <c r="Q20" s="16">
        <f>'[1]Descrição das Receitas'!K8</f>
        <v>745015.32</v>
      </c>
      <c r="R20" s="16">
        <f>'[2]Plan1'!$T$52</f>
        <v>4032331.45</v>
      </c>
      <c r="S20" s="16">
        <f>'[1]Descrição das Receitas'!L8</f>
        <v>744404.88</v>
      </c>
      <c r="T20" s="16"/>
      <c r="U20" s="16">
        <f>'[1]Descrição das Receitas'!M8</f>
        <v>744086.19</v>
      </c>
      <c r="V20" s="16"/>
      <c r="W20" s="16">
        <f>'[1]Descrição das Receitas'!N8</f>
        <v>739982.32</v>
      </c>
      <c r="X20" s="16"/>
      <c r="Y20" s="16">
        <f>'[1]Descrição das Receitas'!O8</f>
        <v>699123.75</v>
      </c>
      <c r="Z20" s="16"/>
      <c r="AA20" s="19">
        <f t="shared" si="1"/>
        <v>8628270.69176969</v>
      </c>
      <c r="AB20" s="19">
        <f t="shared" si="1"/>
        <v>4032331.45</v>
      </c>
    </row>
    <row r="21" spans="1:28" ht="15">
      <c r="A21" s="15" t="s">
        <v>4</v>
      </c>
      <c r="B21" s="18" t="s">
        <v>5</v>
      </c>
      <c r="C21" s="16">
        <f>'[3]2022 - Previsto'!$C$174</f>
        <v>2000000</v>
      </c>
      <c r="D21" s="16">
        <f>2307626.1</f>
        <v>2307626.1</v>
      </c>
      <c r="E21" s="16">
        <f>'[3]2022 - Previsto'!$E$174</f>
        <v>2700000</v>
      </c>
      <c r="F21" s="16">
        <f>581572.35-85593.12+2476.28</f>
        <v>498455.51</v>
      </c>
      <c r="G21" s="16">
        <f>'[3]2022 - Previsto'!$G$174</f>
        <v>2800000</v>
      </c>
      <c r="H21" s="16">
        <f>1330579.79-106619.07</f>
        <v>1223960.72</v>
      </c>
      <c r="I21" s="16">
        <f>'[3]2022 - Previsto'!$I$174</f>
        <v>2900000</v>
      </c>
      <c r="J21" s="16">
        <f>2151957.67</f>
        <v>2151957.67</v>
      </c>
      <c r="K21" s="16">
        <f>'[3]2022 - Previsto'!$K$174</f>
        <v>2400000</v>
      </c>
      <c r="L21" s="16">
        <f>2760225.02</f>
        <v>2760225.02</v>
      </c>
      <c r="M21" s="16">
        <f>'[3]2022 - Previsto'!$M$174</f>
        <v>3200000</v>
      </c>
      <c r="N21" s="16">
        <f>4980892.34</f>
        <v>4980892.34</v>
      </c>
      <c r="O21" s="16">
        <f>'[3]2022 - Previsto'!$Q$174</f>
        <v>4000000</v>
      </c>
      <c r="P21" s="16">
        <f>3219332.78</f>
        <v>3219332.78</v>
      </c>
      <c r="Q21" s="16">
        <f>'[3]2022 - Previsto'!$X$174</f>
        <v>2500000</v>
      </c>
      <c r="R21" s="16">
        <f>3126570.44</f>
        <v>3126570.44</v>
      </c>
      <c r="S21" s="16">
        <f>'[3]2022 - Previsto'!$Y$174</f>
        <v>2600000</v>
      </c>
      <c r="T21" s="16"/>
      <c r="U21" s="16">
        <f>'[3]2022 - Previsto'!$Z$174</f>
        <v>3800000</v>
      </c>
      <c r="V21" s="16"/>
      <c r="W21" s="16">
        <f>'[3]2022 - Previsto'!$AA$174</f>
        <v>4800000</v>
      </c>
      <c r="X21" s="16"/>
      <c r="Y21" s="16">
        <f>'[3]2022 - Previsto'!$AB$174</f>
        <v>4987000</v>
      </c>
      <c r="Z21" s="16"/>
      <c r="AA21" s="19">
        <f t="shared" si="1"/>
        <v>38687000</v>
      </c>
      <c r="AB21" s="19">
        <f t="shared" si="1"/>
        <v>20269020.580000002</v>
      </c>
    </row>
    <row r="24" spans="4:28" ht="15" hidden="1">
      <c r="D24" s="32">
        <f>'[4]1.1.%20Receitas%20Recebidas%20M'!$Q$1619</f>
        <v>5885747.2288</v>
      </c>
      <c r="F24" s="32">
        <f>'[5]2.1.%20receitas%20recebidas%20m'!$Q$503</f>
        <v>5186309.6688</v>
      </c>
      <c r="H24" s="23">
        <f>'[6]3.1.%20receitas%20recebidas%20m'!$Q$1575</f>
        <v>7779474.1456</v>
      </c>
      <c r="J24" s="28">
        <f>'[7]Financ_Lai.RPT'!$Q$460</f>
        <v>6445219.3322</v>
      </c>
      <c r="L24" s="28">
        <f>'[8]Financ_Lai.RPT'!$Q$483</f>
        <v>7815660.4983</v>
      </c>
      <c r="N24" s="28">
        <f>'[9]Financ_Lai.RPT'!$Q$447</f>
        <v>9854734.0587</v>
      </c>
      <c r="P24" s="28">
        <f>'[10]Financ_Lai.RPT'!$Q$422</f>
        <v>9891290.8967</v>
      </c>
      <c r="R24" s="27">
        <f>'[11]Financ_Lai.RPT'!$Q$552</f>
        <v>12851205.8011</v>
      </c>
      <c r="AB24" s="27">
        <f>AB7-AB21</f>
        <v>45440621.05999999</v>
      </c>
    </row>
    <row r="25" spans="1:28" s="26" customFormat="1" ht="11.25" hidden="1">
      <c r="A25" s="24"/>
      <c r="B25" s="25"/>
      <c r="D25" s="23">
        <f>D7-D24</f>
        <v>0.0012000007554888725</v>
      </c>
      <c r="F25" s="23">
        <f>F7-F24</f>
        <v>0.001199999824166298</v>
      </c>
      <c r="H25" s="23">
        <f>H7-H24</f>
        <v>0.004399999976158142</v>
      </c>
      <c r="J25" s="23">
        <f>J7-J24</f>
        <v>-0.002199999988079071</v>
      </c>
      <c r="L25" s="23">
        <f>L7-L24</f>
        <v>0.0016999999061226845</v>
      </c>
      <c r="N25" s="23">
        <f>N7-N24</f>
        <v>0.001299997791647911</v>
      </c>
      <c r="P25" s="23">
        <f>P7-P24</f>
        <v>0.0032999999821186066</v>
      </c>
      <c r="Q25" s="27"/>
      <c r="R25" s="23">
        <f>R7-R24</f>
        <v>-0.0011000018566846848</v>
      </c>
      <c r="AA25" s="27"/>
      <c r="AB25" s="27">
        <f>39905453.63+20747469.36</f>
        <v>60652922.99</v>
      </c>
    </row>
    <row r="26" spans="1:28" s="31" customFormat="1" ht="11.25" hidden="1">
      <c r="A26" s="29"/>
      <c r="B26" s="30"/>
      <c r="D26" s="31">
        <f>5898629.79</f>
        <v>5898629.79</v>
      </c>
      <c r="F26" s="31">
        <f>5193941.37</f>
        <v>5193941.37</v>
      </c>
      <c r="H26" s="31">
        <f>8311758.21</f>
        <v>8311758.21</v>
      </c>
      <c r="J26" s="31">
        <f>12623450.88</f>
        <v>12623450.88</v>
      </c>
      <c r="L26" s="31">
        <f>7907154.61</f>
        <v>7907154.61</v>
      </c>
      <c r="N26" s="31">
        <f>9962349.42</f>
        <v>9962349.42</v>
      </c>
      <c r="P26" s="31">
        <f>9942574.82</f>
        <v>9942574.82</v>
      </c>
      <c r="R26" s="31">
        <f>12864228.67</f>
        <v>12864228.67</v>
      </c>
      <c r="AB26" s="33">
        <f>AB25-AB7</f>
        <v>-5056718.649999991</v>
      </c>
    </row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</sheetData>
  <mergeCells count="4">
    <mergeCell ref="A5:AB5"/>
    <mergeCell ref="A1:AB1"/>
    <mergeCell ref="A3:B3"/>
    <mergeCell ref="A4:B4"/>
  </mergeCells>
  <printOptions horizontalCentered="1"/>
  <pageMargins left="0.2362204724409449" right="0.2362204724409449" top="0.35433070866141736" bottom="0.35433070866141736" header="0.11811023622047245" footer="0.11811023622047245"/>
  <pageSetup fitToHeight="0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Thalita Azevedo Garcia De Deus</dc:creator>
  <cp:keywords/>
  <dc:description/>
  <cp:lastModifiedBy>marcio.miguel</cp:lastModifiedBy>
  <cp:lastPrinted>2022-09-23T19:16:39Z</cp:lastPrinted>
  <dcterms:created xsi:type="dcterms:W3CDTF">2020-03-20T18:44:48Z</dcterms:created>
  <dcterms:modified xsi:type="dcterms:W3CDTF">2022-09-23T19:43:25Z</dcterms:modified>
  <cp:category/>
  <cp:version/>
  <cp:contentType/>
  <cp:contentStatus/>
</cp:coreProperties>
</file>