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cf183941ecc6ad/Área de Trabalho/"/>
    </mc:Choice>
  </mc:AlternateContent>
  <xr:revisionPtr revIDLastSave="4" documentId="13_ncr:1_{EEFF3A0F-953F-45F3-AD52-BD40697DE6C8}" xr6:coauthVersionLast="47" xr6:coauthVersionMax="47" xr10:uidLastSave="{72684E8B-C2DA-4ECE-B917-64D5A9743A38}"/>
  <bookViews>
    <workbookView xWindow="-108" yWindow="-108" windowWidth="23256" windowHeight="12456" activeTab="1" xr2:uid="{EBB5A356-30D1-4709-8F55-F7C1FAD8B2A6}"/>
  </bookViews>
  <sheets>
    <sheet name="13.03.2024 - Riscos 1 e 2" sheetId="2" r:id="rId1"/>
    <sheet name="13.03.2024 - Riscos 3 e 4" sheetId="4" r:id="rId2"/>
    <sheet name="Riscos 1 e 2 - 50 ha" sheetId="5" r:id="rId3"/>
    <sheet name="Riscos 1 e 2 - 100 ha" sheetId="7" r:id="rId4"/>
    <sheet name="Riscos 1 e 2 - 200 ha" sheetId="8" r:id="rId5"/>
    <sheet name="Riscos 3 e 4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8" l="1"/>
  <c r="L29" i="8"/>
  <c r="L28" i="8"/>
  <c r="L26" i="8"/>
  <c r="L26" i="7"/>
  <c r="L28" i="7"/>
  <c r="L29" i="7"/>
  <c r="L37" i="7"/>
  <c r="J24" i="6"/>
  <c r="L37" i="6"/>
  <c r="L29" i="6"/>
  <c r="L28" i="6"/>
  <c r="L26" i="6"/>
  <c r="L37" i="5"/>
  <c r="L26" i="5"/>
  <c r="L28" i="5"/>
  <c r="L29" i="5"/>
  <c r="H27" i="4"/>
  <c r="H24" i="4"/>
  <c r="H21" i="4"/>
  <c r="H20" i="4"/>
  <c r="H19" i="4"/>
  <c r="H18" i="4"/>
  <c r="H15" i="4"/>
  <c r="H14" i="4"/>
  <c r="N11" i="6" s="1"/>
  <c r="N18" i="6" s="1"/>
  <c r="H13" i="4"/>
  <c r="H12" i="4"/>
  <c r="H8" i="4"/>
  <c r="H7" i="4"/>
  <c r="N10" i="6" s="1"/>
  <c r="F27" i="4"/>
  <c r="F24" i="4"/>
  <c r="F21" i="4"/>
  <c r="F20" i="4"/>
  <c r="F19" i="4"/>
  <c r="F18" i="4"/>
  <c r="F15" i="4"/>
  <c r="F14" i="4"/>
  <c r="L11" i="6" s="1"/>
  <c r="L18" i="6" s="1"/>
  <c r="F13" i="4"/>
  <c r="F12" i="4"/>
  <c r="F8" i="4"/>
  <c r="F7" i="4"/>
  <c r="L10" i="6" s="1"/>
  <c r="D27" i="4"/>
  <c r="J25" i="6" s="1"/>
  <c r="L25" i="6" s="1"/>
  <c r="D24" i="4"/>
  <c r="J36" i="6" s="1"/>
  <c r="L36" i="6" s="1"/>
  <c r="D21" i="4"/>
  <c r="J35" i="6" s="1"/>
  <c r="L35" i="6" s="1"/>
  <c r="D20" i="4"/>
  <c r="J34" i="6" s="1"/>
  <c r="L34" i="6" s="1"/>
  <c r="D19" i="4"/>
  <c r="J33" i="6" s="1"/>
  <c r="L33" i="6" s="1"/>
  <c r="D18" i="4"/>
  <c r="J32" i="6" s="1"/>
  <c r="L32" i="6" s="1"/>
  <c r="D15" i="4"/>
  <c r="D14" i="4"/>
  <c r="J11" i="6" s="1"/>
  <c r="J30" i="6" s="1"/>
  <c r="L30" i="6" s="1"/>
  <c r="D13" i="4"/>
  <c r="D12" i="4"/>
  <c r="D8" i="4"/>
  <c r="D7" i="4"/>
  <c r="J23" i="6" s="1"/>
  <c r="L23" i="6" s="1"/>
  <c r="H27" i="2"/>
  <c r="J25" i="8" s="1"/>
  <c r="L25" i="8" s="1"/>
  <c r="H24" i="2"/>
  <c r="J36" i="8" s="1"/>
  <c r="L36" i="8" s="1"/>
  <c r="H21" i="2"/>
  <c r="J35" i="8" s="1"/>
  <c r="L35" i="8" s="1"/>
  <c r="H20" i="2"/>
  <c r="J34" i="8" s="1"/>
  <c r="L34" i="8" s="1"/>
  <c r="H19" i="2"/>
  <c r="J33" i="8" s="1"/>
  <c r="L33" i="8" s="1"/>
  <c r="H18" i="2"/>
  <c r="J32" i="8" s="1"/>
  <c r="L32" i="8" s="1"/>
  <c r="H15" i="2"/>
  <c r="H14" i="2"/>
  <c r="J31" i="8" s="1"/>
  <c r="L31" i="8" s="1"/>
  <c r="H13" i="2"/>
  <c r="H12" i="2"/>
  <c r="H8" i="2"/>
  <c r="J24" i="8" s="1"/>
  <c r="L24" i="8" s="1"/>
  <c r="H7" i="2"/>
  <c r="N10" i="8" s="1"/>
  <c r="F24" i="2"/>
  <c r="J36" i="7" s="1"/>
  <c r="L36" i="7" s="1"/>
  <c r="N17" i="8" l="1"/>
  <c r="J22" i="8"/>
  <c r="L22" i="8" s="1"/>
  <c r="J10" i="6"/>
  <c r="J22" i="6" s="1"/>
  <c r="L22" i="6" s="1"/>
  <c r="J23" i="8"/>
  <c r="L23" i="8" s="1"/>
  <c r="N11" i="7"/>
  <c r="N18" i="7" s="1"/>
  <c r="N11" i="8"/>
  <c r="J31" i="6"/>
  <c r="L31" i="6" s="1"/>
  <c r="N10" i="5"/>
  <c r="N17" i="5" s="1"/>
  <c r="N11" i="5"/>
  <c r="N18" i="5" s="1"/>
  <c r="N10" i="7"/>
  <c r="J38" i="8"/>
  <c r="K31" i="8" s="1"/>
  <c r="N17" i="7"/>
  <c r="J27" i="6"/>
  <c r="L27" i="6" s="1"/>
  <c r="L24" i="6"/>
  <c r="L17" i="6"/>
  <c r="N17" i="6"/>
  <c r="J18" i="6"/>
  <c r="H31" i="4"/>
  <c r="I12" i="4" s="1"/>
  <c r="D31" i="4"/>
  <c r="E7" i="4" s="1"/>
  <c r="F31" i="4"/>
  <c r="G7" i="4" s="1"/>
  <c r="F27" i="2"/>
  <c r="J25" i="7" s="1"/>
  <c r="L25" i="7" s="1"/>
  <c r="F21" i="2"/>
  <c r="J35" i="7" s="1"/>
  <c r="L35" i="7" s="1"/>
  <c r="F20" i="2"/>
  <c r="J34" i="7" s="1"/>
  <c r="L34" i="7" s="1"/>
  <c r="F19" i="2"/>
  <c r="J33" i="7" s="1"/>
  <c r="L33" i="7" s="1"/>
  <c r="F18" i="2"/>
  <c r="J32" i="7" s="1"/>
  <c r="L32" i="7" s="1"/>
  <c r="F15" i="2"/>
  <c r="F14" i="2"/>
  <c r="F13" i="2"/>
  <c r="F12" i="2"/>
  <c r="F8" i="2"/>
  <c r="J24" i="7" s="1"/>
  <c r="L24" i="7" s="1"/>
  <c r="F7" i="2"/>
  <c r="D27" i="2"/>
  <c r="J25" i="5" s="1"/>
  <c r="D24" i="2"/>
  <c r="J36" i="5" s="1"/>
  <c r="D21" i="2"/>
  <c r="J35" i="5" s="1"/>
  <c r="D20" i="2"/>
  <c r="J34" i="5" s="1"/>
  <c r="D19" i="2"/>
  <c r="J33" i="5" s="1"/>
  <c r="D18" i="2"/>
  <c r="J32" i="5" s="1"/>
  <c r="D15" i="2"/>
  <c r="D14" i="2"/>
  <c r="D13" i="2"/>
  <c r="D12" i="2"/>
  <c r="D8" i="2"/>
  <c r="J24" i="5" s="1"/>
  <c r="D7" i="2"/>
  <c r="J38" i="6" l="1"/>
  <c r="K34" i="6" s="1"/>
  <c r="J31" i="7"/>
  <c r="L11" i="5"/>
  <c r="L18" i="5" s="1"/>
  <c r="L11" i="8"/>
  <c r="L11" i="7"/>
  <c r="J27" i="8"/>
  <c r="L27" i="8" s="1"/>
  <c r="K23" i="8"/>
  <c r="L32" i="5"/>
  <c r="J17" i="6"/>
  <c r="J10" i="8"/>
  <c r="J17" i="8" s="1"/>
  <c r="J10" i="7"/>
  <c r="J17" i="7" s="1"/>
  <c r="J10" i="5"/>
  <c r="J23" i="5"/>
  <c r="L33" i="5"/>
  <c r="L34" i="5"/>
  <c r="L25" i="5"/>
  <c r="L10" i="8"/>
  <c r="L17" i="8" s="1"/>
  <c r="L10" i="7"/>
  <c r="J23" i="7"/>
  <c r="L10" i="5"/>
  <c r="L17" i="5" s="1"/>
  <c r="J31" i="5"/>
  <c r="J11" i="5"/>
  <c r="J11" i="8"/>
  <c r="J18" i="8" s="1"/>
  <c r="J11" i="7"/>
  <c r="J18" i="7" s="1"/>
  <c r="L35" i="5"/>
  <c r="N18" i="8"/>
  <c r="J30" i="8"/>
  <c r="L30" i="8" s="1"/>
  <c r="L36" i="5"/>
  <c r="L24" i="5"/>
  <c r="K33" i="8"/>
  <c r="K24" i="8"/>
  <c r="K34" i="8"/>
  <c r="L38" i="8"/>
  <c r="K36" i="8"/>
  <c r="K32" i="8"/>
  <c r="K35" i="8"/>
  <c r="L38" i="6"/>
  <c r="K33" i="6"/>
  <c r="K36" i="6"/>
  <c r="K32" i="6"/>
  <c r="K35" i="6"/>
  <c r="K31" i="6"/>
  <c r="K23" i="6"/>
  <c r="K24" i="6"/>
  <c r="K25" i="6"/>
  <c r="I21" i="4"/>
  <c r="I20" i="4"/>
  <c r="I29" i="4"/>
  <c r="I4" i="4"/>
  <c r="I24" i="4"/>
  <c r="I14" i="4"/>
  <c r="I8" i="4"/>
  <c r="H35" i="4"/>
  <c r="I19" i="4"/>
  <c r="I13" i="4"/>
  <c r="I27" i="4"/>
  <c r="H33" i="4"/>
  <c r="I28" i="4"/>
  <c r="I18" i="4"/>
  <c r="I7" i="4"/>
  <c r="I15" i="4"/>
  <c r="D35" i="4"/>
  <c r="E29" i="4"/>
  <c r="E15" i="4"/>
  <c r="E27" i="4"/>
  <c r="E18" i="4"/>
  <c r="E8" i="4"/>
  <c r="E14" i="4"/>
  <c r="E12" i="4"/>
  <c r="E19" i="4"/>
  <c r="E20" i="4"/>
  <c r="E24" i="4"/>
  <c r="D33" i="4"/>
  <c r="E13" i="4"/>
  <c r="E4" i="4"/>
  <c r="E21" i="4"/>
  <c r="E28" i="4"/>
  <c r="G15" i="4"/>
  <c r="G12" i="4"/>
  <c r="F35" i="4"/>
  <c r="G29" i="4"/>
  <c r="F33" i="4"/>
  <c r="G28" i="4"/>
  <c r="G4" i="4"/>
  <c r="G14" i="4"/>
  <c r="G19" i="4"/>
  <c r="G20" i="4"/>
  <c r="G8" i="4"/>
  <c r="G27" i="4"/>
  <c r="G24" i="4"/>
  <c r="G13" i="4"/>
  <c r="G18" i="4"/>
  <c r="G21" i="4"/>
  <c r="F31" i="2"/>
  <c r="D31" i="2"/>
  <c r="H31" i="2"/>
  <c r="H33" i="2" s="1"/>
  <c r="K25" i="8" l="1"/>
  <c r="K22" i="8"/>
  <c r="J17" i="5"/>
  <c r="J22" i="5"/>
  <c r="L22" i="5" s="1"/>
  <c r="L23" i="7"/>
  <c r="J27" i="7"/>
  <c r="L17" i="7"/>
  <c r="J22" i="7"/>
  <c r="L22" i="7" s="1"/>
  <c r="L18" i="7"/>
  <c r="J30" i="7"/>
  <c r="J30" i="5"/>
  <c r="L30" i="5" s="1"/>
  <c r="J18" i="5"/>
  <c r="J27" i="5"/>
  <c r="L23" i="5"/>
  <c r="L18" i="8"/>
  <c r="L31" i="5"/>
  <c r="J38" i="5"/>
  <c r="J38" i="7"/>
  <c r="K31" i="7" s="1"/>
  <c r="L31" i="7"/>
  <c r="K30" i="8"/>
  <c r="D36" i="4"/>
  <c r="J14" i="6"/>
  <c r="J9" i="6" s="1"/>
  <c r="F36" i="4"/>
  <c r="L14" i="6"/>
  <c r="L9" i="6" s="1"/>
  <c r="H36" i="4"/>
  <c r="N14" i="6"/>
  <c r="K30" i="6"/>
  <c r="K22" i="6"/>
  <c r="I31" i="4"/>
  <c r="E31" i="4"/>
  <c r="G31" i="4"/>
  <c r="E20" i="2"/>
  <c r="D33" i="2"/>
  <c r="G4" i="2"/>
  <c r="F33" i="2"/>
  <c r="I24" i="2"/>
  <c r="I20" i="2"/>
  <c r="I18" i="2"/>
  <c r="I28" i="2"/>
  <c r="I14" i="2"/>
  <c r="I7" i="2"/>
  <c r="G15" i="2"/>
  <c r="E28" i="2"/>
  <c r="E14" i="2"/>
  <c r="E7" i="2"/>
  <c r="E18" i="2"/>
  <c r="G28" i="2"/>
  <c r="G29" i="2"/>
  <c r="G21" i="2"/>
  <c r="G19" i="2"/>
  <c r="F35" i="2"/>
  <c r="G20" i="2"/>
  <c r="E12" i="2"/>
  <c r="G14" i="2"/>
  <c r="G24" i="2"/>
  <c r="G27" i="2"/>
  <c r="G18" i="2"/>
  <c r="G12" i="2"/>
  <c r="G8" i="2"/>
  <c r="G7" i="2"/>
  <c r="G13" i="2"/>
  <c r="I29" i="2"/>
  <c r="I27" i="2"/>
  <c r="I21" i="2"/>
  <c r="I19" i="2"/>
  <c r="I15" i="2"/>
  <c r="I13" i="2"/>
  <c r="I8" i="2"/>
  <c r="I4" i="2"/>
  <c r="H35" i="2"/>
  <c r="I12" i="2"/>
  <c r="E27" i="2"/>
  <c r="E19" i="2"/>
  <c r="E13" i="2"/>
  <c r="E4" i="2"/>
  <c r="E29" i="2"/>
  <c r="E21" i="2"/>
  <c r="E15" i="2"/>
  <c r="E8" i="2"/>
  <c r="D35" i="2"/>
  <c r="E24" i="2"/>
  <c r="K23" i="7" l="1"/>
  <c r="L27" i="7"/>
  <c r="K25" i="7"/>
  <c r="K24" i="7"/>
  <c r="N14" i="8"/>
  <c r="N14" i="7"/>
  <c r="L38" i="5"/>
  <c r="K33" i="5"/>
  <c r="K34" i="5"/>
  <c r="K35" i="5"/>
  <c r="K32" i="5"/>
  <c r="K36" i="5"/>
  <c r="K31" i="5"/>
  <c r="L30" i="7"/>
  <c r="L14" i="8"/>
  <c r="L9" i="8" s="1"/>
  <c r="L14" i="7"/>
  <c r="L9" i="7" s="1"/>
  <c r="L38" i="7"/>
  <c r="K36" i="7"/>
  <c r="K32" i="7"/>
  <c r="K30" i="7" s="1"/>
  <c r="K33" i="7"/>
  <c r="K34" i="7"/>
  <c r="K35" i="7"/>
  <c r="J14" i="8"/>
  <c r="J14" i="7"/>
  <c r="J9" i="8"/>
  <c r="J9" i="7"/>
  <c r="L27" i="5"/>
  <c r="K24" i="5"/>
  <c r="K25" i="5"/>
  <c r="K23" i="5"/>
  <c r="N9" i="6"/>
  <c r="O10" i="6"/>
  <c r="O11" i="6"/>
  <c r="L12" i="6"/>
  <c r="M9" i="6" s="1"/>
  <c r="L16" i="6"/>
  <c r="J16" i="6"/>
  <c r="J19" i="6" s="1"/>
  <c r="K16" i="6" s="1"/>
  <c r="J12" i="6"/>
  <c r="H36" i="2"/>
  <c r="N14" i="5"/>
  <c r="D36" i="2"/>
  <c r="J14" i="5"/>
  <c r="J9" i="5"/>
  <c r="F36" i="2"/>
  <c r="L14" i="5"/>
  <c r="L9" i="5" s="1"/>
  <c r="G31" i="2"/>
  <c r="E31" i="2"/>
  <c r="I31" i="2"/>
  <c r="K22" i="5" l="1"/>
  <c r="K30" i="5"/>
  <c r="L16" i="7"/>
  <c r="L12" i="7"/>
  <c r="M9" i="7" s="1"/>
  <c r="O11" i="7"/>
  <c r="O10" i="7"/>
  <c r="N9" i="7"/>
  <c r="L16" i="8"/>
  <c r="L12" i="8"/>
  <c r="O10" i="8"/>
  <c r="N9" i="8"/>
  <c r="O11" i="8"/>
  <c r="K17" i="6"/>
  <c r="K19" i="6" s="1"/>
  <c r="J16" i="7"/>
  <c r="J12" i="7"/>
  <c r="K9" i="7" s="1"/>
  <c r="K18" i="6"/>
  <c r="J12" i="8"/>
  <c r="J16" i="8"/>
  <c r="K22" i="7"/>
  <c r="K10" i="6"/>
  <c r="K9" i="6"/>
  <c r="K11" i="6"/>
  <c r="J39" i="6"/>
  <c r="L19" i="6"/>
  <c r="M16" i="6" s="1"/>
  <c r="M11" i="6"/>
  <c r="M10" i="6"/>
  <c r="N16" i="6"/>
  <c r="N19" i="6" s="1"/>
  <c r="O9" i="6"/>
  <c r="O12" i="6" s="1"/>
  <c r="N12" i="6"/>
  <c r="L12" i="5"/>
  <c r="L16" i="5"/>
  <c r="J16" i="5"/>
  <c r="J12" i="5"/>
  <c r="J39" i="5" s="1"/>
  <c r="O11" i="5"/>
  <c r="N9" i="5"/>
  <c r="O10" i="5"/>
  <c r="M12" i="6" l="1"/>
  <c r="N16" i="8"/>
  <c r="O9" i="8"/>
  <c r="O12" i="8" s="1"/>
  <c r="N12" i="8"/>
  <c r="J39" i="8" s="1"/>
  <c r="K11" i="7"/>
  <c r="K10" i="7"/>
  <c r="L19" i="7"/>
  <c r="M16" i="7"/>
  <c r="M11" i="8"/>
  <c r="M10" i="8"/>
  <c r="M11" i="7"/>
  <c r="M10" i="7"/>
  <c r="J39" i="7"/>
  <c r="M9" i="8"/>
  <c r="L39" i="5"/>
  <c r="K39" i="5"/>
  <c r="J19" i="7"/>
  <c r="K16" i="7" s="1"/>
  <c r="J19" i="8"/>
  <c r="K16" i="8" s="1"/>
  <c r="K10" i="8"/>
  <c r="K11" i="8"/>
  <c r="L19" i="8"/>
  <c r="K9" i="8"/>
  <c r="O9" i="7"/>
  <c r="O12" i="7" s="1"/>
  <c r="N12" i="7"/>
  <c r="N16" i="7"/>
  <c r="K12" i="6"/>
  <c r="K39" i="6"/>
  <c r="L39" i="6"/>
  <c r="O16" i="6"/>
  <c r="O17" i="6"/>
  <c r="O18" i="6"/>
  <c r="M18" i="6"/>
  <c r="M17" i="6"/>
  <c r="M19" i="6" s="1"/>
  <c r="O9" i="5"/>
  <c r="O12" i="5" s="1"/>
  <c r="N12" i="5"/>
  <c r="N16" i="5"/>
  <c r="K10" i="5"/>
  <c r="K11" i="5"/>
  <c r="L19" i="5"/>
  <c r="M16" i="5"/>
  <c r="K9" i="5"/>
  <c r="J19" i="5"/>
  <c r="K16" i="5" s="1"/>
  <c r="M9" i="5"/>
  <c r="M11" i="5"/>
  <c r="M10" i="5"/>
  <c r="M12" i="7" l="1"/>
  <c r="M12" i="8"/>
  <c r="K12" i="7"/>
  <c r="M18" i="8"/>
  <c r="M17" i="8"/>
  <c r="N19" i="7"/>
  <c r="O16" i="7"/>
  <c r="M16" i="8"/>
  <c r="L39" i="8"/>
  <c r="K39" i="8"/>
  <c r="L39" i="7"/>
  <c r="K39" i="7"/>
  <c r="N19" i="8"/>
  <c r="O16" i="8" s="1"/>
  <c r="K12" i="8"/>
  <c r="K18" i="8"/>
  <c r="K17" i="8"/>
  <c r="M17" i="7"/>
  <c r="M18" i="7"/>
  <c r="K18" i="7"/>
  <c r="K17" i="7"/>
  <c r="O19" i="6"/>
  <c r="K12" i="5"/>
  <c r="M17" i="5"/>
  <c r="M18" i="5"/>
  <c r="N19" i="5"/>
  <c r="O16" i="5" s="1"/>
  <c r="K18" i="5"/>
  <c r="K17" i="5"/>
  <c r="M12" i="5"/>
  <c r="K19" i="5" l="1"/>
  <c r="M19" i="8"/>
  <c r="M19" i="7"/>
  <c r="K19" i="7"/>
  <c r="K19" i="8"/>
  <c r="O18" i="7"/>
  <c r="O17" i="7"/>
  <c r="O19" i="7" s="1"/>
  <c r="O18" i="8"/>
  <c r="O17" i="8"/>
  <c r="O19" i="8" s="1"/>
  <c r="O17" i="5"/>
  <c r="O18" i="5"/>
  <c r="M19" i="5"/>
  <c r="O19" i="5" l="1"/>
</calcChain>
</file>

<file path=xl/sharedStrings.xml><?xml version="1.0" encoding="utf-8"?>
<sst xmlns="http://schemas.openxmlformats.org/spreadsheetml/2006/main" count="202" uniqueCount="65">
  <si>
    <t>META I - DIAGNÓSTICO MEIO BIOFÍSICO</t>
  </si>
  <si>
    <t>1</t>
  </si>
  <si>
    <t>META II - MOBILIZAÇÃO INSTITUCIONAL E DIRETA</t>
  </si>
  <si>
    <t xml:space="preserve">ETAPA 1 - MOBILIZAÇÃO E SENSIBILIZAÇÃO SOCIAL COM PROPRITÁRIOS RURAIS - ORGANIZAÇÕES E LIDERANÇAS LOCAIS </t>
  </si>
  <si>
    <t>2</t>
  </si>
  <si>
    <t>ETAPA 2 - ELABORAÇÃO DE PROJETOS POR PROPRIEDADE + INTELIGENCIA TERRITORIAL</t>
  </si>
  <si>
    <t>META III - PRODUÇÃO E/OU AQUISIÇÃO DE SEMENTES E MUDAS</t>
  </si>
  <si>
    <t xml:space="preserve">ETAPA 1 - PRODUÇÃO E/OU AQUISIÇÃO DE SEMENTES E MUDAS </t>
  </si>
  <si>
    <t>1.1</t>
  </si>
  <si>
    <t>1.2</t>
  </si>
  <si>
    <t>1.3</t>
  </si>
  <si>
    <t>AQUISIÇÃO DE MUDAS</t>
  </si>
  <si>
    <t>1.4</t>
  </si>
  <si>
    <t>META IV - IMPLEMENTAÇÃO DOS PROJETOS DA META I</t>
  </si>
  <si>
    <t>ETAPA 1 - PRÉ-PLANTIO: CERCAMENTO</t>
  </si>
  <si>
    <t xml:space="preserve">ETAPA 2 - RESTAURAÇÃO FLORESTAL - PLANTIO </t>
  </si>
  <si>
    <t>4</t>
  </si>
  <si>
    <t>ETAPA 4 - MONITORAMENTO  ECOLÓGICO - ÁREAS RECUPERADAS</t>
  </si>
  <si>
    <t xml:space="preserve">ETAPA 1 - AÇÕES DE COMUNICAÇÃO DO PROJETO E DAS AÇÕES </t>
  </si>
  <si>
    <t>50 HA</t>
  </si>
  <si>
    <t>100 HA</t>
  </si>
  <si>
    <t xml:space="preserve">ETAPA 3 - ATIVIDADES DE PRÁTICAS MECÂNICAS DE CONSERVAÇÃO DE SOLO E DA ÁGUA </t>
  </si>
  <si>
    <t>CUSTO DIRETO:</t>
  </si>
  <si>
    <t>TAMANHO (HA):</t>
  </si>
  <si>
    <t>VALOR TOTAL:</t>
  </si>
  <si>
    <t>VALOR TOTAL POR HA:</t>
  </si>
  <si>
    <t>META V - MANUTENÇÃO ÁREAS RECUPERADAS</t>
  </si>
  <si>
    <t>ETAPA 1 - MANUTENÇÃO ÁREAS RECUPERADAS</t>
  </si>
  <si>
    <t>META VI - COMUNICAÇÃO DO PROJETO</t>
  </si>
  <si>
    <t>CUSTO DIRETO POR HA:</t>
  </si>
  <si>
    <r>
      <t xml:space="preserve">ETAPA 3 - FORTALECIMENTO DE CAPACIDADES DAS EQUIPES  E PARA AS COMUNIDADES ATENDIDAS PELO PROJETO - ADM - </t>
    </r>
    <r>
      <rPr>
        <b/>
        <sz val="11"/>
        <color rgb="FFFF0000"/>
        <rFont val="Calibri"/>
        <family val="2"/>
      </rPr>
      <t>DESCONSIDERADO PELO PROJETO EXECUTIVO</t>
    </r>
  </si>
  <si>
    <r>
      <t>ETAPA 2 - GESTÃO ADMINISTRATIVA, TÉCNICA, INSTITUCIONAL E CONSULTORIA -</t>
    </r>
    <r>
      <rPr>
        <b/>
        <sz val="11"/>
        <color rgb="FFFF0000"/>
        <rFont val="Calibri"/>
        <family val="2"/>
        <scheme val="minor"/>
      </rPr>
      <t xml:space="preserve"> INCLUSO NO DBI</t>
    </r>
  </si>
  <si>
    <r>
      <t xml:space="preserve">PRODUÇÃO DE MUDAS NOS CENTROS DE PRODUÇÃO - </t>
    </r>
    <r>
      <rPr>
        <b/>
        <sz val="11"/>
        <color rgb="FFFF0000"/>
        <rFont val="Calibri"/>
        <family val="2"/>
        <scheme val="minor"/>
      </rPr>
      <t>DESCONSIDERADO PARA PROJETOS DE 50, 100 E 200ha</t>
    </r>
  </si>
  <si>
    <r>
      <t xml:space="preserve">COLETA DE SEMENTES - </t>
    </r>
    <r>
      <rPr>
        <b/>
        <sz val="11"/>
        <color rgb="FFFF0000"/>
        <rFont val="Calibri"/>
        <family val="2"/>
        <scheme val="minor"/>
      </rPr>
      <t>DESCONSIDERADO PARA PROJETOS DE 50, 100 E 200ha</t>
    </r>
  </si>
  <si>
    <r>
      <t xml:space="preserve">AQUISIÇÃO DE SEMENTES - </t>
    </r>
    <r>
      <rPr>
        <b/>
        <sz val="11"/>
        <color rgb="FFFF0000"/>
        <rFont val="Calibri"/>
        <family val="2"/>
        <scheme val="minor"/>
      </rPr>
      <t>DESCONSIDERADO PARA PROJETOS DE 50, 100 E 200ha</t>
    </r>
  </si>
  <si>
    <t>TOTAL:</t>
  </si>
  <si>
    <t>Área:</t>
  </si>
  <si>
    <t>%</t>
  </si>
  <si>
    <t>Restauração Florestal, Conservação, Monitoramento e Manutenção:</t>
  </si>
  <si>
    <t>Gestão Administrativa, Técnica e Institucional:</t>
  </si>
  <si>
    <t>Mobilização, Sensibilização e Comunicação:</t>
  </si>
  <si>
    <t>Gestão Administrativa, Técnica e Institucional / ha:</t>
  </si>
  <si>
    <t>Mobilização, Sensibilização e Comunicação / ha:</t>
  </si>
  <si>
    <t>Restauração Florestal, Conservação, Monitoramento e Manutenção / ha:</t>
  </si>
  <si>
    <t>TOTAL / ha:</t>
  </si>
  <si>
    <t>Elaboração de projetos por propriedade + inteligência territorial:</t>
  </si>
  <si>
    <t>Ações de comunicação do projeto:</t>
  </si>
  <si>
    <t>Aquisição de mudas:</t>
  </si>
  <si>
    <t>Pré-plantio: cercamento:</t>
  </si>
  <si>
    <t>Restauração florestal - plantio:</t>
  </si>
  <si>
    <t>Atividades de práticas mecânicas de conservação de solo e da água:</t>
  </si>
  <si>
    <t>Monitoramento  ecológico - áreas recuperadas:</t>
  </si>
  <si>
    <t>Manutenção áreas recuperadas:</t>
  </si>
  <si>
    <t>REALIZADO PELO GOV. FEDERAL, GOV. GO E MT, UNIVERSIDADES (UFV - UFG - UFMT) e INSTITUTO ESPINHAÇO</t>
  </si>
  <si>
    <t>ETAPA 2 - GESTÃO ADMINISTRATIVA, TÉCNICA, INSTITUCIONAL E CONSULTORIA - INCLUSO NO DBI</t>
  </si>
  <si>
    <t>ETAPA 3 - FORTALECIMENTO DE CAPACIDADES DAS EQUIPES  E PARA AS COMUNIDADES ATENDIDAS PELO PROJETO - ADM - DESCONSIDERADO PELO PROJETO EXECUTIVO</t>
  </si>
  <si>
    <t>A PARTIR DE 200 HA</t>
  </si>
  <si>
    <t>Sensibilização, Mobilização, Engajamento e Comunicação:</t>
  </si>
  <si>
    <t xml:space="preserve">Mobilização, sensibilização e engajamento social com propritários rurais - organizações e lideranças locais: </t>
  </si>
  <si>
    <t>Por hectare</t>
  </si>
  <si>
    <t>METAS E ETAPAS</t>
  </si>
  <si>
    <t>Valores P/ 50 ha</t>
  </si>
  <si>
    <t>Valores P/ 100 ha</t>
  </si>
  <si>
    <t>Valores P/ 200 ha</t>
  </si>
  <si>
    <t>DESPESAS INDIRETAS: EQUIPE GERENCI, IMPOSTOS, RISCOS, DESP. FINANC. (%):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</si>
</sst>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left" vertical="center"/>
    </xf>
    <xf numFmtId="0" fontId="5" fillId="0" borderId="0" xfId="0" applyFont="1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/>
    <xf numFmtId="44" fontId="0" fillId="2" borderId="1" xfId="1" applyFont="1" applyFill="1" applyBorder="1"/>
    <xf numFmtId="0" fontId="4" fillId="2" borderId="1" xfId="0" applyFont="1" applyFill="1" applyBorder="1" applyAlignment="1">
      <alignment horizontal="left" vertical="center"/>
    </xf>
    <xf numFmtId="44" fontId="0" fillId="3" borderId="1" xfId="1" applyFont="1" applyFill="1" applyBorder="1"/>
    <xf numFmtId="0" fontId="3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2" fillId="6" borderId="1" xfId="0" applyFont="1" applyFill="1" applyBorder="1" applyAlignment="1">
      <alignment horizontal="right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/>
    <xf numFmtId="44" fontId="2" fillId="7" borderId="1" xfId="1" applyFont="1" applyFill="1" applyBorder="1" applyAlignment="1">
      <alignment horizontal="center" vertical="center"/>
    </xf>
    <xf numFmtId="10" fontId="0" fillId="3" borderId="1" xfId="2" applyNumberFormat="1" applyFont="1" applyFill="1" applyBorder="1"/>
    <xf numFmtId="2" fontId="0" fillId="5" borderId="1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10" fontId="0" fillId="5" borderId="1" xfId="2" applyNumberFormat="1" applyFont="1" applyFill="1" applyBorder="1" applyAlignment="1">
      <alignment horizontal="center" vertical="center"/>
    </xf>
    <xf numFmtId="44" fontId="2" fillId="6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0" fontId="2" fillId="7" borderId="1" xfId="1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4" fontId="2" fillId="6" borderId="1" xfId="1" applyFont="1" applyFill="1" applyBorder="1" applyAlignment="1">
      <alignment horizontal="center" vertical="center"/>
    </xf>
    <xf numFmtId="10" fontId="2" fillId="6" borderId="1" xfId="1" applyNumberFormat="1" applyFont="1" applyFill="1" applyBorder="1" applyAlignment="1">
      <alignment horizontal="center" vertical="center"/>
    </xf>
    <xf numFmtId="44" fontId="0" fillId="6" borderId="1" xfId="1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44" fontId="0" fillId="0" borderId="1" xfId="0" applyNumberFormat="1" applyBorder="1"/>
    <xf numFmtId="44" fontId="2" fillId="6" borderId="1" xfId="0" applyNumberFormat="1" applyFont="1" applyFill="1" applyBorder="1"/>
    <xf numFmtId="10" fontId="2" fillId="6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44" fontId="0" fillId="3" borderId="1" xfId="0" applyNumberFormat="1" applyFill="1" applyBorder="1" applyAlignment="1">
      <alignment horizontal="center" vertical="center"/>
    </xf>
    <xf numFmtId="10" fontId="0" fillId="3" borderId="1" xfId="2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right" vertical="center"/>
    </xf>
    <xf numFmtId="44" fontId="0" fillId="8" borderId="1" xfId="0" applyNumberFormat="1" applyFill="1" applyBorder="1" applyAlignment="1">
      <alignment horizontal="center" vertical="center"/>
    </xf>
    <xf numFmtId="10" fontId="0" fillId="8" borderId="1" xfId="2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right" vertical="center"/>
    </xf>
    <xf numFmtId="44" fontId="0" fillId="9" borderId="1" xfId="0" applyNumberFormat="1" applyFill="1" applyBorder="1" applyAlignment="1">
      <alignment horizontal="center" vertical="center"/>
    </xf>
    <xf numFmtId="10" fontId="0" fillId="9" borderId="1" xfId="2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4" fontId="0" fillId="3" borderId="1" xfId="0" applyNumberFormat="1" applyFill="1" applyBorder="1"/>
    <xf numFmtId="44" fontId="0" fillId="8" borderId="1" xfId="0" applyNumberFormat="1" applyFill="1" applyBorder="1"/>
    <xf numFmtId="44" fontId="0" fillId="9" borderId="1" xfId="0" applyNumberFormat="1" applyFill="1" applyBorder="1"/>
    <xf numFmtId="0" fontId="2" fillId="0" borderId="1" xfId="0" applyFont="1" applyBorder="1"/>
    <xf numFmtId="10" fontId="0" fillId="10" borderId="1" xfId="2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right"/>
    </xf>
    <xf numFmtId="44" fontId="0" fillId="10" borderId="1" xfId="0" applyNumberFormat="1" applyFill="1" applyBorder="1"/>
    <xf numFmtId="44" fontId="2" fillId="8" borderId="1" xfId="0" applyNumberFormat="1" applyFont="1" applyFill="1" applyBorder="1"/>
    <xf numFmtId="10" fontId="2" fillId="8" borderId="1" xfId="0" applyNumberFormat="1" applyFont="1" applyFill="1" applyBorder="1"/>
    <xf numFmtId="0" fontId="8" fillId="11" borderId="1" xfId="0" applyFont="1" applyFill="1" applyBorder="1" applyAlignment="1">
      <alignment horizontal="right"/>
    </xf>
    <xf numFmtId="44" fontId="0" fillId="11" borderId="1" xfId="0" applyNumberFormat="1" applyFill="1" applyBorder="1"/>
    <xf numFmtId="10" fontId="2" fillId="2" borderId="1" xfId="0" applyNumberFormat="1" applyFont="1" applyFill="1" applyBorder="1"/>
    <xf numFmtId="44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/>
    </xf>
    <xf numFmtId="0" fontId="0" fillId="10" borderId="1" xfId="0" applyFill="1" applyBorder="1" applyAlignment="1">
      <alignment horizontal="right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0" fillId="5" borderId="1" xfId="0" applyFill="1" applyBorder="1" applyAlignment="1">
      <alignment horizontal="right" vertical="center"/>
    </xf>
    <xf numFmtId="44" fontId="2" fillId="3" borderId="1" xfId="0" applyNumberFormat="1" applyFont="1" applyFill="1" applyBorder="1"/>
    <xf numFmtId="0" fontId="2" fillId="3" borderId="1" xfId="0" applyFont="1" applyFill="1" applyBorder="1"/>
    <xf numFmtId="10" fontId="2" fillId="3" borderId="1" xfId="0" applyNumberFormat="1" applyFont="1" applyFill="1" applyBorder="1"/>
    <xf numFmtId="10" fontId="0" fillId="10" borderId="2" xfId="2" applyNumberFormat="1" applyFont="1" applyFill="1" applyBorder="1" applyAlignment="1">
      <alignment horizontal="center" vertical="center"/>
    </xf>
    <xf numFmtId="10" fontId="2" fillId="2" borderId="2" xfId="0" applyNumberFormat="1" applyFont="1" applyFill="1" applyBorder="1"/>
    <xf numFmtId="10" fontId="2" fillId="3" borderId="2" xfId="0" applyNumberFormat="1" applyFont="1" applyFill="1" applyBorder="1"/>
    <xf numFmtId="44" fontId="2" fillId="8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10" fillId="6" borderId="1" xfId="0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right"/>
    </xf>
    <xf numFmtId="0" fontId="11" fillId="0" borderId="0" xfId="0" applyFont="1"/>
    <xf numFmtId="0" fontId="10" fillId="3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right" vertical="center"/>
    </xf>
    <xf numFmtId="49" fontId="1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2" borderId="1" xfId="0" applyFont="1" applyFill="1" applyBorder="1"/>
    <xf numFmtId="0" fontId="12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/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/>
    <xf numFmtId="44" fontId="2" fillId="3" borderId="1" xfId="1" applyFont="1" applyFill="1" applyBorder="1"/>
    <xf numFmtId="10" fontId="2" fillId="3" borderId="1" xfId="2" applyNumberFormat="1" applyFont="1" applyFill="1" applyBorder="1"/>
    <xf numFmtId="44" fontId="2" fillId="0" borderId="1" xfId="1" applyFont="1" applyBorder="1"/>
    <xf numFmtId="44" fontId="2" fillId="2" borderId="1" xfId="1" applyFont="1" applyFill="1" applyBorder="1"/>
    <xf numFmtId="44" fontId="2" fillId="4" borderId="1" xfId="1" applyFont="1" applyFill="1" applyBorder="1"/>
    <xf numFmtId="10" fontId="2" fillId="4" borderId="1" xfId="2" applyNumberFormat="1" applyFont="1" applyFill="1" applyBorder="1"/>
    <xf numFmtId="10" fontId="2" fillId="0" borderId="1" xfId="2" applyNumberFormat="1" applyFont="1" applyFill="1" applyBorder="1"/>
    <xf numFmtId="44" fontId="2" fillId="0" borderId="1" xfId="1" applyFont="1" applyFill="1" applyBorder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Sensibilização, Mobilização, Engajamento e Comunicação: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CAB-4CD7-9CBD-CBC1DEBB72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CAB-4CD7-9CBD-CBC1DEBB72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CAB-4CD7-9CBD-CBC1DEBB722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'Riscos 1 e 2 - 50 ha'!$I$23:$I$25</c:f>
              <c:strCache>
                <c:ptCount val="3"/>
                <c:pt idx="0">
                  <c:v>Mobilização, sensibilização e engajamento social com propritários rurais - organizações e lideranças locais: </c:v>
                </c:pt>
                <c:pt idx="1">
                  <c:v>Elaboração de projetos por propriedade + inteligência territorial:</c:v>
                </c:pt>
                <c:pt idx="2">
                  <c:v>Ações de comunicação do projeto:</c:v>
                </c:pt>
              </c:strCache>
            </c:strRef>
          </c:cat>
          <c:val>
            <c:numRef>
              <c:f>'Riscos 1 e 2 - 50 ha'!$K$23:$K$25</c:f>
              <c:numCache>
                <c:formatCode>0.00%</c:formatCode>
                <c:ptCount val="3"/>
                <c:pt idx="0">
                  <c:v>0.57876972975357499</c:v>
                </c:pt>
                <c:pt idx="1">
                  <c:v>0.11475780760141673</c:v>
                </c:pt>
                <c:pt idx="2">
                  <c:v>0.30647246264500827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B-4CD7-9CBD-CBC1DEBB722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8330351818724"/>
          <c:y val="0.13287607518317934"/>
          <c:w val="0.34227787716159808"/>
          <c:h val="0.8330283529786555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Restauração Florestal, Conservação, Monitoramento e Manutenção: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63A-4F5C-8512-6F7BC36372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63A-4F5C-8512-6F7BC36372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63A-4F5C-8512-6F7BC36372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63A-4F5C-8512-6F7BC36372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263A-4F5C-8512-6F7BC363724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63A-4F5C-8512-6F7BC3637247}"/>
              </c:ext>
            </c:extLst>
          </c:dPt>
          <c:dLbls>
            <c:dLbl>
              <c:idx val="0"/>
              <c:layout>
                <c:manualLayout>
                  <c:x val="-6.530127383450951E-2"/>
                  <c:y val="0.1649074340389197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3A-4F5C-8512-6F7BC3637247}"/>
                </c:ext>
              </c:extLst>
            </c:dLbl>
            <c:dLbl>
              <c:idx val="1"/>
              <c:layout>
                <c:manualLayout>
                  <c:x val="-0.10656426220425488"/>
                  <c:y val="6.24054977860446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3A-4F5C-8512-6F7BC3637247}"/>
                </c:ext>
              </c:extLst>
            </c:dLbl>
            <c:dLbl>
              <c:idx val="3"/>
              <c:layout>
                <c:manualLayout>
                  <c:x val="6.9772137159062622E-2"/>
                  <c:y val="-4.165085055373728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3A-4F5C-8512-6F7BC3637247}"/>
                </c:ext>
              </c:extLst>
            </c:dLbl>
            <c:dLbl>
              <c:idx val="4"/>
              <c:layout>
                <c:manualLayout>
                  <c:x val="6.5201968269172059E-2"/>
                  <c:y val="3.940218248833965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3A-4F5C-8512-6F7BC3637247}"/>
                </c:ext>
              </c:extLst>
            </c:dLbl>
            <c:dLbl>
              <c:idx val="5"/>
              <c:layout>
                <c:manualLayout>
                  <c:x val="6.6871146920588417E-2"/>
                  <c:y val="0.1438782401242086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3A-4F5C-8512-6F7BC363724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'Riscos 1 e 2 - 50 ha'!$I$31:$I$36</c:f>
              <c:strCache>
                <c:ptCount val="6"/>
                <c:pt idx="0">
                  <c:v>Aquisição de mudas:</c:v>
                </c:pt>
                <c:pt idx="1">
                  <c:v>Pré-plantio: cercamento:</c:v>
                </c:pt>
                <c:pt idx="2">
                  <c:v>Restauração florestal - plantio:</c:v>
                </c:pt>
                <c:pt idx="3">
                  <c:v>Atividades de práticas mecânicas de conservação de solo e da água:</c:v>
                </c:pt>
                <c:pt idx="4">
                  <c:v>Monitoramento  ecológico - áreas recuperadas:</c:v>
                </c:pt>
                <c:pt idx="5">
                  <c:v>Manutenção áreas recuperadas:</c:v>
                </c:pt>
              </c:strCache>
            </c:strRef>
          </c:cat>
          <c:val>
            <c:numRef>
              <c:f>'Riscos 1 e 2 - 50 ha'!$J$31:$J$36</c:f>
              <c:numCache>
                <c:formatCode>_("R$"* #,##0.00_);_("R$"* \(#,##0.00\);_("R$"* "-"??_);_(@_)</c:formatCode>
                <c:ptCount val="6"/>
                <c:pt idx="0">
                  <c:v>540000</c:v>
                </c:pt>
                <c:pt idx="1">
                  <c:v>536085.41299999994</c:v>
                </c:pt>
                <c:pt idx="2">
                  <c:v>1827728.4369999999</c:v>
                </c:pt>
                <c:pt idx="3">
                  <c:v>304329.58</c:v>
                </c:pt>
                <c:pt idx="4">
                  <c:v>252618.18560000006</c:v>
                </c:pt>
                <c:pt idx="5">
                  <c:v>626803.59460000019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3A-4F5C-8512-6F7BC363724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8330351818724"/>
          <c:y val="0.13462648044369532"/>
          <c:w val="0.34227787716159808"/>
          <c:h val="0.8312777080179496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Resumo do</a:t>
            </a:r>
            <a:r>
              <a:rPr lang="pt-BR" sz="1050" baseline="0"/>
              <a:t> Orçamento para 50 ha</a:t>
            </a:r>
            <a:endParaRPr lang="pt-BR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238-47D6-A3BB-847C7743F3A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238-47D6-A3BB-847C7743F3A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238-47D6-A3BB-847C7743F3A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'Riscos 1 e 2 - 50 ha'!$I$9:$I$11</c:f>
              <c:strCache>
                <c:ptCount val="3"/>
                <c:pt idx="0">
                  <c:v>Gestão Administrativa, Técnica e Institucional:</c:v>
                </c:pt>
                <c:pt idx="1">
                  <c:v>Mobilização, Sensibilização e Comunicação:</c:v>
                </c:pt>
                <c:pt idx="2">
                  <c:v>Restauração Florestal, Conservação, Monitoramento e Manutenção:</c:v>
                </c:pt>
              </c:strCache>
            </c:strRef>
          </c:cat>
          <c:val>
            <c:numRef>
              <c:f>'Riscos 1 e 2 - 50 ha'!$J$9:$J$11</c:f>
              <c:numCache>
                <c:formatCode>_("R$"* #,##0.00_);_("R$"* \(#,##0.00\);_("R$"* "-"??_);_(@_)</c:formatCode>
                <c:ptCount val="3"/>
                <c:pt idx="0">
                  <c:v>1608191.2110599997</c:v>
                </c:pt>
                <c:pt idx="1">
                  <c:v>1273072.1599999999</c:v>
                </c:pt>
                <c:pt idx="2">
                  <c:v>4087565.2101999996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238-47D6-A3BB-847C7743F3A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8330351818724"/>
          <c:y val="0.13462648044369532"/>
          <c:w val="0.34227787716159808"/>
          <c:h val="0.8312777080179496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Sensibilização, Mobilização, Engajamento e Comunicação: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94F-4EFF-AB4C-407B921084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94F-4EFF-AB4C-407B921084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94F-4EFF-AB4C-407B921084F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'Riscos 1 e 2 - 100 ha'!$I$23:$I$25</c:f>
              <c:strCache>
                <c:ptCount val="3"/>
                <c:pt idx="0">
                  <c:v>Mobilização, sensibilização e engajamento social com propritários rurais - organizações e lideranças locais: </c:v>
                </c:pt>
                <c:pt idx="1">
                  <c:v>Elaboração de projetos por propriedade + inteligência territorial:</c:v>
                </c:pt>
                <c:pt idx="2">
                  <c:v>Ações de comunicação do projeto:</c:v>
                </c:pt>
              </c:strCache>
            </c:strRef>
          </c:cat>
          <c:val>
            <c:numRef>
              <c:f>'Riscos 1 e 2 - 100 ha'!$K$23:$K$25</c:f>
              <c:numCache>
                <c:formatCode>0.00%</c:formatCode>
                <c:ptCount val="3"/>
                <c:pt idx="0">
                  <c:v>0.51529855258385771</c:v>
                </c:pt>
                <c:pt idx="1">
                  <c:v>0.10961780125048717</c:v>
                </c:pt>
                <c:pt idx="2">
                  <c:v>0.37508364616565509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4F-4EFF-AB4C-407B921084F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8330351818724"/>
          <c:y val="0.13287607518317934"/>
          <c:w val="0.34227787716159808"/>
          <c:h val="0.8330283529786555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Restauração Florestal, Conservação, Monitoramento e Manutenção: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F2D-4A1C-823D-9F9645302C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F2D-4A1C-823D-9F9645302C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F2D-4A1C-823D-9F9645302C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F2D-4A1C-823D-9F9645302C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F2D-4A1C-823D-9F9645302C7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F2D-4A1C-823D-9F9645302C70}"/>
              </c:ext>
            </c:extLst>
          </c:dPt>
          <c:dLbls>
            <c:dLbl>
              <c:idx val="0"/>
              <c:layout>
                <c:manualLayout>
                  <c:x val="-6.530127383450951E-2"/>
                  <c:y val="0.1649074340389197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2D-4A1C-823D-9F9645302C70}"/>
                </c:ext>
              </c:extLst>
            </c:dLbl>
            <c:dLbl>
              <c:idx val="1"/>
              <c:layout>
                <c:manualLayout>
                  <c:x val="-0.10656426220425488"/>
                  <c:y val="6.24054977860446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2D-4A1C-823D-9F9645302C70}"/>
                </c:ext>
              </c:extLst>
            </c:dLbl>
            <c:dLbl>
              <c:idx val="3"/>
              <c:layout>
                <c:manualLayout>
                  <c:x val="6.9772137159062622E-2"/>
                  <c:y val="-4.165085055373728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2D-4A1C-823D-9F9645302C70}"/>
                </c:ext>
              </c:extLst>
            </c:dLbl>
            <c:dLbl>
              <c:idx val="4"/>
              <c:layout>
                <c:manualLayout>
                  <c:x val="6.5201968269172059E-2"/>
                  <c:y val="3.940218248833965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2D-4A1C-823D-9F9645302C70}"/>
                </c:ext>
              </c:extLst>
            </c:dLbl>
            <c:dLbl>
              <c:idx val="5"/>
              <c:layout>
                <c:manualLayout>
                  <c:x val="6.6871146920588417E-2"/>
                  <c:y val="0.1438782401242086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2D-4A1C-823D-9F9645302C70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'Riscos 1 e 2 - 100 ha'!$I$31:$I$36</c:f>
              <c:strCache>
                <c:ptCount val="6"/>
                <c:pt idx="0">
                  <c:v>Aquisição de mudas:</c:v>
                </c:pt>
                <c:pt idx="1">
                  <c:v>Pré-plantio: cercamento:</c:v>
                </c:pt>
                <c:pt idx="2">
                  <c:v>Restauração florestal - plantio:</c:v>
                </c:pt>
                <c:pt idx="3">
                  <c:v>Atividades de práticas mecânicas de conservação de solo e da água:</c:v>
                </c:pt>
                <c:pt idx="4">
                  <c:v>Monitoramento  ecológico - áreas recuperadas:</c:v>
                </c:pt>
                <c:pt idx="5">
                  <c:v>Manutenção áreas recuperadas:</c:v>
                </c:pt>
              </c:strCache>
            </c:strRef>
          </c:cat>
          <c:val>
            <c:numRef>
              <c:f>'Riscos 1 e 2 - 100 ha'!$J$31:$J$36</c:f>
              <c:numCache>
                <c:formatCode>_("R$"* #,##0.00_);_("R$"* \(#,##0.00\);_("R$"* "-"??_);_(@_)</c:formatCode>
                <c:ptCount val="6"/>
                <c:pt idx="0">
                  <c:v>1056000</c:v>
                </c:pt>
                <c:pt idx="1">
                  <c:v>1054453.3060000001</c:v>
                </c:pt>
                <c:pt idx="2">
                  <c:v>2976824.2979999995</c:v>
                </c:pt>
                <c:pt idx="3">
                  <c:v>485581.41000000009</c:v>
                </c:pt>
                <c:pt idx="4">
                  <c:v>481926.39559999993</c:v>
                </c:pt>
                <c:pt idx="5">
                  <c:v>933497.91919999977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F2D-4A1C-823D-9F9645302C7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75643391048851"/>
          <c:y val="0.13068604378778456"/>
          <c:w val="0.34227787716159808"/>
          <c:h val="0.8312777080179496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Resumo do</a:t>
            </a:r>
            <a:r>
              <a:rPr lang="pt-BR" sz="1050" baseline="0"/>
              <a:t> Orçamento para 50 ha</a:t>
            </a:r>
            <a:endParaRPr lang="pt-BR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18B-4770-ADE6-013FBED3834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18B-4770-ADE6-013FBED3834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18B-4770-ADE6-013FBED3834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'Riscos 1 e 2 - 100 ha'!$I$9:$I$11</c:f>
              <c:strCache>
                <c:ptCount val="3"/>
                <c:pt idx="0">
                  <c:v>Gestão Administrativa, Técnica e Institucional:</c:v>
                </c:pt>
                <c:pt idx="1">
                  <c:v>Mobilização, Sensibilização e Comunicação:</c:v>
                </c:pt>
                <c:pt idx="2">
                  <c:v>Restauração Florestal, Conservação, Monitoramento e Manutenção:</c:v>
                </c:pt>
              </c:strCache>
            </c:strRef>
          </c:cat>
          <c:val>
            <c:numRef>
              <c:f>'Riscos 1 e 2 - 100 ha'!$L$9:$L$11</c:f>
              <c:numCache>
                <c:formatCode>_("R$"* #,##0.00_);_("R$"* \(#,##0.00\);_("R$"* "-"??_);_(@_)</c:formatCode>
                <c:ptCount val="3"/>
                <c:pt idx="0">
                  <c:v>2615187.794639999</c:v>
                </c:pt>
                <c:pt idx="1">
                  <c:v>1729009.3200000003</c:v>
                </c:pt>
                <c:pt idx="2">
                  <c:v>6988283.3287999984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8B-4770-ADE6-013FBED3834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8330351818724"/>
          <c:y val="0.13462648044369532"/>
          <c:w val="0.34227787716159808"/>
          <c:h val="0.8312777080179496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Sensibilização, Mobilização, Engajamento e Comunicação: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9E-4DD0-BB4B-C159C36E67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E9E-4DD0-BB4B-C159C36E67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E9E-4DD0-BB4B-C159C36E676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'Riscos 1 e 2 - 200 ha'!$I$23:$I$25</c:f>
              <c:strCache>
                <c:ptCount val="3"/>
                <c:pt idx="0">
                  <c:v>Mobilização, sensibilização e engajamento social com propritários rurais - organizações e lideranças locais: </c:v>
                </c:pt>
                <c:pt idx="1">
                  <c:v>Elaboração de projetos por propriedade + inteligência territorial:</c:v>
                </c:pt>
                <c:pt idx="2">
                  <c:v>Ações de comunicação do projeto:</c:v>
                </c:pt>
              </c:strCache>
            </c:strRef>
          </c:cat>
          <c:val>
            <c:numRef>
              <c:f>'Riscos 1 e 2 - 200 ha'!$K$23:$K$25</c:f>
              <c:numCache>
                <c:formatCode>0.00%</c:formatCode>
                <c:ptCount val="3"/>
                <c:pt idx="0">
                  <c:v>0.63355329855599374</c:v>
                </c:pt>
                <c:pt idx="1">
                  <c:v>0.10983462972348511</c:v>
                </c:pt>
                <c:pt idx="2">
                  <c:v>0.25661207172052108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9E-4DD0-BB4B-C159C36E67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8330351818724"/>
          <c:y val="0.13287607518317934"/>
          <c:w val="0.34227787716159808"/>
          <c:h val="0.8330283529786555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Restauração Florestal, Conservação, Monitoramento e Manutenção: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338-433A-9DB5-F357C41690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338-433A-9DB5-F357C41690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338-433A-9DB5-F357C41690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338-433A-9DB5-F357C41690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38-433A-9DB5-F357C416903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38-433A-9DB5-F357C4169036}"/>
              </c:ext>
            </c:extLst>
          </c:dPt>
          <c:dLbls>
            <c:dLbl>
              <c:idx val="0"/>
              <c:layout>
                <c:manualLayout>
                  <c:x val="-6.530127383450951E-2"/>
                  <c:y val="0.1649074340389197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38-433A-9DB5-F357C4169036}"/>
                </c:ext>
              </c:extLst>
            </c:dLbl>
            <c:dLbl>
              <c:idx val="1"/>
              <c:layout>
                <c:manualLayout>
                  <c:x val="-0.10656426220425488"/>
                  <c:y val="6.24054977860446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8-433A-9DB5-F357C4169036}"/>
                </c:ext>
              </c:extLst>
            </c:dLbl>
            <c:dLbl>
              <c:idx val="3"/>
              <c:layout>
                <c:manualLayout>
                  <c:x val="6.9772137159062622E-2"/>
                  <c:y val="-4.165085055373728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38-433A-9DB5-F357C4169036}"/>
                </c:ext>
              </c:extLst>
            </c:dLbl>
            <c:dLbl>
              <c:idx val="4"/>
              <c:layout>
                <c:manualLayout>
                  <c:x val="6.5201968269172059E-2"/>
                  <c:y val="3.940218248833965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38-433A-9DB5-F357C4169036}"/>
                </c:ext>
              </c:extLst>
            </c:dLbl>
            <c:dLbl>
              <c:idx val="5"/>
              <c:layout>
                <c:manualLayout>
                  <c:x val="6.6871146920588417E-2"/>
                  <c:y val="0.1438782401242086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38-433A-9DB5-F357C416903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'Riscos 1 e 2 - 200 ha'!$I$31:$I$36</c:f>
              <c:strCache>
                <c:ptCount val="6"/>
                <c:pt idx="0">
                  <c:v>Aquisição de mudas:</c:v>
                </c:pt>
                <c:pt idx="1">
                  <c:v>Pré-plantio: cercamento:</c:v>
                </c:pt>
                <c:pt idx="2">
                  <c:v>Restauração florestal - plantio:</c:v>
                </c:pt>
                <c:pt idx="3">
                  <c:v>Atividades de práticas mecânicas de conservação de solo e da água:</c:v>
                </c:pt>
                <c:pt idx="4">
                  <c:v>Monitoramento  ecológico - áreas recuperadas:</c:v>
                </c:pt>
                <c:pt idx="5">
                  <c:v>Manutenção áreas recuperadas:</c:v>
                </c:pt>
              </c:strCache>
            </c:strRef>
          </c:cat>
          <c:val>
            <c:numRef>
              <c:f>'Riscos 1 e 2 - 200 ha'!$J$31:$J$36</c:f>
              <c:numCache>
                <c:formatCode>_("R$"* #,##0.00_);_("R$"* \(#,##0.00\);_("R$"* "-"??_);_(@_)</c:formatCode>
                <c:ptCount val="6"/>
                <c:pt idx="0">
                  <c:v>2076000</c:v>
                </c:pt>
                <c:pt idx="1">
                  <c:v>2055458.0519999999</c:v>
                </c:pt>
                <c:pt idx="2">
                  <c:v>5536237.3119999981</c:v>
                </c:pt>
                <c:pt idx="3">
                  <c:v>547944.80999999982</c:v>
                </c:pt>
                <c:pt idx="4">
                  <c:v>465338.05559999996</c:v>
                </c:pt>
                <c:pt idx="5">
                  <c:v>1303737.6837999998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38-433A-9DB5-F357C416903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75643391048851"/>
          <c:y val="0.13068604378778456"/>
          <c:w val="0.34227787716159808"/>
          <c:h val="0.8312777080179496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50"/>
              <a:t>Resumo do</a:t>
            </a:r>
            <a:r>
              <a:rPr lang="pt-BR" sz="1050" baseline="0"/>
              <a:t> Orçamento para 50 ha</a:t>
            </a:r>
            <a:endParaRPr lang="pt-BR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25-4B6F-AD7A-65FAFAAACA5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25-4B6F-AD7A-65FAFAAACA5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925-4B6F-AD7A-65FAFAAACA5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'Riscos 1 e 2 - 200 ha'!$I$9:$I$11</c:f>
              <c:strCache>
                <c:ptCount val="3"/>
                <c:pt idx="0">
                  <c:v>Gestão Administrativa, Técnica e Institucional:</c:v>
                </c:pt>
                <c:pt idx="1">
                  <c:v>Mobilização, Sensibilização e Comunicação:</c:v>
                </c:pt>
                <c:pt idx="2">
                  <c:v>Restauração Florestal, Conservação, Monitoramento e Manutenção:</c:v>
                </c:pt>
              </c:strCache>
            </c:strRef>
          </c:cat>
          <c:val>
            <c:numRef>
              <c:f>'Riscos 1 e 2 - 200 ha'!$N$9:$N$11</c:f>
              <c:numCache>
                <c:formatCode>_("R$"* #,##0.00_);_("R$"* \(#,##0.00\);_("R$"* "-"??_);_(@_)</c:formatCode>
                <c:ptCount val="3"/>
                <c:pt idx="0">
                  <c:v>4353590.080020003</c:v>
                </c:pt>
                <c:pt idx="1">
                  <c:v>2527251.0199999996</c:v>
                </c:pt>
                <c:pt idx="2">
                  <c:v>11984715.913399998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25-4B6F-AD7A-65FAFAAACA5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8330351818724"/>
          <c:y val="0.13462648044369532"/>
          <c:w val="0.34227787716159808"/>
          <c:h val="0.8312777080179496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9D0-4E26-B818-E3E10C3069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9D0-4E26-B818-E3E10C3069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9D0-4E26-B818-E3E10C3069B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'Riscos 3 e 4'!$I$23:$I$25</c:f>
              <c:strCache>
                <c:ptCount val="3"/>
                <c:pt idx="0">
                  <c:v>Mobilização, sensibilização e engajamento social com propritários rurais - organizações e lideranças locais: </c:v>
                </c:pt>
                <c:pt idx="1">
                  <c:v>Elaboração de projetos por propriedade + inteligência territorial:</c:v>
                </c:pt>
                <c:pt idx="2">
                  <c:v>Ações de comunicação do projeto:</c:v>
                </c:pt>
              </c:strCache>
            </c:strRef>
          </c:cat>
          <c:val>
            <c:numRef>
              <c:f>'Riscos 3 e 4'!$K$23:$K$25</c:f>
              <c:numCache>
                <c:formatCode>0.00%</c:formatCode>
                <c:ptCount val="3"/>
                <c:pt idx="0">
                  <c:v>0.58321567515760664</c:v>
                </c:pt>
                <c:pt idx="1">
                  <c:v>0.11415928025664759</c:v>
                </c:pt>
                <c:pt idx="2">
                  <c:v>0.30262504458574579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D0-4E26-B818-E3E10C3069B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8330351818724"/>
          <c:y val="3.9820990153286315E-2"/>
          <c:w val="0.34227787716159808"/>
          <c:h val="0.926083377438123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C9-43B7-A808-B784E345E1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C9-43B7-A808-B784E345E1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5C9-43B7-A808-B784E345E1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5C9-43B7-A808-B784E345E1B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5C9-43B7-A808-B784E345E1B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5C9-43B7-A808-B784E345E1BE}"/>
              </c:ext>
            </c:extLst>
          </c:dPt>
          <c:dLbls>
            <c:dLbl>
              <c:idx val="0"/>
              <c:layout>
                <c:manualLayout>
                  <c:x val="-6.530127383450951E-2"/>
                  <c:y val="0.1649074340389197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C9-43B7-A808-B784E345E1BE}"/>
                </c:ext>
              </c:extLst>
            </c:dLbl>
            <c:dLbl>
              <c:idx val="1"/>
              <c:layout>
                <c:manualLayout>
                  <c:x val="-0.10656426220425488"/>
                  <c:y val="6.24054977860446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9-43B7-A808-B784E345E1BE}"/>
                </c:ext>
              </c:extLst>
            </c:dLbl>
            <c:dLbl>
              <c:idx val="3"/>
              <c:layout>
                <c:manualLayout>
                  <c:x val="6.9772137159062622E-2"/>
                  <c:y val="-4.165085055373728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C9-43B7-A808-B784E345E1BE}"/>
                </c:ext>
              </c:extLst>
            </c:dLbl>
            <c:dLbl>
              <c:idx val="4"/>
              <c:layout>
                <c:manualLayout>
                  <c:x val="6.5201968269172059E-2"/>
                  <c:y val="3.940218248833965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C9-43B7-A808-B784E345E1BE}"/>
                </c:ext>
              </c:extLst>
            </c:dLbl>
            <c:dLbl>
              <c:idx val="5"/>
              <c:layout>
                <c:manualLayout>
                  <c:x val="6.6871146920588417E-2"/>
                  <c:y val="0.1438782401242086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C9-43B7-A808-B784E345E1B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'Riscos 3 e 4'!$I$31:$I$36</c:f>
              <c:strCache>
                <c:ptCount val="6"/>
                <c:pt idx="0">
                  <c:v>Aquisição de mudas:</c:v>
                </c:pt>
                <c:pt idx="1">
                  <c:v>Pré-plantio: cercamento:</c:v>
                </c:pt>
                <c:pt idx="2">
                  <c:v>Restauração florestal - plantio:</c:v>
                </c:pt>
                <c:pt idx="3">
                  <c:v>Atividades de práticas mecânicas de conservação de solo e da água:</c:v>
                </c:pt>
                <c:pt idx="4">
                  <c:v>Monitoramento  ecológico - áreas recuperadas:</c:v>
                </c:pt>
                <c:pt idx="5">
                  <c:v>Manutenção áreas recuperadas:</c:v>
                </c:pt>
              </c:strCache>
            </c:strRef>
          </c:cat>
          <c:val>
            <c:numRef>
              <c:f>'Riscos 3 e 4'!$J$31:$J$36</c:f>
              <c:numCache>
                <c:formatCode>_("R$"* #,##0.00_);_("R$"* \(#,##0.00\);_("R$"* "-"??_);_(@_)</c:formatCode>
                <c:ptCount val="6"/>
                <c:pt idx="0">
                  <c:v>540000</c:v>
                </c:pt>
                <c:pt idx="1">
                  <c:v>550904.973</c:v>
                </c:pt>
                <c:pt idx="2">
                  <c:v>1856596.327</c:v>
                </c:pt>
                <c:pt idx="3">
                  <c:v>311256.44</c:v>
                </c:pt>
                <c:pt idx="4">
                  <c:v>256962.48560000004</c:v>
                </c:pt>
                <c:pt idx="5">
                  <c:v>642227.51460000023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C9-43B7-A808-B784E345E1B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8330351818724"/>
          <c:y val="3.9820990153286315E-2"/>
          <c:w val="0.34227787716159808"/>
          <c:h val="0.926083377438123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1550835</xdr:colOff>
      <xdr:row>40</xdr:row>
      <xdr:rowOff>55539</xdr:rowOff>
    </xdr:from>
    <xdr:to>
      <xdr:col>10</xdr:col>
      <xdr:colOff>597876</xdr:colOff>
      <xdr:row>57</xdr:row>
      <xdr:rowOff>105508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F554E74-34BC-47CA-0194-2E8041AB2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76224</xdr:colOff>
      <xdr:row>40</xdr:row>
      <xdr:rowOff>50714</xdr:rowOff>
    </xdr:from>
    <xdr:to>
      <xdr:col>19</xdr:col>
      <xdr:colOff>201559</xdr:colOff>
      <xdr:row>57</xdr:row>
      <xdr:rowOff>119742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245C3A6-FA0F-43F8-AE40-EA8188FE3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119743</xdr:colOff>
      <xdr:row>6</xdr:row>
      <xdr:rowOff>174172</xdr:rowOff>
    </xdr:from>
    <xdr:to>
      <xdr:col>25</xdr:col>
      <xdr:colOff>70906</xdr:colOff>
      <xdr:row>29</xdr:row>
      <xdr:rowOff>134343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D482254-5CAE-4CDD-8A0A-8A67D502D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1550836</xdr:colOff>
      <xdr:row>40</xdr:row>
      <xdr:rowOff>55539</xdr:rowOff>
    </xdr:from>
    <xdr:to>
      <xdr:col>9</xdr:col>
      <xdr:colOff>543339</xdr:colOff>
      <xdr:row>57</xdr:row>
      <xdr:rowOff>105508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DCC51E-84EF-407C-9673-ACE81B0B5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805093</xdr:colOff>
      <xdr:row>40</xdr:row>
      <xdr:rowOff>37462</xdr:rowOff>
    </xdr:from>
    <xdr:to>
      <xdr:col>16</xdr:col>
      <xdr:colOff>165652</xdr:colOff>
      <xdr:row>57</xdr:row>
      <xdr:rowOff>106490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87DCE26-DF4F-4D4A-BAB0-937982013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119743</xdr:colOff>
      <xdr:row>6</xdr:row>
      <xdr:rowOff>174172</xdr:rowOff>
    </xdr:from>
    <xdr:to>
      <xdr:col>25</xdr:col>
      <xdr:colOff>70906</xdr:colOff>
      <xdr:row>29</xdr:row>
      <xdr:rowOff>134343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199EA44-AD94-4666-99AB-E1C3F84DE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1550836</xdr:colOff>
      <xdr:row>40</xdr:row>
      <xdr:rowOff>55539</xdr:rowOff>
    </xdr:from>
    <xdr:to>
      <xdr:col>9</xdr:col>
      <xdr:colOff>543339</xdr:colOff>
      <xdr:row>57</xdr:row>
      <xdr:rowOff>105508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EE8951-2DDB-4D68-86D7-15B036DB3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805093</xdr:colOff>
      <xdr:row>40</xdr:row>
      <xdr:rowOff>37462</xdr:rowOff>
    </xdr:from>
    <xdr:to>
      <xdr:col>16</xdr:col>
      <xdr:colOff>165652</xdr:colOff>
      <xdr:row>57</xdr:row>
      <xdr:rowOff>106490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C957224-4FB0-45CF-AC2C-1B400A977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119743</xdr:colOff>
      <xdr:row>6</xdr:row>
      <xdr:rowOff>174172</xdr:rowOff>
    </xdr:from>
    <xdr:to>
      <xdr:col>25</xdr:col>
      <xdr:colOff>70906</xdr:colOff>
      <xdr:row>29</xdr:row>
      <xdr:rowOff>134343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4E56CA-917A-435B-8D77-CBB690D1A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1550836</xdr:colOff>
      <xdr:row>40</xdr:row>
      <xdr:rowOff>55539</xdr:rowOff>
    </xdr:from>
    <xdr:to>
      <xdr:col>8</xdr:col>
      <xdr:colOff>5810416</xdr:colOff>
      <xdr:row>52</xdr:row>
      <xdr:rowOff>47376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D4763D-2EFD-4C9F-8344-F1E17B30C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6009861</xdr:colOff>
      <xdr:row>40</xdr:row>
      <xdr:rowOff>33130</xdr:rowOff>
    </xdr:from>
    <xdr:to>
      <xdr:col>13</xdr:col>
      <xdr:colOff>601980</xdr:colOff>
      <xdr:row>52</xdr:row>
      <xdr:rowOff>24967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F21361-15D9-4B9F-9F6E-E3B1F9BC9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acf183941ecc6ad/&#193;rea%20de%20Trabalho/2024.03.13%20Orc&#807;amento%20Final%20-%2050%20100%20200%20HA%20.xlsx" TargetMode="External"/><Relationship Id="rId1" Type="http://schemas.openxmlformats.org/officeDocument/2006/relationships/externalLinkPath" Target="2024.03.13%20Orc&#807;amento%20Final%20-%2050%20100%20200%20H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2Projetos de recuperação 50ha"/>
      <sheetName val="12Projetos de recuperação 100ha"/>
      <sheetName val="12Projetos de recuperação 200ha"/>
      <sheetName val="34Projetos de restauração 50 ha"/>
      <sheetName val="34Projetos de restauração 100ha"/>
      <sheetName val="34Projetos de restauração 200ha"/>
    </sheetNames>
    <sheetDataSet>
      <sheetData sheetId="0">
        <row r="64">
          <cell r="H64">
            <v>736815.62999999989</v>
          </cell>
        </row>
        <row r="82">
          <cell r="H82">
            <v>146094.97</v>
          </cell>
        </row>
        <row r="91">
          <cell r="H91">
            <v>540000</v>
          </cell>
        </row>
        <row r="163">
          <cell r="H163">
            <v>536085.41299999994</v>
          </cell>
        </row>
        <row r="253">
          <cell r="H253">
            <v>1827728.4369999999</v>
          </cell>
        </row>
        <row r="292">
          <cell r="H292">
            <v>304329.58</v>
          </cell>
        </row>
        <row r="340">
          <cell r="H340">
            <v>252618.18560000006</v>
          </cell>
        </row>
        <row r="409">
          <cell r="H409">
            <v>626803.59460000019</v>
          </cell>
        </row>
        <row r="418">
          <cell r="H418">
            <v>390161.56</v>
          </cell>
        </row>
      </sheetData>
      <sheetData sheetId="1">
        <row r="61">
          <cell r="I61">
            <v>890956.00000000012</v>
          </cell>
        </row>
        <row r="79">
          <cell r="I79">
            <v>189530.2</v>
          </cell>
        </row>
        <row r="88">
          <cell r="I88">
            <v>1056000</v>
          </cell>
        </row>
        <row r="160">
          <cell r="I160">
            <v>1054453.3060000001</v>
          </cell>
        </row>
        <row r="251">
          <cell r="I251">
            <v>2976824.2979999995</v>
          </cell>
        </row>
        <row r="290">
          <cell r="I290">
            <v>485581.41000000009</v>
          </cell>
        </row>
        <row r="343">
          <cell r="I343">
            <v>481926.39559999993</v>
          </cell>
        </row>
        <row r="413">
          <cell r="I413">
            <v>933497.91919999977</v>
          </cell>
        </row>
        <row r="422">
          <cell r="I422">
            <v>648523.12</v>
          </cell>
        </row>
      </sheetData>
      <sheetData sheetId="2">
        <row r="62">
          <cell r="H62">
            <v>1601148.2199999995</v>
          </cell>
        </row>
        <row r="80">
          <cell r="H80">
            <v>277579.68</v>
          </cell>
        </row>
        <row r="89">
          <cell r="H89">
            <v>2076000</v>
          </cell>
        </row>
        <row r="161">
          <cell r="H161">
            <v>2055458.0519999999</v>
          </cell>
        </row>
        <row r="252">
          <cell r="H252">
            <v>5536237.3119999981</v>
          </cell>
        </row>
        <row r="291">
          <cell r="H291">
            <v>547944.80999999982</v>
          </cell>
        </row>
        <row r="344">
          <cell r="H344">
            <v>465338.05559999996</v>
          </cell>
        </row>
        <row r="414">
          <cell r="H414">
            <v>1303737.6837999998</v>
          </cell>
        </row>
        <row r="423">
          <cell r="H423">
            <v>648523.12</v>
          </cell>
        </row>
      </sheetData>
      <sheetData sheetId="3">
        <row r="67">
          <cell r="H67">
            <v>751915.09</v>
          </cell>
        </row>
        <row r="89">
          <cell r="H89">
            <v>147180.68999999997</v>
          </cell>
        </row>
        <row r="98">
          <cell r="H98">
            <v>540000</v>
          </cell>
        </row>
        <row r="181">
          <cell r="H181">
            <v>550904.973</v>
          </cell>
        </row>
        <row r="282">
          <cell r="H282">
            <v>1856596.327</v>
          </cell>
        </row>
        <row r="327">
          <cell r="H327">
            <v>311256.44</v>
          </cell>
        </row>
        <row r="382">
          <cell r="H382">
            <v>256962.48560000004</v>
          </cell>
        </row>
        <row r="462">
          <cell r="H462">
            <v>642227.51460000023</v>
          </cell>
        </row>
        <row r="471">
          <cell r="H471">
            <v>390161.56</v>
          </cell>
        </row>
      </sheetData>
      <sheetData sheetId="4">
        <row r="66">
          <cell r="H66">
            <v>1021928.9200000002</v>
          </cell>
        </row>
        <row r="88">
          <cell r="H88">
            <v>190615.91999999998</v>
          </cell>
        </row>
        <row r="97">
          <cell r="H97">
            <v>1056000</v>
          </cell>
        </row>
        <row r="180">
          <cell r="H180">
            <v>1077097.6260000002</v>
          </cell>
        </row>
        <row r="282">
          <cell r="H282">
            <v>3237748.648</v>
          </cell>
        </row>
        <row r="327">
          <cell r="H327">
            <v>493564.70000000007</v>
          </cell>
        </row>
        <row r="387">
          <cell r="H387">
            <v>490647.55559999991</v>
          </cell>
        </row>
        <row r="468">
          <cell r="H468">
            <v>963561.75919999985</v>
          </cell>
        </row>
        <row r="477">
          <cell r="H477">
            <v>648523.12</v>
          </cell>
        </row>
      </sheetData>
      <sheetData sheetId="5">
        <row r="67">
          <cell r="H67">
            <v>1638425.7599999998</v>
          </cell>
        </row>
        <row r="89">
          <cell r="H89">
            <v>279266.38</v>
          </cell>
        </row>
        <row r="98">
          <cell r="H98">
            <v>2076000</v>
          </cell>
        </row>
        <row r="181">
          <cell r="H181">
            <v>2100746.6920000003</v>
          </cell>
        </row>
        <row r="282">
          <cell r="H282">
            <v>5672418.5519999983</v>
          </cell>
        </row>
        <row r="327">
          <cell r="H327">
            <v>551868.33999999973</v>
          </cell>
        </row>
        <row r="387">
          <cell r="H387">
            <v>513058.29559999984</v>
          </cell>
        </row>
        <row r="468">
          <cell r="H468">
            <v>1344586.7737999998</v>
          </cell>
        </row>
        <row r="477">
          <cell r="H477">
            <v>648523.12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CBCC3-4579-4DA4-8E1B-7D756945CD3F}">
  <dimension ref="A2:I36"/>
  <sheetViews>
    <sheetView zoomScale="115" zoomScaleNormal="115" workbookViewId="0">
      <selection activeCell="D18" sqref="D18"/>
    </sheetView>
  </sheetViews>
  <sheetFormatPr defaultRowHeight="14.4" x14ac:dyDescent="0.3"/>
  <cols>
    <col min="2" max="2" width="5.77734375" style="1" customWidth="1"/>
    <col min="3" max="3" width="69.88671875" customWidth="1"/>
    <col min="4" max="4" width="18.6640625" style="3" customWidth="1"/>
    <col min="5" max="5" width="8.21875" style="3" bestFit="1" customWidth="1"/>
    <col min="6" max="6" width="18.6640625" style="3" customWidth="1"/>
    <col min="7" max="7" width="8.109375" style="3" customWidth="1"/>
    <col min="8" max="8" width="18.6640625" style="3" customWidth="1"/>
    <col min="9" max="9" width="8.109375" style="3" customWidth="1"/>
  </cols>
  <sheetData>
    <row r="2" spans="1:9" x14ac:dyDescent="0.3">
      <c r="B2" s="16"/>
      <c r="C2" s="17"/>
      <c r="D2" s="18" t="s">
        <v>19</v>
      </c>
      <c r="E2" s="18"/>
      <c r="F2" s="18" t="s">
        <v>20</v>
      </c>
      <c r="G2" s="18"/>
      <c r="H2" s="18" t="s">
        <v>56</v>
      </c>
      <c r="I2" s="18"/>
    </row>
    <row r="3" spans="1:9" x14ac:dyDescent="0.3">
      <c r="B3" s="7" t="s">
        <v>0</v>
      </c>
      <c r="C3" s="8"/>
      <c r="D3" s="9"/>
      <c r="E3" s="9"/>
      <c r="F3" s="9"/>
      <c r="G3" s="9"/>
      <c r="H3" s="9"/>
      <c r="I3" s="9"/>
    </row>
    <row r="4" spans="1:9" x14ac:dyDescent="0.3">
      <c r="B4" s="83" t="s">
        <v>1</v>
      </c>
      <c r="C4" s="66" t="s">
        <v>53</v>
      </c>
      <c r="D4" s="95">
        <v>0</v>
      </c>
      <c r="E4" s="96">
        <f>D4/$D$31</f>
        <v>0</v>
      </c>
      <c r="F4" s="95">
        <v>0</v>
      </c>
      <c r="G4" s="96">
        <f>F4/$F$31</f>
        <v>0</v>
      </c>
      <c r="H4" s="95">
        <v>0</v>
      </c>
      <c r="I4" s="96">
        <f>H4/$H$31</f>
        <v>0</v>
      </c>
    </row>
    <row r="5" spans="1:9" x14ac:dyDescent="0.3">
      <c r="B5" s="84"/>
      <c r="C5" s="54"/>
      <c r="D5" s="97"/>
      <c r="E5" s="97"/>
      <c r="F5" s="97"/>
      <c r="G5" s="97"/>
      <c r="H5" s="97"/>
      <c r="I5" s="97"/>
    </row>
    <row r="6" spans="1:9" x14ac:dyDescent="0.3">
      <c r="B6" s="10" t="s">
        <v>2</v>
      </c>
      <c r="C6" s="85"/>
      <c r="D6" s="98"/>
      <c r="E6" s="98"/>
      <c r="F6" s="98"/>
      <c r="G6" s="98"/>
      <c r="H6" s="98"/>
      <c r="I6" s="98"/>
    </row>
    <row r="7" spans="1:9" x14ac:dyDescent="0.3">
      <c r="B7" s="83" t="s">
        <v>1</v>
      </c>
      <c r="C7" s="86" t="s">
        <v>3</v>
      </c>
      <c r="D7" s="95">
        <f>'[1]12Projetos de recuperação 50ha'!$H$64</f>
        <v>736815.62999999989</v>
      </c>
      <c r="E7" s="96">
        <f>D7/$D$31</f>
        <v>0.13744925819753967</v>
      </c>
      <c r="F7" s="95">
        <f>'[1]12Projetos de recuperação 100ha'!$I$61</f>
        <v>890956.00000000012</v>
      </c>
      <c r="G7" s="96">
        <f>F7/$F$31</f>
        <v>0.10220558559802934</v>
      </c>
      <c r="H7" s="95">
        <f>'[1]12Projetos de recuperação 200ha'!$H$62</f>
        <v>1601148.2199999995</v>
      </c>
      <c r="I7" s="96">
        <f>H7/$H$31</f>
        <v>0.11033295674860441</v>
      </c>
    </row>
    <row r="8" spans="1:9" x14ac:dyDescent="0.3">
      <c r="B8" s="83" t="s">
        <v>4</v>
      </c>
      <c r="C8" s="86" t="s">
        <v>5</v>
      </c>
      <c r="D8" s="95">
        <f>'[1]12Projetos de recuperação 50ha'!$H$82</f>
        <v>146094.97</v>
      </c>
      <c r="E8" s="96">
        <f>D8/$D$31</f>
        <v>2.7253283501724599E-2</v>
      </c>
      <c r="F8" s="95">
        <f>'[1]12Projetos de recuperação 100ha'!$I$79</f>
        <v>189530.2</v>
      </c>
      <c r="G8" s="96">
        <f>F8/$F$31</f>
        <v>2.1741865007375918E-2</v>
      </c>
      <c r="H8" s="95">
        <f>'[1]12Projetos de recuperação 200ha'!$H$80</f>
        <v>277579.68</v>
      </c>
      <c r="I8" s="96">
        <f>H8/$H$31</f>
        <v>1.9127640055541805E-2</v>
      </c>
    </row>
    <row r="9" spans="1:9" x14ac:dyDescent="0.3">
      <c r="B9" s="84"/>
      <c r="C9" s="54"/>
      <c r="D9" s="97"/>
      <c r="E9" s="97"/>
      <c r="F9" s="97"/>
      <c r="G9" s="97"/>
      <c r="H9" s="97"/>
      <c r="I9" s="97"/>
    </row>
    <row r="10" spans="1:9" x14ac:dyDescent="0.3">
      <c r="B10" s="10" t="s">
        <v>6</v>
      </c>
      <c r="C10" s="87"/>
      <c r="D10" s="98"/>
      <c r="E10" s="98"/>
      <c r="F10" s="98"/>
      <c r="G10" s="98"/>
      <c r="H10" s="98"/>
      <c r="I10" s="98"/>
    </row>
    <row r="11" spans="1:9" x14ac:dyDescent="0.3">
      <c r="A11" s="2"/>
      <c r="B11" s="66">
        <v>1</v>
      </c>
      <c r="C11" s="66" t="s">
        <v>7</v>
      </c>
      <c r="D11" s="95"/>
      <c r="E11" s="95"/>
      <c r="F11" s="95"/>
      <c r="G11" s="95"/>
      <c r="H11" s="95"/>
      <c r="I11" s="95"/>
    </row>
    <row r="12" spans="1:9" hidden="1" x14ac:dyDescent="0.3">
      <c r="A12" s="2"/>
      <c r="B12" s="88" t="s">
        <v>8</v>
      </c>
      <c r="C12" s="89" t="s">
        <v>34</v>
      </c>
      <c r="D12" s="99">
        <f>'[1]12Projetos de recuperação 50ha'!$H$86</f>
        <v>0</v>
      </c>
      <c r="E12" s="100">
        <f>D12/$D$31</f>
        <v>0</v>
      </c>
      <c r="F12" s="99">
        <f>'[1]12Projetos de recuperação 100ha'!$I$83</f>
        <v>0</v>
      </c>
      <c r="G12" s="100">
        <f>F12/$F$31</f>
        <v>0</v>
      </c>
      <c r="H12" s="99">
        <f>'[1]12Projetos de recuperação 200ha'!$H$84</f>
        <v>0</v>
      </c>
      <c r="I12" s="100">
        <f>H12/$H$31</f>
        <v>0</v>
      </c>
    </row>
    <row r="13" spans="1:9" hidden="1" x14ac:dyDescent="0.3">
      <c r="B13" s="90" t="s">
        <v>9</v>
      </c>
      <c r="C13" s="91" t="s">
        <v>33</v>
      </c>
      <c r="D13" s="99">
        <f>'[1]12Projetos de recuperação 50ha'!$H$87</f>
        <v>0</v>
      </c>
      <c r="E13" s="100">
        <f>D13/$D$31</f>
        <v>0</v>
      </c>
      <c r="F13" s="99">
        <f>'[1]12Projetos de recuperação 100ha'!$I$84</f>
        <v>0</v>
      </c>
      <c r="G13" s="100">
        <f>F13/$F$31</f>
        <v>0</v>
      </c>
      <c r="H13" s="99">
        <f>'[1]12Projetos de recuperação 200ha'!$H$85</f>
        <v>0</v>
      </c>
      <c r="I13" s="100">
        <f>H13/$H$31</f>
        <v>0</v>
      </c>
    </row>
    <row r="14" spans="1:9" x14ac:dyDescent="0.3">
      <c r="B14" s="90" t="s">
        <v>10</v>
      </c>
      <c r="C14" s="91" t="s">
        <v>11</v>
      </c>
      <c r="D14" s="99">
        <f>'[1]12Projetos de recuperação 50ha'!$H$91</f>
        <v>540000</v>
      </c>
      <c r="E14" s="100">
        <f>D14/$D$31</f>
        <v>0.10073429010547923</v>
      </c>
      <c r="F14" s="99">
        <f>'[1]12Projetos de recuperação 100ha'!$I$88</f>
        <v>1056000</v>
      </c>
      <c r="G14" s="100">
        <f>F14/$F$31</f>
        <v>0.12113852804349369</v>
      </c>
      <c r="H14" s="99">
        <f>'[1]12Projetos de recuperação 200ha'!$H$89</f>
        <v>2076000</v>
      </c>
      <c r="I14" s="100">
        <f>H14/$H$31</f>
        <v>0.1430543502150618</v>
      </c>
    </row>
    <row r="15" spans="1:9" hidden="1" x14ac:dyDescent="0.3">
      <c r="B15" s="90" t="s">
        <v>12</v>
      </c>
      <c r="C15" s="91" t="s">
        <v>32</v>
      </c>
      <c r="D15" s="99">
        <f>'[1]12Projetos de recuperação 50ha'!$H$92</f>
        <v>0</v>
      </c>
      <c r="E15" s="100">
        <f>D15/$D$31</f>
        <v>0</v>
      </c>
      <c r="F15" s="99">
        <f>'[1]12Projetos de recuperação 100ha'!$I$89</f>
        <v>0</v>
      </c>
      <c r="G15" s="100">
        <f>F15/$F$31</f>
        <v>0</v>
      </c>
      <c r="H15" s="99">
        <f>'[1]12Projetos de recuperação 200ha'!$H$90</f>
        <v>0</v>
      </c>
      <c r="I15" s="100">
        <f>H15/$H$31</f>
        <v>0</v>
      </c>
    </row>
    <row r="16" spans="1:9" x14ac:dyDescent="0.3">
      <c r="B16" s="84"/>
      <c r="C16" s="54"/>
      <c r="D16" s="97"/>
      <c r="E16" s="97"/>
      <c r="F16" s="97"/>
      <c r="G16" s="101"/>
      <c r="H16" s="97"/>
      <c r="I16" s="97"/>
    </row>
    <row r="17" spans="2:9" x14ac:dyDescent="0.3">
      <c r="B17" s="10" t="s">
        <v>13</v>
      </c>
      <c r="C17" s="87"/>
      <c r="D17" s="98"/>
      <c r="E17" s="98"/>
      <c r="F17" s="98"/>
      <c r="G17" s="98"/>
      <c r="H17" s="98"/>
      <c r="I17" s="98"/>
    </row>
    <row r="18" spans="2:9" x14ac:dyDescent="0.3">
      <c r="B18" s="83" t="s">
        <v>1</v>
      </c>
      <c r="C18" s="86" t="s">
        <v>14</v>
      </c>
      <c r="D18" s="95">
        <f>'[1]12Projetos de recuperação 50ha'!$H$163</f>
        <v>536085.41299999994</v>
      </c>
      <c r="E18" s="96">
        <f>D18/$D$31</f>
        <v>0.10000404354529192</v>
      </c>
      <c r="F18" s="95">
        <f>'[1]12Projetos de recuperação 100ha'!$I$160</f>
        <v>1054453.3060000001</v>
      </c>
      <c r="G18" s="96">
        <f>F18/$F$31</f>
        <v>0.12096109979113223</v>
      </c>
      <c r="H18" s="95">
        <f>'[1]12Projetos de recuperação 200ha'!$H$161</f>
        <v>2055458.0519999999</v>
      </c>
      <c r="I18" s="96">
        <f>H18/$H$31</f>
        <v>0.14163883238110631</v>
      </c>
    </row>
    <row r="19" spans="2:9" x14ac:dyDescent="0.3">
      <c r="B19" s="83" t="s">
        <v>4</v>
      </c>
      <c r="C19" s="86" t="s">
        <v>15</v>
      </c>
      <c r="D19" s="95">
        <f>'[1]12Projetos de recuperação 50ha'!$H$253</f>
        <v>1827728.4369999999</v>
      </c>
      <c r="E19" s="96">
        <f>D19/$D$31</f>
        <v>0.34095356779035574</v>
      </c>
      <c r="F19" s="95">
        <f>'[1]12Projetos de recuperação 100ha'!$I$251</f>
        <v>2976824.2979999995</v>
      </c>
      <c r="G19" s="96">
        <f>F19/$F$31</f>
        <v>0.34148495615892649</v>
      </c>
      <c r="H19" s="95">
        <f>'[1]12Projetos de recuperação 200ha'!$H$252</f>
        <v>5536237.3119999981</v>
      </c>
      <c r="I19" s="96">
        <f>H19/$H$31</f>
        <v>0.38149462008889212</v>
      </c>
    </row>
    <row r="20" spans="2:9" x14ac:dyDescent="0.3">
      <c r="B20" s="92">
        <v>3</v>
      </c>
      <c r="C20" s="70" t="s">
        <v>21</v>
      </c>
      <c r="D20" s="95">
        <f>'[1]12Projetos de recuperação 50ha'!$H$292</f>
        <v>304329.58</v>
      </c>
      <c r="E20" s="96">
        <f>D20/$D$31</f>
        <v>5.6771155924812314E-2</v>
      </c>
      <c r="F20" s="95">
        <f>'[1]12Projetos de recuperação 100ha'!$I$290</f>
        <v>485581.41000000009</v>
      </c>
      <c r="G20" s="96">
        <f>F20/$F$31</f>
        <v>5.570323603473884E-2</v>
      </c>
      <c r="H20" s="95">
        <f>'[1]12Projetos de recuperação 200ha'!$H$291</f>
        <v>547944.80999999982</v>
      </c>
      <c r="I20" s="96">
        <f>H20/$H$31</f>
        <v>3.7758135235195313E-2</v>
      </c>
    </row>
    <row r="21" spans="2:9" x14ac:dyDescent="0.3">
      <c r="B21" s="92" t="s">
        <v>16</v>
      </c>
      <c r="C21" s="70" t="s">
        <v>17</v>
      </c>
      <c r="D21" s="95">
        <f>'[1]12Projetos de recuperação 50ha'!$H$340</f>
        <v>252618.18560000006</v>
      </c>
      <c r="E21" s="96">
        <f>D21/$D$31</f>
        <v>4.7124654803981848E-2</v>
      </c>
      <c r="F21" s="95">
        <f>'[1]12Projetos de recuperação 100ha'!$I$343</f>
        <v>481926.39559999993</v>
      </c>
      <c r="G21" s="96">
        <f>F21/$F$31</f>
        <v>5.528395282982048E-2</v>
      </c>
      <c r="H21" s="95">
        <f>'[1]12Projetos de recuperação 200ha'!$H$344</f>
        <v>465338.05559999996</v>
      </c>
      <c r="I21" s="96">
        <f>H21/$H$31</f>
        <v>3.206581559450785E-2</v>
      </c>
    </row>
    <row r="22" spans="2:9" x14ac:dyDescent="0.3">
      <c r="B22" s="84"/>
      <c r="C22" s="54"/>
      <c r="D22" s="102"/>
      <c r="E22" s="101"/>
      <c r="F22" s="102"/>
      <c r="G22" s="101"/>
      <c r="H22" s="102"/>
      <c r="I22" s="101"/>
    </row>
    <row r="23" spans="2:9" x14ac:dyDescent="0.3">
      <c r="B23" s="10" t="s">
        <v>26</v>
      </c>
      <c r="C23" s="87"/>
      <c r="D23" s="98"/>
      <c r="E23" s="98"/>
      <c r="F23" s="98"/>
      <c r="G23" s="98"/>
      <c r="H23" s="98"/>
      <c r="I23" s="98"/>
    </row>
    <row r="24" spans="2:9" x14ac:dyDescent="0.3">
      <c r="B24" s="92">
        <v>1</v>
      </c>
      <c r="C24" s="70" t="s">
        <v>27</v>
      </c>
      <c r="D24" s="95">
        <f>'[1]12Projetos de recuperação 50ha'!$H$409</f>
        <v>626803.59460000019</v>
      </c>
      <c r="E24" s="96">
        <f>D24/$D$31</f>
        <v>0.11692706506961779</v>
      </c>
      <c r="F24" s="95">
        <f>'[1]12Projetos de recuperação 100ha'!$I$413</f>
        <v>933497.91919999977</v>
      </c>
      <c r="G24" s="96">
        <f>F24/$F$31</f>
        <v>0.10708576123442441</v>
      </c>
      <c r="H24" s="95">
        <f>'[1]12Projetos de recuperação 200ha'!$H$414</f>
        <v>1303737.6837999998</v>
      </c>
      <c r="I24" s="96">
        <f>H24/$H$31</f>
        <v>8.983879923261015E-2</v>
      </c>
    </row>
    <row r="25" spans="2:9" x14ac:dyDescent="0.3">
      <c r="B25" s="93"/>
      <c r="C25" s="54"/>
      <c r="D25" s="97"/>
      <c r="E25" s="97"/>
      <c r="F25" s="97"/>
      <c r="G25" s="97"/>
      <c r="H25" s="97"/>
      <c r="I25" s="97"/>
    </row>
    <row r="26" spans="2:9" x14ac:dyDescent="0.3">
      <c r="B26" s="10" t="s">
        <v>28</v>
      </c>
      <c r="C26" s="94"/>
      <c r="D26" s="98"/>
      <c r="E26" s="98"/>
      <c r="F26" s="98"/>
      <c r="G26" s="98"/>
      <c r="H26" s="98"/>
      <c r="I26" s="98"/>
    </row>
    <row r="27" spans="2:9" x14ac:dyDescent="0.3">
      <c r="B27" s="92">
        <v>1</v>
      </c>
      <c r="C27" s="70" t="s">
        <v>18</v>
      </c>
      <c r="D27" s="95">
        <f>'[1]12Projetos de recuperação 50ha'!$H$418</f>
        <v>390161.56</v>
      </c>
      <c r="E27" s="96">
        <f>D27/$D$31</f>
        <v>7.2782681061196924E-2</v>
      </c>
      <c r="F27" s="95">
        <f>'[1]12Projetos de recuperação 100ha'!$I$422</f>
        <v>648523.12</v>
      </c>
      <c r="G27" s="96">
        <f>F27/$F$31</f>
        <v>7.4395015302058734E-2</v>
      </c>
      <c r="H27" s="95">
        <f>'[1]12Projetos de recuperação 200ha'!$H$423</f>
        <v>648523.12</v>
      </c>
      <c r="I27" s="96">
        <f>H27/$H$31</f>
        <v>4.4688850448480033E-2</v>
      </c>
    </row>
    <row r="28" spans="2:9" hidden="1" x14ac:dyDescent="0.3">
      <c r="B28" s="13">
        <v>1</v>
      </c>
      <c r="C28" s="67" t="s">
        <v>54</v>
      </c>
      <c r="D28" s="11">
        <v>0</v>
      </c>
      <c r="E28" s="19">
        <f>D28/$D$31</f>
        <v>0</v>
      </c>
      <c r="F28" s="11">
        <v>0</v>
      </c>
      <c r="G28" s="19">
        <f t="shared" ref="G28:G29" si="0">F28/$F$31</f>
        <v>0</v>
      </c>
      <c r="H28" s="11">
        <v>0</v>
      </c>
      <c r="I28" s="19">
        <f t="shared" ref="I28:I29" si="1">H28/$H$31</f>
        <v>0</v>
      </c>
    </row>
    <row r="29" spans="2:9" hidden="1" x14ac:dyDescent="0.3">
      <c r="B29" s="13">
        <v>2</v>
      </c>
      <c r="C29" s="12" t="s">
        <v>55</v>
      </c>
      <c r="D29" s="11">
        <v>0</v>
      </c>
      <c r="E29" s="19">
        <f>D29/$D$31</f>
        <v>0</v>
      </c>
      <c r="F29" s="11">
        <v>0</v>
      </c>
      <c r="G29" s="19">
        <f t="shared" si="0"/>
        <v>0</v>
      </c>
      <c r="H29" s="11">
        <v>0</v>
      </c>
      <c r="I29" s="19">
        <f t="shared" si="1"/>
        <v>0</v>
      </c>
    </row>
    <row r="30" spans="2:9" x14ac:dyDescent="0.3">
      <c r="B30" s="6"/>
      <c r="C30" s="4"/>
      <c r="D30" s="5"/>
      <c r="E30" s="5"/>
      <c r="F30" s="5"/>
      <c r="G30" s="5"/>
      <c r="H30" s="5"/>
      <c r="I30" s="5"/>
    </row>
    <row r="31" spans="2:9" s="26" customFormat="1" ht="21" customHeight="1" x14ac:dyDescent="0.3">
      <c r="B31" s="27"/>
      <c r="C31" s="21" t="s">
        <v>22</v>
      </c>
      <c r="D31" s="18">
        <f t="shared" ref="D31:I31" si="2">SUM(D4:D29)</f>
        <v>5360637.3701999998</v>
      </c>
      <c r="E31" s="28">
        <f t="shared" si="2"/>
        <v>1</v>
      </c>
      <c r="F31" s="18">
        <f t="shared" si="2"/>
        <v>8717292.6487999987</v>
      </c>
      <c r="G31" s="28">
        <f t="shared" si="2"/>
        <v>1</v>
      </c>
      <c r="H31" s="18">
        <f t="shared" si="2"/>
        <v>14511966.9334</v>
      </c>
      <c r="I31" s="28">
        <f t="shared" si="2"/>
        <v>0.99999999999999978</v>
      </c>
    </row>
    <row r="32" spans="2:9" s="26" customFormat="1" ht="21" customHeight="1" x14ac:dyDescent="0.3">
      <c r="B32" s="29"/>
      <c r="C32" s="68" t="s">
        <v>23</v>
      </c>
      <c r="D32" s="20">
        <v>50</v>
      </c>
      <c r="E32" s="20"/>
      <c r="F32" s="20">
        <v>100</v>
      </c>
      <c r="G32" s="20"/>
      <c r="H32" s="20">
        <v>200</v>
      </c>
      <c r="I32" s="20"/>
    </row>
    <row r="33" spans="2:9" s="26" customFormat="1" ht="21" customHeight="1" x14ac:dyDescent="0.3">
      <c r="B33" s="30"/>
      <c r="C33" s="23" t="s">
        <v>29</v>
      </c>
      <c r="D33" s="31">
        <f>D31/D32</f>
        <v>107212.74740399999</v>
      </c>
      <c r="E33" s="32"/>
      <c r="F33" s="31">
        <f>F31/F32</f>
        <v>87172.926487999983</v>
      </c>
      <c r="G33" s="32"/>
      <c r="H33" s="31">
        <f>H31/H32</f>
        <v>72559.834667000003</v>
      </c>
      <c r="I33" s="32"/>
    </row>
    <row r="34" spans="2:9" s="26" customFormat="1" ht="21" customHeight="1" x14ac:dyDescent="0.3">
      <c r="B34" s="29"/>
      <c r="C34" s="22" t="s">
        <v>64</v>
      </c>
      <c r="D34" s="24">
        <v>0.3</v>
      </c>
      <c r="E34" s="24"/>
      <c r="F34" s="24">
        <v>0.3</v>
      </c>
      <c r="G34" s="24"/>
      <c r="H34" s="24">
        <v>0.3</v>
      </c>
      <c r="I34" s="24"/>
    </row>
    <row r="35" spans="2:9" s="26" customFormat="1" ht="21" customHeight="1" x14ac:dyDescent="0.3">
      <c r="B35" s="30"/>
      <c r="C35" s="23" t="s">
        <v>24</v>
      </c>
      <c r="D35" s="33">
        <f>D31+(D31*D34)</f>
        <v>6968828.5812599994</v>
      </c>
      <c r="E35" s="33"/>
      <c r="F35" s="33">
        <f>F31+(F31*F34)</f>
        <v>11332480.443439998</v>
      </c>
      <c r="G35" s="33"/>
      <c r="H35" s="33">
        <f>H31+(H31*H34)</f>
        <v>18865557.013420001</v>
      </c>
      <c r="I35" s="33"/>
    </row>
    <row r="36" spans="2:9" s="26" customFormat="1" ht="21" customHeight="1" x14ac:dyDescent="0.3">
      <c r="B36" s="30"/>
      <c r="C36" s="25" t="s">
        <v>25</v>
      </c>
      <c r="D36" s="31">
        <f>D35/D32</f>
        <v>139376.57162519998</v>
      </c>
      <c r="E36" s="33"/>
      <c r="F36" s="31">
        <f>F35/F32</f>
        <v>113324.80443439998</v>
      </c>
      <c r="G36" s="33"/>
      <c r="H36" s="31">
        <f>H35/H32</f>
        <v>94327.785067100005</v>
      </c>
      <c r="I36" s="33"/>
    </row>
  </sheetData>
  <pageMargins left="0.511811024" right="0.511811024" top="0.78740157499999996" bottom="0.78740157499999996" header="0.31496062000000002" footer="0.31496062000000002"/>
  <ignoredErrors>
    <ignoredError sqref="B4 B7:B8 B18:B19 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DD07A-24D8-48FF-B47E-A80F939AD6DE}">
  <dimension ref="A2:I36"/>
  <sheetViews>
    <sheetView tabSelected="1" topLeftCell="B1" zoomScale="85" zoomScaleNormal="85" workbookViewId="0">
      <selection activeCell="M10" sqref="M10"/>
    </sheetView>
  </sheetViews>
  <sheetFormatPr defaultRowHeight="14.4" x14ac:dyDescent="0.3"/>
  <cols>
    <col min="2" max="2" width="5.77734375" style="1" customWidth="1"/>
    <col min="3" max="3" width="71.6640625" customWidth="1"/>
    <col min="4" max="4" width="18.6640625" style="3" customWidth="1"/>
    <col min="5" max="5" width="8.21875" style="3" bestFit="1" customWidth="1"/>
    <col min="6" max="6" width="18.6640625" style="3" customWidth="1"/>
    <col min="7" max="7" width="8.109375" style="3" customWidth="1"/>
    <col min="8" max="8" width="18.6640625" style="3" customWidth="1"/>
    <col min="9" max="9" width="8.109375" style="3" customWidth="1"/>
  </cols>
  <sheetData>
    <row r="2" spans="1:9" x14ac:dyDescent="0.3">
      <c r="B2" s="16"/>
      <c r="C2" s="17"/>
      <c r="D2" s="18" t="s">
        <v>19</v>
      </c>
      <c r="E2" s="18"/>
      <c r="F2" s="18" t="s">
        <v>20</v>
      </c>
      <c r="G2" s="18"/>
      <c r="H2" s="18" t="s">
        <v>56</v>
      </c>
      <c r="I2" s="18"/>
    </row>
    <row r="3" spans="1:9" x14ac:dyDescent="0.3">
      <c r="B3" s="7" t="s">
        <v>0</v>
      </c>
      <c r="C3" s="94"/>
      <c r="D3" s="98"/>
      <c r="E3" s="98"/>
      <c r="F3" s="98"/>
      <c r="G3" s="98"/>
      <c r="H3" s="98"/>
      <c r="I3" s="98"/>
    </row>
    <row r="4" spans="1:9" x14ac:dyDescent="0.3">
      <c r="B4" s="83" t="s">
        <v>1</v>
      </c>
      <c r="C4" s="66" t="s">
        <v>53</v>
      </c>
      <c r="D4" s="95">
        <v>0</v>
      </c>
      <c r="E4" s="96">
        <f>D4/$D$31</f>
        <v>0</v>
      </c>
      <c r="F4" s="95">
        <v>0</v>
      </c>
      <c r="G4" s="96">
        <f>F4/$F$31</f>
        <v>0</v>
      </c>
      <c r="H4" s="95">
        <v>0</v>
      </c>
      <c r="I4" s="96">
        <f>H4/$H$31</f>
        <v>0</v>
      </c>
    </row>
    <row r="5" spans="1:9" x14ac:dyDescent="0.3">
      <c r="B5" s="84"/>
      <c r="C5" s="54"/>
      <c r="D5" s="97"/>
      <c r="E5" s="97"/>
      <c r="F5" s="97"/>
      <c r="G5" s="97"/>
      <c r="H5" s="97"/>
      <c r="I5" s="97"/>
    </row>
    <row r="6" spans="1:9" x14ac:dyDescent="0.3">
      <c r="B6" s="10" t="s">
        <v>2</v>
      </c>
      <c r="C6" s="85"/>
      <c r="D6" s="98"/>
      <c r="E6" s="98"/>
      <c r="F6" s="98"/>
      <c r="G6" s="98"/>
      <c r="H6" s="98"/>
      <c r="I6" s="98"/>
    </row>
    <row r="7" spans="1:9" x14ac:dyDescent="0.3">
      <c r="B7" s="83" t="s">
        <v>1</v>
      </c>
      <c r="C7" s="86" t="s">
        <v>3</v>
      </c>
      <c r="D7" s="95">
        <f>'[1]34Projetos de restauração 50 ha'!$H$67</f>
        <v>751915.09</v>
      </c>
      <c r="E7" s="96">
        <f>D7/$D$31</f>
        <v>0.13803686090930004</v>
      </c>
      <c r="F7" s="95">
        <f>'[1]34Projetos de restauração 100ha'!$H$66</f>
        <v>1021928.9200000002</v>
      </c>
      <c r="G7" s="96">
        <f>F7/$F$31</f>
        <v>0.11132501369353043</v>
      </c>
      <c r="H7" s="95">
        <f>'[1]34Projetos de restauração 200ha'!$H$67</f>
        <v>1638425.7599999998</v>
      </c>
      <c r="I7" s="96">
        <f>H7/$H$31</f>
        <v>0.11051854870401813</v>
      </c>
    </row>
    <row r="8" spans="1:9" x14ac:dyDescent="0.3">
      <c r="B8" s="83" t="s">
        <v>4</v>
      </c>
      <c r="C8" s="86" t="s">
        <v>5</v>
      </c>
      <c r="D8" s="95">
        <f>'[1]34Projetos de restauração 50 ha'!$H$89</f>
        <v>147180.68999999997</v>
      </c>
      <c r="E8" s="96">
        <f>D8/$D$31</f>
        <v>2.7019487578131735E-2</v>
      </c>
      <c r="F8" s="95">
        <f>'[1]34Projetos de restauração 100ha'!$H$88</f>
        <v>190615.91999999998</v>
      </c>
      <c r="G8" s="96">
        <f>F8/$F$31</f>
        <v>2.0764966612555495E-2</v>
      </c>
      <c r="H8" s="95">
        <f>'[1]34Projetos de restauração 200ha'!$H$89</f>
        <v>279266.38</v>
      </c>
      <c r="I8" s="96">
        <f>H8/$H$31</f>
        <v>1.8837664649159837E-2</v>
      </c>
    </row>
    <row r="9" spans="1:9" x14ac:dyDescent="0.3">
      <c r="B9" s="84"/>
      <c r="C9" s="54"/>
      <c r="D9" s="97"/>
      <c r="E9" s="97"/>
      <c r="F9" s="97"/>
      <c r="G9" s="97"/>
      <c r="H9" s="97"/>
      <c r="I9" s="97"/>
    </row>
    <row r="10" spans="1:9" x14ac:dyDescent="0.3">
      <c r="B10" s="10" t="s">
        <v>6</v>
      </c>
      <c r="C10" s="87"/>
      <c r="D10" s="98"/>
      <c r="E10" s="98"/>
      <c r="F10" s="98"/>
      <c r="G10" s="98"/>
      <c r="H10" s="98"/>
      <c r="I10" s="98"/>
    </row>
    <row r="11" spans="1:9" x14ac:dyDescent="0.3">
      <c r="A11" s="2"/>
      <c r="B11" s="66">
        <v>1</v>
      </c>
      <c r="C11" s="66" t="s">
        <v>7</v>
      </c>
      <c r="D11" s="95"/>
      <c r="E11" s="95"/>
      <c r="F11" s="95"/>
      <c r="G11" s="95"/>
      <c r="H11" s="95"/>
      <c r="I11" s="95"/>
    </row>
    <row r="12" spans="1:9" hidden="1" x14ac:dyDescent="0.3">
      <c r="A12" s="2"/>
      <c r="B12" s="88" t="s">
        <v>8</v>
      </c>
      <c r="C12" s="89" t="s">
        <v>34</v>
      </c>
      <c r="D12" s="99">
        <f>'[1]34Projetos de restauração 50 ha'!$H$93</f>
        <v>0</v>
      </c>
      <c r="E12" s="100">
        <f>D12/$D$31</f>
        <v>0</v>
      </c>
      <c r="F12" s="99">
        <f>'[1]34Projetos de restauração 100ha'!$H$92</f>
        <v>0</v>
      </c>
      <c r="G12" s="100">
        <f>F12/$F$31</f>
        <v>0</v>
      </c>
      <c r="H12" s="99">
        <f>'[1]34Projetos de restauração 200ha'!$H$93</f>
        <v>0</v>
      </c>
      <c r="I12" s="100">
        <f>H12/$H$31</f>
        <v>0</v>
      </c>
    </row>
    <row r="13" spans="1:9" hidden="1" x14ac:dyDescent="0.3">
      <c r="B13" s="90" t="s">
        <v>9</v>
      </c>
      <c r="C13" s="91" t="s">
        <v>33</v>
      </c>
      <c r="D13" s="99">
        <f>'[1]34Projetos de restauração 50 ha'!$H$94</f>
        <v>0</v>
      </c>
      <c r="E13" s="100">
        <f>D13/$D$31</f>
        <v>0</v>
      </c>
      <c r="F13" s="99">
        <f>'[1]34Projetos de restauração 100ha'!$H$93</f>
        <v>0</v>
      </c>
      <c r="G13" s="100">
        <f>F13/$F$31</f>
        <v>0</v>
      </c>
      <c r="H13" s="99">
        <f>'[1]34Projetos de restauração 200ha'!$H$94</f>
        <v>0</v>
      </c>
      <c r="I13" s="100">
        <f>H13/$H$31</f>
        <v>0</v>
      </c>
    </row>
    <row r="14" spans="1:9" x14ac:dyDescent="0.3">
      <c r="B14" s="90" t="s">
        <v>10</v>
      </c>
      <c r="C14" s="91" t="s">
        <v>11</v>
      </c>
      <c r="D14" s="99">
        <f>'[1]34Projetos de restauração 50 ha'!$H$98</f>
        <v>540000</v>
      </c>
      <c r="E14" s="100">
        <f>D14/$D$31</f>
        <v>9.9133407325316517E-2</v>
      </c>
      <c r="F14" s="99">
        <f>'[1]34Projetos de restauração 100ha'!$H$97</f>
        <v>1056000</v>
      </c>
      <c r="G14" s="100">
        <f>F14/$F$31</f>
        <v>0.11503658636098499</v>
      </c>
      <c r="H14" s="99">
        <f>'[1]34Projetos de restauração 200ha'!$H$98</f>
        <v>2076000</v>
      </c>
      <c r="I14" s="100">
        <f>H14/$H$31</f>
        <v>0.1400347288909457</v>
      </c>
    </row>
    <row r="15" spans="1:9" hidden="1" x14ac:dyDescent="0.3">
      <c r="B15" s="90" t="s">
        <v>12</v>
      </c>
      <c r="C15" s="91" t="s">
        <v>32</v>
      </c>
      <c r="D15" s="99">
        <f>'[1]34Projetos de restauração 50 ha'!$H$99</f>
        <v>0</v>
      </c>
      <c r="E15" s="100">
        <f>D15/$D$31</f>
        <v>0</v>
      </c>
      <c r="F15" s="99">
        <f>'[1]34Projetos de restauração 100ha'!$H$98</f>
        <v>0</v>
      </c>
      <c r="G15" s="100">
        <f>F15/$F$31</f>
        <v>0</v>
      </c>
      <c r="H15" s="99">
        <f>'[1]34Projetos de restauração 200ha'!$H$99</f>
        <v>0</v>
      </c>
      <c r="I15" s="100">
        <f>H15/$H$31</f>
        <v>0</v>
      </c>
    </row>
    <row r="16" spans="1:9" x14ac:dyDescent="0.3">
      <c r="B16" s="84"/>
      <c r="C16" s="54"/>
      <c r="D16" s="97"/>
      <c r="E16" s="97"/>
      <c r="F16" s="97"/>
      <c r="G16" s="101"/>
      <c r="H16" s="97"/>
      <c r="I16" s="97"/>
    </row>
    <row r="17" spans="2:9" x14ac:dyDescent="0.3">
      <c r="B17" s="10" t="s">
        <v>13</v>
      </c>
      <c r="C17" s="87"/>
      <c r="D17" s="98"/>
      <c r="E17" s="98"/>
      <c r="F17" s="98"/>
      <c r="G17" s="98"/>
      <c r="H17" s="98"/>
      <c r="I17" s="98"/>
    </row>
    <row r="18" spans="2:9" x14ac:dyDescent="0.3">
      <c r="B18" s="83" t="s">
        <v>1</v>
      </c>
      <c r="C18" s="86" t="s">
        <v>14</v>
      </c>
      <c r="D18" s="95">
        <f>'[1]34Projetos de restauração 50 ha'!$H$181</f>
        <v>550904.973</v>
      </c>
      <c r="E18" s="96">
        <f>D18/$D$31</f>
        <v>0.10113534645546574</v>
      </c>
      <c r="F18" s="95">
        <f>'[1]34Projetos de restauração 100ha'!$H$180</f>
        <v>1077097.6260000002</v>
      </c>
      <c r="G18" s="96">
        <f>F18/$F$31</f>
        <v>0.11733488075053118</v>
      </c>
      <c r="H18" s="95">
        <f>'[1]34Projetos de restauração 200ha'!$H$181</f>
        <v>2100746.6920000003</v>
      </c>
      <c r="I18" s="96">
        <f>H18/$H$31</f>
        <v>0.14170399493389743</v>
      </c>
    </row>
    <row r="19" spans="2:9" x14ac:dyDescent="0.3">
      <c r="B19" s="83" t="s">
        <v>4</v>
      </c>
      <c r="C19" s="86" t="s">
        <v>15</v>
      </c>
      <c r="D19" s="95">
        <f>'[1]34Projetos de restauração 50 ha'!$H$282</f>
        <v>1856596.327</v>
      </c>
      <c r="E19" s="96">
        <f>D19/$D$31</f>
        <v>0.34083466652440286</v>
      </c>
      <c r="F19" s="95">
        <f>'[1]34Projetos de restauração 100ha'!$H$282</f>
        <v>3237748.648</v>
      </c>
      <c r="G19" s="96">
        <f>F19/$F$31</f>
        <v>0.3527079090538015</v>
      </c>
      <c r="H19" s="95">
        <f>'[1]34Projetos de restauração 200ha'!$H$282</f>
        <v>5672418.5519999983</v>
      </c>
      <c r="I19" s="96">
        <f>H19/$H$31</f>
        <v>0.38262793549387791</v>
      </c>
    </row>
    <row r="20" spans="2:9" x14ac:dyDescent="0.3">
      <c r="B20" s="92">
        <v>3</v>
      </c>
      <c r="C20" s="70" t="s">
        <v>21</v>
      </c>
      <c r="D20" s="95">
        <f>'[1]34Projetos de restauração 50 ha'!$H$327</f>
        <v>311256.44</v>
      </c>
      <c r="E20" s="96">
        <f>D20/$D$31</f>
        <v>5.7140576757681374E-2</v>
      </c>
      <c r="F20" s="95">
        <f>'[1]34Projetos de restauração 100ha'!$H$327</f>
        <v>493564.70000000007</v>
      </c>
      <c r="G20" s="96">
        <f>F20/$F$31</f>
        <v>5.3767043784359522E-2</v>
      </c>
      <c r="H20" s="95">
        <f>'[1]34Projetos de restauração 200ha'!$H$327</f>
        <v>551868.33999999973</v>
      </c>
      <c r="I20" s="96">
        <f>H20/$H$31</f>
        <v>3.7225786789689887E-2</v>
      </c>
    </row>
    <row r="21" spans="2:9" x14ac:dyDescent="0.3">
      <c r="B21" s="92" t="s">
        <v>16</v>
      </c>
      <c r="C21" s="70" t="s">
        <v>17</v>
      </c>
      <c r="D21" s="95">
        <f>'[1]34Projetos de restauração 50 ha'!$H$382</f>
        <v>256962.48560000004</v>
      </c>
      <c r="E21" s="96">
        <f>D21/$D$31</f>
        <v>4.7173271763538117E-2</v>
      </c>
      <c r="F21" s="95">
        <f>'[1]34Projetos de restauração 100ha'!$H$387</f>
        <v>490647.55559999991</v>
      </c>
      <c r="G21" s="96">
        <f>F21/$F$31</f>
        <v>5.3449261271387848E-2</v>
      </c>
      <c r="H21" s="95">
        <f>'[1]34Projetos de restauração 200ha'!$H$387</f>
        <v>513058.29559999984</v>
      </c>
      <c r="I21" s="96">
        <f>H21/$H$31</f>
        <v>3.4607889850480085E-2</v>
      </c>
    </row>
    <row r="22" spans="2:9" x14ac:dyDescent="0.3">
      <c r="B22" s="84"/>
      <c r="C22" s="54"/>
      <c r="D22" s="102"/>
      <c r="E22" s="101"/>
      <c r="F22" s="102"/>
      <c r="G22" s="101"/>
      <c r="H22" s="102"/>
      <c r="I22" s="101"/>
    </row>
    <row r="23" spans="2:9" x14ac:dyDescent="0.3">
      <c r="B23" s="10" t="s">
        <v>26</v>
      </c>
      <c r="C23" s="87"/>
      <c r="D23" s="98"/>
      <c r="E23" s="98"/>
      <c r="F23" s="98"/>
      <c r="G23" s="98"/>
      <c r="H23" s="98"/>
      <c r="I23" s="98"/>
    </row>
    <row r="24" spans="2:9" x14ac:dyDescent="0.3">
      <c r="B24" s="92">
        <v>1</v>
      </c>
      <c r="C24" s="70" t="s">
        <v>27</v>
      </c>
      <c r="D24" s="95">
        <f>'[1]34Projetos de restauração 50 ha'!$H$462</f>
        <v>642227.51460000023</v>
      </c>
      <c r="E24" s="96">
        <f>D24/$D$31</f>
        <v>0.11790037370438423</v>
      </c>
      <c r="F24" s="95">
        <f>'[1]34Projetos de restauração 100ha'!$H$468</f>
        <v>963561.75919999985</v>
      </c>
      <c r="G24" s="96">
        <f>F24/$F$31</f>
        <v>0.10496671924844071</v>
      </c>
      <c r="H24" s="95">
        <f>'[1]34Projetos de restauração 200ha'!$H$468</f>
        <v>1344586.7737999998</v>
      </c>
      <c r="I24" s="96">
        <f>H24/$H$31</f>
        <v>9.0697901897608041E-2</v>
      </c>
    </row>
    <row r="25" spans="2:9" x14ac:dyDescent="0.3">
      <c r="B25" s="93"/>
      <c r="C25" s="54"/>
      <c r="D25" s="97"/>
      <c r="E25" s="97"/>
      <c r="F25" s="97"/>
      <c r="G25" s="97"/>
      <c r="H25" s="97"/>
      <c r="I25" s="97"/>
    </row>
    <row r="26" spans="2:9" x14ac:dyDescent="0.3">
      <c r="B26" s="10" t="s">
        <v>28</v>
      </c>
      <c r="C26" s="94"/>
      <c r="D26" s="98"/>
      <c r="E26" s="98"/>
      <c r="F26" s="98"/>
      <c r="G26" s="98"/>
      <c r="H26" s="98"/>
      <c r="I26" s="98"/>
    </row>
    <row r="27" spans="2:9" x14ac:dyDescent="0.3">
      <c r="B27" s="92">
        <v>1</v>
      </c>
      <c r="C27" s="70" t="s">
        <v>18</v>
      </c>
      <c r="D27" s="95">
        <f>'[1]34Projetos de restauração 50 ha'!$H$471</f>
        <v>390161.56</v>
      </c>
      <c r="E27" s="96">
        <f>D27/$D$31</f>
        <v>7.1626008981779482E-2</v>
      </c>
      <c r="F27" s="95">
        <f>'[1]34Projetos de restauração 100ha'!$H$477</f>
        <v>648523.12</v>
      </c>
      <c r="G27" s="96">
        <f>F27/$F$31</f>
        <v>7.0647619224408542E-2</v>
      </c>
      <c r="H27" s="95">
        <f>'[1]34Projetos de restauração 200ha'!$H$477</f>
        <v>648523.12</v>
      </c>
      <c r="I27" s="96">
        <f>H27/$H$31</f>
        <v>4.3745548790322851E-2</v>
      </c>
    </row>
    <row r="28" spans="2:9" hidden="1" x14ac:dyDescent="0.3">
      <c r="B28" s="13">
        <v>1</v>
      </c>
      <c r="C28" s="14" t="s">
        <v>31</v>
      </c>
      <c r="D28" s="11">
        <v>0</v>
      </c>
      <c r="E28" s="19">
        <f>D28/$D$31</f>
        <v>0</v>
      </c>
      <c r="F28" s="11">
        <v>0</v>
      </c>
      <c r="G28" s="19">
        <f t="shared" ref="G28:G29" si="0">F28/$F$31</f>
        <v>0</v>
      </c>
      <c r="H28" s="11">
        <v>0</v>
      </c>
      <c r="I28" s="19">
        <f t="shared" ref="I28:I29" si="1">H28/$H$31</f>
        <v>0</v>
      </c>
    </row>
    <row r="29" spans="2:9" hidden="1" x14ac:dyDescent="0.3">
      <c r="B29" s="13">
        <v>2</v>
      </c>
      <c r="C29" s="12" t="s">
        <v>30</v>
      </c>
      <c r="D29" s="11">
        <v>0</v>
      </c>
      <c r="E29" s="19">
        <f>D29/$D$31</f>
        <v>0</v>
      </c>
      <c r="F29" s="11">
        <v>0</v>
      </c>
      <c r="G29" s="19">
        <f t="shared" si="0"/>
        <v>0</v>
      </c>
      <c r="H29" s="11">
        <v>0</v>
      </c>
      <c r="I29" s="19">
        <f t="shared" si="1"/>
        <v>0</v>
      </c>
    </row>
    <row r="30" spans="2:9" x14ac:dyDescent="0.3">
      <c r="B30" s="6"/>
      <c r="C30" s="4"/>
      <c r="D30" s="5"/>
      <c r="E30" s="5"/>
      <c r="F30" s="5"/>
      <c r="G30" s="5"/>
      <c r="H30" s="5"/>
      <c r="I30" s="5"/>
    </row>
    <row r="31" spans="2:9" s="26" customFormat="1" ht="21" customHeight="1" x14ac:dyDescent="0.3">
      <c r="B31" s="27"/>
      <c r="C31" s="21" t="s">
        <v>22</v>
      </c>
      <c r="D31" s="18">
        <f t="shared" ref="D31:I31" si="2">SUM(D4:D29)</f>
        <v>5447205.0801999997</v>
      </c>
      <c r="E31" s="28">
        <f t="shared" si="2"/>
        <v>1</v>
      </c>
      <c r="F31" s="18">
        <f t="shared" si="2"/>
        <v>9179688.2487999983</v>
      </c>
      <c r="G31" s="28">
        <f t="shared" si="2"/>
        <v>1.0000000000000002</v>
      </c>
      <c r="H31" s="18">
        <f t="shared" si="2"/>
        <v>14824893.9134</v>
      </c>
      <c r="I31" s="28">
        <f t="shared" si="2"/>
        <v>1</v>
      </c>
    </row>
    <row r="32" spans="2:9" s="26" customFormat="1" ht="21" customHeight="1" x14ac:dyDescent="0.3">
      <c r="B32" s="29"/>
      <c r="C32" s="68" t="s">
        <v>23</v>
      </c>
      <c r="D32" s="20">
        <v>50</v>
      </c>
      <c r="E32" s="20"/>
      <c r="F32" s="20">
        <v>100</v>
      </c>
      <c r="G32" s="20"/>
      <c r="H32" s="20">
        <v>200</v>
      </c>
      <c r="I32" s="20"/>
    </row>
    <row r="33" spans="2:9" s="26" customFormat="1" ht="21" customHeight="1" x14ac:dyDescent="0.3">
      <c r="B33" s="30"/>
      <c r="C33" s="23" t="s">
        <v>29</v>
      </c>
      <c r="D33" s="31">
        <f>D31/D32</f>
        <v>108944.101604</v>
      </c>
      <c r="E33" s="32"/>
      <c r="F33" s="31">
        <f>F31/F32</f>
        <v>91796.882487999988</v>
      </c>
      <c r="G33" s="32"/>
      <c r="H33" s="31">
        <f>H31/H32</f>
        <v>74124.469566999993</v>
      </c>
      <c r="I33" s="32"/>
    </row>
    <row r="34" spans="2:9" s="26" customFormat="1" ht="21" customHeight="1" x14ac:dyDescent="0.3">
      <c r="B34" s="29"/>
      <c r="C34" s="22" t="s">
        <v>64</v>
      </c>
      <c r="D34" s="24">
        <v>0.3</v>
      </c>
      <c r="E34" s="24"/>
      <c r="F34" s="24">
        <v>0.3</v>
      </c>
      <c r="G34" s="24"/>
      <c r="H34" s="24">
        <v>0.3</v>
      </c>
      <c r="I34" s="24"/>
    </row>
    <row r="35" spans="2:9" s="26" customFormat="1" ht="21" customHeight="1" x14ac:dyDescent="0.3">
      <c r="B35" s="30"/>
      <c r="C35" s="23" t="s">
        <v>24</v>
      </c>
      <c r="D35" s="33">
        <f>D31+(D31*D34)</f>
        <v>7081366.6042599995</v>
      </c>
      <c r="E35" s="33"/>
      <c r="F35" s="33">
        <f>F31+(F31*F34)</f>
        <v>11933594.723439997</v>
      </c>
      <c r="G35" s="33"/>
      <c r="H35" s="33">
        <f>H31+(H31*H34)</f>
        <v>19272362.087420002</v>
      </c>
      <c r="I35" s="33"/>
    </row>
    <row r="36" spans="2:9" s="26" customFormat="1" ht="21" customHeight="1" x14ac:dyDescent="0.3">
      <c r="B36" s="30"/>
      <c r="C36" s="25" t="s">
        <v>25</v>
      </c>
      <c r="D36" s="31">
        <f>D35/D32</f>
        <v>141627.3320852</v>
      </c>
      <c r="E36" s="33"/>
      <c r="F36" s="31">
        <f>F35/F32</f>
        <v>119335.94723439997</v>
      </c>
      <c r="G36" s="33"/>
      <c r="H36" s="31">
        <f>H35/H32</f>
        <v>96361.810437100008</v>
      </c>
      <c r="I36" s="3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990F0-08A9-4D63-8470-09D50BBACF12}">
  <dimension ref="I7:O39"/>
  <sheetViews>
    <sheetView topLeftCell="G3" zoomScale="85" zoomScaleNormal="85" workbookViewId="0">
      <selection activeCell="V40" sqref="V40"/>
    </sheetView>
  </sheetViews>
  <sheetFormatPr defaultRowHeight="14.4" x14ac:dyDescent="0.3"/>
  <cols>
    <col min="9" max="9" width="70.88671875" customWidth="1"/>
    <col min="10" max="10" width="17.33203125" customWidth="1"/>
    <col min="11" max="11" width="9.21875" customWidth="1"/>
    <col min="12" max="12" width="16.5546875" bestFit="1" customWidth="1"/>
    <col min="14" max="14" width="16.5546875" bestFit="1" customWidth="1"/>
  </cols>
  <sheetData>
    <row r="7" spans="9:15" x14ac:dyDescent="0.3">
      <c r="I7" s="35"/>
    </row>
    <row r="8" spans="9:15" ht="15.6" x14ac:dyDescent="0.3">
      <c r="I8" s="77" t="s">
        <v>36</v>
      </c>
      <c r="J8" s="49">
        <v>50</v>
      </c>
      <c r="K8" s="49" t="s">
        <v>37</v>
      </c>
      <c r="L8" s="49">
        <v>100</v>
      </c>
      <c r="M8" s="49" t="s">
        <v>37</v>
      </c>
      <c r="N8" s="49">
        <v>200</v>
      </c>
      <c r="O8" s="50" t="s">
        <v>37</v>
      </c>
    </row>
    <row r="9" spans="9:15" ht="15.6" x14ac:dyDescent="0.3">
      <c r="I9" s="80" t="s">
        <v>39</v>
      </c>
      <c r="J9" s="41">
        <f>'13.03.2024 - Riscos 1 e 2'!D35-'Riscos 1 e 2 - 50 ha'!J10-'Riscos 1 e 2 - 50 ha'!J11</f>
        <v>1608191.2110599997</v>
      </c>
      <c r="K9" s="42">
        <f>J9/J12</f>
        <v>0.23076923076923073</v>
      </c>
      <c r="L9" s="41">
        <f>L14-L10-L11</f>
        <v>2615187.794639999</v>
      </c>
      <c r="M9" s="42">
        <f>L9/L12</f>
        <v>0.23076923076923073</v>
      </c>
      <c r="N9" s="41">
        <f>N14-N10-N11</f>
        <v>4353590.080020003</v>
      </c>
      <c r="O9" s="42">
        <f>N9/N14</f>
        <v>0.23076923076923092</v>
      </c>
    </row>
    <row r="10" spans="9:15" ht="15.6" x14ac:dyDescent="0.3">
      <c r="I10" s="81" t="s">
        <v>40</v>
      </c>
      <c r="J10" s="44">
        <f>'13.03.2024 - Riscos 1 e 2'!D7+'13.03.2024 - Riscos 1 e 2'!D8+'13.03.2024 - Riscos 1 e 2'!D27</f>
        <v>1273072.1599999999</v>
      </c>
      <c r="K10" s="45">
        <f>J10/J12</f>
        <v>0.18268094058497017</v>
      </c>
      <c r="L10" s="44">
        <f>'13.03.2024 - Riscos 1 e 2'!F7+'13.03.2024 - Riscos 1 e 2'!F8+'13.03.2024 - Riscos 1 e 2'!F27</f>
        <v>1729009.3200000003</v>
      </c>
      <c r="M10" s="45">
        <f>L10/L12</f>
        <v>0.15257112762112615</v>
      </c>
      <c r="N10" s="44">
        <f>'13.03.2024 - Riscos 1 e 2'!H7+'13.03.2024 - Riscos 1 e 2'!H8+'13.03.2024 - Riscos 1 e 2'!H27</f>
        <v>2527251.0199999996</v>
      </c>
      <c r="O10" s="45">
        <f>N10/N14</f>
        <v>0.13396111327125096</v>
      </c>
    </row>
    <row r="11" spans="9:15" ht="15.6" x14ac:dyDescent="0.3">
      <c r="I11" s="82" t="s">
        <v>38</v>
      </c>
      <c r="J11" s="47">
        <f>'13.03.2024 - Riscos 1 e 2'!D14+'13.03.2024 - Riscos 1 e 2'!D18+'13.03.2024 - Riscos 1 e 2'!D19+'13.03.2024 - Riscos 1 e 2'!D20+'13.03.2024 - Riscos 1 e 2'!D21+'13.03.2024 - Riscos 1 e 2'!D24</f>
        <v>4087565.2101999996</v>
      </c>
      <c r="K11" s="48">
        <f>J11/J12</f>
        <v>0.58654982864579908</v>
      </c>
      <c r="L11" s="47">
        <f>'13.03.2024 - Riscos 1 e 2'!F14+'13.03.2024 - Riscos 1 e 2'!F18+'13.03.2024 - Riscos 1 e 2'!F19+'13.03.2024 - Riscos 1 e 2'!F20+'13.03.2024 - Riscos 1 e 2'!F21+'13.03.2024 - Riscos 1 e 2'!F24</f>
        <v>6988283.3287999984</v>
      </c>
      <c r="M11" s="48">
        <f>L11/L12</f>
        <v>0.61665964160964315</v>
      </c>
      <c r="N11" s="47">
        <f>'13.03.2024 - Riscos 1 e 2'!H14+'13.03.2024 - Riscos 1 e 2'!H18+'13.03.2024 - Riscos 1 e 2'!H19+'13.03.2024 - Riscos 1 e 2'!H20+'13.03.2024 - Riscos 1 e 2'!H21+'13.03.2024 - Riscos 1 e 2'!H24</f>
        <v>11984715.913399998</v>
      </c>
      <c r="O11" s="48">
        <f>N11/N14</f>
        <v>0.63526965595951812</v>
      </c>
    </row>
    <row r="12" spans="9:15" ht="15.6" x14ac:dyDescent="0.3">
      <c r="I12" s="78" t="s">
        <v>35</v>
      </c>
      <c r="J12" s="38">
        <f t="shared" ref="J12:O12" si="0">SUM(J9:J11)</f>
        <v>6968828.5812599994</v>
      </c>
      <c r="K12" s="39">
        <f t="shared" si="0"/>
        <v>1</v>
      </c>
      <c r="L12" s="38">
        <f t="shared" si="0"/>
        <v>11332480.443439998</v>
      </c>
      <c r="M12" s="39">
        <f t="shared" si="0"/>
        <v>1</v>
      </c>
      <c r="N12" s="38">
        <f t="shared" si="0"/>
        <v>18865557.013420001</v>
      </c>
      <c r="O12" s="39">
        <f t="shared" si="0"/>
        <v>1</v>
      </c>
    </row>
    <row r="13" spans="9:15" ht="15.6" x14ac:dyDescent="0.3">
      <c r="I13" s="79"/>
    </row>
    <row r="14" spans="9:15" ht="15.6" hidden="1" x14ac:dyDescent="0.3">
      <c r="I14" s="79"/>
      <c r="J14" s="34">
        <f>'13.03.2024 - Riscos 1 e 2'!D35</f>
        <v>6968828.5812599994</v>
      </c>
      <c r="L14" s="34">
        <f>'13.03.2024 - Riscos 1 e 2'!F35</f>
        <v>11332480.443439998</v>
      </c>
      <c r="N14" s="34">
        <f>'13.03.2024 - Riscos 1 e 2'!H35</f>
        <v>18865557.013420001</v>
      </c>
    </row>
    <row r="15" spans="9:15" ht="15.6" hidden="1" x14ac:dyDescent="0.3">
      <c r="I15" s="79"/>
    </row>
    <row r="16" spans="9:15" ht="15.6" x14ac:dyDescent="0.3">
      <c r="I16" s="80" t="s">
        <v>41</v>
      </c>
      <c r="J16" s="51">
        <f>J9/J8</f>
        <v>32163.824221199993</v>
      </c>
      <c r="K16" s="42">
        <f>J16/J19</f>
        <v>0.23076923076923075</v>
      </c>
      <c r="L16" s="51">
        <f>L9/L8</f>
        <v>26151.877946399989</v>
      </c>
      <c r="M16" s="42">
        <f>L16/L19</f>
        <v>0.23076923076923075</v>
      </c>
      <c r="N16" s="51">
        <f>N9/N8</f>
        <v>21767.950400100017</v>
      </c>
      <c r="O16" s="42">
        <f>N16/N19</f>
        <v>0.23076923076923095</v>
      </c>
    </row>
    <row r="17" spans="9:15" ht="15.6" x14ac:dyDescent="0.3">
      <c r="I17" s="81" t="s">
        <v>42</v>
      </c>
      <c r="J17" s="52">
        <f>J10/J8</f>
        <v>25461.443199999998</v>
      </c>
      <c r="K17" s="45">
        <f>J17/J19</f>
        <v>0.18268094058497017</v>
      </c>
      <c r="L17" s="52">
        <f>L10/L8</f>
        <v>17290.093200000003</v>
      </c>
      <c r="M17" s="45">
        <f>L17/L19</f>
        <v>0.15257112762112618</v>
      </c>
      <c r="N17" s="52">
        <f>N10/N8</f>
        <v>12636.255099999998</v>
      </c>
      <c r="O17" s="45">
        <f>N17/N19</f>
        <v>0.13396111327125096</v>
      </c>
    </row>
    <row r="18" spans="9:15" ht="15.6" x14ac:dyDescent="0.3">
      <c r="I18" s="82" t="s">
        <v>43</v>
      </c>
      <c r="J18" s="53">
        <f>J11/J8</f>
        <v>81751.304203999985</v>
      </c>
      <c r="K18" s="48">
        <f>J18/J19</f>
        <v>0.58654982864579908</v>
      </c>
      <c r="L18" s="53">
        <f>L11/L8</f>
        <v>69882.83328799998</v>
      </c>
      <c r="M18" s="48">
        <f>L18/L19</f>
        <v>0.61665964160964315</v>
      </c>
      <c r="N18" s="53">
        <f>N11/N8</f>
        <v>59923.579566999993</v>
      </c>
      <c r="O18" s="48">
        <f>N18/N19</f>
        <v>0.63526965595951812</v>
      </c>
    </row>
    <row r="19" spans="9:15" ht="15.6" x14ac:dyDescent="0.3">
      <c r="I19" s="78" t="s">
        <v>44</v>
      </c>
      <c r="J19" s="38">
        <f t="shared" ref="J19:O19" si="1">SUM(J16:J18)</f>
        <v>139376.57162519998</v>
      </c>
      <c r="K19" s="39">
        <f t="shared" si="1"/>
        <v>1</v>
      </c>
      <c r="L19" s="38">
        <f t="shared" si="1"/>
        <v>113324.80443439996</v>
      </c>
      <c r="M19" s="39">
        <f t="shared" si="1"/>
        <v>1</v>
      </c>
      <c r="N19" s="38">
        <f t="shared" si="1"/>
        <v>94327.785067100005</v>
      </c>
      <c r="O19" s="39">
        <f t="shared" si="1"/>
        <v>1</v>
      </c>
    </row>
    <row r="21" spans="9:15" x14ac:dyDescent="0.3">
      <c r="I21" s="23" t="s">
        <v>60</v>
      </c>
      <c r="J21" s="50" t="s">
        <v>61</v>
      </c>
      <c r="K21" s="50" t="s">
        <v>37</v>
      </c>
      <c r="L21" s="50" t="s">
        <v>59</v>
      </c>
    </row>
    <row r="22" spans="9:15" x14ac:dyDescent="0.3">
      <c r="I22" s="43" t="s">
        <v>57</v>
      </c>
      <c r="J22" s="58">
        <f>J10</f>
        <v>1273072.1599999999</v>
      </c>
      <c r="K22" s="59">
        <f>SUM(K23:K25)</f>
        <v>1</v>
      </c>
      <c r="L22" s="75">
        <f>J22/50</f>
        <v>25461.443199999998</v>
      </c>
    </row>
    <row r="23" spans="9:15" x14ac:dyDescent="0.3">
      <c r="I23" s="56" t="s">
        <v>58</v>
      </c>
      <c r="J23" s="57">
        <f>'13.03.2024 - Riscos 1 e 2'!D7</f>
        <v>736815.62999999989</v>
      </c>
      <c r="K23" s="72">
        <f>J23/$J$27</f>
        <v>0.57876972975357499</v>
      </c>
      <c r="L23" s="61">
        <f>J23/50</f>
        <v>14736.312599999997</v>
      </c>
    </row>
    <row r="24" spans="9:15" x14ac:dyDescent="0.3">
      <c r="I24" s="56" t="s">
        <v>45</v>
      </c>
      <c r="J24" s="57">
        <f>'13.03.2024 - Riscos 1 e 2'!D8</f>
        <v>146094.97</v>
      </c>
      <c r="K24" s="72">
        <f t="shared" ref="K24:K25" si="2">J24/$J$27</f>
        <v>0.11475780760141673</v>
      </c>
      <c r="L24" s="61">
        <f t="shared" ref="L24:L39" si="3">J24/50</f>
        <v>2921.8994000000002</v>
      </c>
    </row>
    <row r="25" spans="9:15" x14ac:dyDescent="0.3">
      <c r="I25" s="65" t="s">
        <v>46</v>
      </c>
      <c r="J25" s="57">
        <f>'13.03.2024 - Riscos 1 e 2'!D27</f>
        <v>390161.56</v>
      </c>
      <c r="K25" s="72">
        <f t="shared" si="2"/>
        <v>0.30647246264500827</v>
      </c>
      <c r="L25" s="61">
        <f t="shared" si="3"/>
        <v>7803.2312000000002</v>
      </c>
    </row>
    <row r="26" spans="9:15" hidden="1" x14ac:dyDescent="0.3">
      <c r="L26" s="37">
        <f t="shared" si="3"/>
        <v>0</v>
      </c>
    </row>
    <row r="27" spans="9:15" hidden="1" x14ac:dyDescent="0.3">
      <c r="I27" s="35" t="s">
        <v>35</v>
      </c>
      <c r="J27" s="34">
        <f>SUM(J23:J25)</f>
        <v>1273072.1599999999</v>
      </c>
      <c r="L27" s="37">
        <f t="shared" si="3"/>
        <v>25461.443199999998</v>
      </c>
    </row>
    <row r="28" spans="9:15" hidden="1" x14ac:dyDescent="0.3">
      <c r="L28" s="37">
        <f t="shared" si="3"/>
        <v>0</v>
      </c>
    </row>
    <row r="29" spans="9:15" hidden="1" x14ac:dyDescent="0.3">
      <c r="L29" s="37">
        <f t="shared" si="3"/>
        <v>0</v>
      </c>
    </row>
    <row r="30" spans="9:15" x14ac:dyDescent="0.3">
      <c r="I30" s="64" t="s">
        <v>38</v>
      </c>
      <c r="J30" s="63">
        <f>J11</f>
        <v>4087565.2101999996</v>
      </c>
      <c r="K30" s="73">
        <f>SUM(K31:K36)</f>
        <v>1.0000000000000002</v>
      </c>
      <c r="L30" s="63">
        <f t="shared" si="3"/>
        <v>81751.304203999985</v>
      </c>
    </row>
    <row r="31" spans="9:15" x14ac:dyDescent="0.3">
      <c r="I31" s="60" t="s">
        <v>47</v>
      </c>
      <c r="J31" s="61">
        <f>'13.03.2024 - Riscos 1 e 2'!D14</f>
        <v>540000</v>
      </c>
      <c r="K31" s="72">
        <f>J31/$J$38</f>
        <v>0.13210798414970815</v>
      </c>
      <c r="L31" s="61">
        <f t="shared" si="3"/>
        <v>10800</v>
      </c>
    </row>
    <row r="32" spans="9:15" x14ac:dyDescent="0.3">
      <c r="I32" s="60" t="s">
        <v>48</v>
      </c>
      <c r="J32" s="61">
        <f>'13.03.2024 - Riscos 1 e 2'!D18</f>
        <v>536085.41299999994</v>
      </c>
      <c r="K32" s="72">
        <f t="shared" ref="K32:K36" si="4">J32/$J$38</f>
        <v>0.13115030230276617</v>
      </c>
      <c r="L32" s="61">
        <f t="shared" si="3"/>
        <v>10721.708259999999</v>
      </c>
    </row>
    <row r="33" spans="9:12" x14ac:dyDescent="0.3">
      <c r="I33" s="60" t="s">
        <v>49</v>
      </c>
      <c r="J33" s="61">
        <f>'13.03.2024 - Riscos 1 e 2'!D19</f>
        <v>1827728.4369999999</v>
      </c>
      <c r="K33" s="72">
        <f t="shared" si="4"/>
        <v>0.44714355441697562</v>
      </c>
      <c r="L33" s="61">
        <f t="shared" si="3"/>
        <v>36554.568739999995</v>
      </c>
    </row>
    <row r="34" spans="9:12" x14ac:dyDescent="0.3">
      <c r="I34" s="60" t="s">
        <v>50</v>
      </c>
      <c r="J34" s="61">
        <f>'13.03.2024 - Riscos 1 e 2'!D20</f>
        <v>304329.58</v>
      </c>
      <c r="K34" s="72">
        <f t="shared" si="4"/>
        <v>7.4452532094309895E-2</v>
      </c>
      <c r="L34" s="61">
        <f t="shared" si="3"/>
        <v>6086.5916000000007</v>
      </c>
    </row>
    <row r="35" spans="9:12" x14ac:dyDescent="0.3">
      <c r="I35" s="60" t="s">
        <v>51</v>
      </c>
      <c r="J35" s="61">
        <f>'13.03.2024 - Riscos 1 e 2'!D21</f>
        <v>252618.18560000006</v>
      </c>
      <c r="K35" s="72">
        <f t="shared" si="4"/>
        <v>6.1801628257727476E-2</v>
      </c>
      <c r="L35" s="61">
        <f t="shared" si="3"/>
        <v>5052.3637120000012</v>
      </c>
    </row>
    <row r="36" spans="9:12" x14ac:dyDescent="0.3">
      <c r="I36" s="60" t="s">
        <v>52</v>
      </c>
      <c r="J36" s="61">
        <f>'13.03.2024 - Riscos 1 e 2'!D24</f>
        <v>626803.59460000019</v>
      </c>
      <c r="K36" s="72">
        <f t="shared" si="4"/>
        <v>0.15334399877851282</v>
      </c>
      <c r="L36" s="61">
        <f t="shared" si="3"/>
        <v>12536.071892000004</v>
      </c>
    </row>
    <row r="37" spans="9:12" hidden="1" x14ac:dyDescent="0.3">
      <c r="L37" s="37">
        <f t="shared" si="3"/>
        <v>0</v>
      </c>
    </row>
    <row r="38" spans="9:12" hidden="1" x14ac:dyDescent="0.3">
      <c r="I38" s="35" t="s">
        <v>35</v>
      </c>
      <c r="J38" s="34">
        <f>SUM(J31:J36)</f>
        <v>4087565.2101999996</v>
      </c>
      <c r="L38" s="37">
        <f t="shared" si="3"/>
        <v>81751.304203999985</v>
      </c>
    </row>
    <row r="39" spans="9:12" x14ac:dyDescent="0.3">
      <c r="I39" s="40" t="s">
        <v>39</v>
      </c>
      <c r="J39" s="69">
        <f>J12-J22-J30</f>
        <v>1608191.2110599997</v>
      </c>
      <c r="K39" s="74">
        <f>J39/J39</f>
        <v>1</v>
      </c>
      <c r="L39" s="69">
        <f t="shared" si="3"/>
        <v>32163.824221199993</v>
      </c>
    </row>
  </sheetData>
  <pageMargins left="0.511811024" right="0.511811024" top="0.78740157499999996" bottom="0.78740157499999996" header="0.31496062000000002" footer="0.31496062000000002"/>
  <ignoredErrors>
    <ignoredError sqref="L9:L11 M9 K16:K18 M16:M18 N16:N18 L16:L18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FA07-929B-49F0-8BD3-51BA825CC0DF}">
  <dimension ref="I7:O39"/>
  <sheetViews>
    <sheetView topLeftCell="F16" zoomScale="115" zoomScaleNormal="115" workbookViewId="0">
      <selection activeCell="N34" sqref="N34"/>
    </sheetView>
  </sheetViews>
  <sheetFormatPr defaultRowHeight="14.4" x14ac:dyDescent="0.3"/>
  <cols>
    <col min="9" max="9" width="92.44140625" customWidth="1"/>
    <col min="10" max="10" width="17.33203125" customWidth="1"/>
    <col min="11" max="11" width="9.21875" customWidth="1"/>
    <col min="12" max="12" width="17.77734375" bestFit="1" customWidth="1"/>
    <col min="14" max="14" width="17.77734375" bestFit="1" customWidth="1"/>
  </cols>
  <sheetData>
    <row r="7" spans="9:15" x14ac:dyDescent="0.3">
      <c r="I7" s="35"/>
    </row>
    <row r="8" spans="9:15" ht="15.6" x14ac:dyDescent="0.3">
      <c r="I8" s="77" t="s">
        <v>36</v>
      </c>
      <c r="J8" s="49">
        <v>50</v>
      </c>
      <c r="K8" s="49" t="s">
        <v>37</v>
      </c>
      <c r="L8" s="49">
        <v>100</v>
      </c>
      <c r="M8" s="49" t="s">
        <v>37</v>
      </c>
      <c r="N8" s="49">
        <v>200</v>
      </c>
      <c r="O8" s="50" t="s">
        <v>37</v>
      </c>
    </row>
    <row r="9" spans="9:15" ht="15.6" x14ac:dyDescent="0.3">
      <c r="I9" s="80" t="s">
        <v>39</v>
      </c>
      <c r="J9" s="41">
        <f>'13.03.2024 - Riscos 1 e 2'!D35-'Riscos 1 e 2 - 100 ha'!J10-'Riscos 1 e 2 - 100 ha'!J11</f>
        <v>1608191.2110599997</v>
      </c>
      <c r="K9" s="42">
        <f>J9/J12</f>
        <v>0.23076923076923073</v>
      </c>
      <c r="L9" s="41">
        <f>L14-L10-L11</f>
        <v>2615187.794639999</v>
      </c>
      <c r="M9" s="42">
        <f>L9/L12</f>
        <v>0.23076923076923073</v>
      </c>
      <c r="N9" s="41">
        <f>N14-N10-N11</f>
        <v>4353590.080020003</v>
      </c>
      <c r="O9" s="42">
        <f>N9/N14</f>
        <v>0.23076923076923092</v>
      </c>
    </row>
    <row r="10" spans="9:15" ht="15.6" x14ac:dyDescent="0.3">
      <c r="I10" s="81" t="s">
        <v>40</v>
      </c>
      <c r="J10" s="44">
        <f>'13.03.2024 - Riscos 1 e 2'!D7+'13.03.2024 - Riscos 1 e 2'!D8+'13.03.2024 - Riscos 1 e 2'!D27</f>
        <v>1273072.1599999999</v>
      </c>
      <c r="K10" s="45">
        <f>J10/J12</f>
        <v>0.18268094058497017</v>
      </c>
      <c r="L10" s="44">
        <f>'13.03.2024 - Riscos 1 e 2'!F7+'13.03.2024 - Riscos 1 e 2'!F8+'13.03.2024 - Riscos 1 e 2'!F27</f>
        <v>1729009.3200000003</v>
      </c>
      <c r="M10" s="45">
        <f>L10/L12</f>
        <v>0.15257112762112615</v>
      </c>
      <c r="N10" s="44">
        <f>'13.03.2024 - Riscos 1 e 2'!H7+'13.03.2024 - Riscos 1 e 2'!H8+'13.03.2024 - Riscos 1 e 2'!H27</f>
        <v>2527251.0199999996</v>
      </c>
      <c r="O10" s="45">
        <f>N10/N14</f>
        <v>0.13396111327125096</v>
      </c>
    </row>
    <row r="11" spans="9:15" ht="15.6" x14ac:dyDescent="0.3">
      <c r="I11" s="82" t="s">
        <v>38</v>
      </c>
      <c r="J11" s="47">
        <f>'13.03.2024 - Riscos 1 e 2'!D14+'13.03.2024 - Riscos 1 e 2'!D18+'13.03.2024 - Riscos 1 e 2'!D19+'13.03.2024 - Riscos 1 e 2'!D20+'13.03.2024 - Riscos 1 e 2'!D21+'13.03.2024 - Riscos 1 e 2'!D24</f>
        <v>4087565.2101999996</v>
      </c>
      <c r="K11" s="48">
        <f>J11/J12</f>
        <v>0.58654982864579908</v>
      </c>
      <c r="L11" s="47">
        <f>'13.03.2024 - Riscos 1 e 2'!F14+'13.03.2024 - Riscos 1 e 2'!F18+'13.03.2024 - Riscos 1 e 2'!F19+'13.03.2024 - Riscos 1 e 2'!F20+'13.03.2024 - Riscos 1 e 2'!F21+'13.03.2024 - Riscos 1 e 2'!F24</f>
        <v>6988283.3287999984</v>
      </c>
      <c r="M11" s="48">
        <f>L11/L12</f>
        <v>0.61665964160964315</v>
      </c>
      <c r="N11" s="47">
        <f>'13.03.2024 - Riscos 1 e 2'!H14+'13.03.2024 - Riscos 1 e 2'!H18+'13.03.2024 - Riscos 1 e 2'!H19+'13.03.2024 - Riscos 1 e 2'!H20+'13.03.2024 - Riscos 1 e 2'!H21+'13.03.2024 - Riscos 1 e 2'!H24</f>
        <v>11984715.913399998</v>
      </c>
      <c r="O11" s="48">
        <f>N11/N14</f>
        <v>0.63526965595951812</v>
      </c>
    </row>
    <row r="12" spans="9:15" ht="15.6" x14ac:dyDescent="0.3">
      <c r="I12" s="78" t="s">
        <v>35</v>
      </c>
      <c r="J12" s="38">
        <f t="shared" ref="J12:O12" si="0">SUM(J9:J11)</f>
        <v>6968828.5812599994</v>
      </c>
      <c r="K12" s="39">
        <f t="shared" si="0"/>
        <v>1</v>
      </c>
      <c r="L12" s="38">
        <f t="shared" si="0"/>
        <v>11332480.443439998</v>
      </c>
      <c r="M12" s="39">
        <f t="shared" si="0"/>
        <v>1</v>
      </c>
      <c r="N12" s="38">
        <f t="shared" si="0"/>
        <v>18865557.013420001</v>
      </c>
      <c r="O12" s="39">
        <f t="shared" si="0"/>
        <v>1</v>
      </c>
    </row>
    <row r="13" spans="9:15" ht="15.6" x14ac:dyDescent="0.3">
      <c r="I13" s="79"/>
    </row>
    <row r="14" spans="9:15" ht="15.6" hidden="1" x14ac:dyDescent="0.3">
      <c r="I14" s="79"/>
      <c r="J14" s="34">
        <f>'13.03.2024 - Riscos 1 e 2'!D35</f>
        <v>6968828.5812599994</v>
      </c>
      <c r="L14" s="34">
        <f>'13.03.2024 - Riscos 1 e 2'!F35</f>
        <v>11332480.443439998</v>
      </c>
      <c r="N14" s="34">
        <f>'13.03.2024 - Riscos 1 e 2'!H35</f>
        <v>18865557.013420001</v>
      </c>
    </row>
    <row r="15" spans="9:15" ht="15.6" hidden="1" x14ac:dyDescent="0.3">
      <c r="I15" s="79"/>
    </row>
    <row r="16" spans="9:15" ht="15.6" x14ac:dyDescent="0.3">
      <c r="I16" s="80" t="s">
        <v>41</v>
      </c>
      <c r="J16" s="51">
        <f>J9/J8</f>
        <v>32163.824221199993</v>
      </c>
      <c r="K16" s="42">
        <f>J16/J19</f>
        <v>0.23076923076923075</v>
      </c>
      <c r="L16" s="51">
        <f>L9/L8</f>
        <v>26151.877946399989</v>
      </c>
      <c r="M16" s="42">
        <f>L16/L19</f>
        <v>0.23076923076923075</v>
      </c>
      <c r="N16" s="51">
        <f>N9/N8</f>
        <v>21767.950400100017</v>
      </c>
      <c r="O16" s="42">
        <f>N16/N19</f>
        <v>0.23076923076923095</v>
      </c>
    </row>
    <row r="17" spans="9:15" ht="15.6" x14ac:dyDescent="0.3">
      <c r="I17" s="81" t="s">
        <v>42</v>
      </c>
      <c r="J17" s="52">
        <f>J10/J8</f>
        <v>25461.443199999998</v>
      </c>
      <c r="K17" s="45">
        <f>J17/J19</f>
        <v>0.18268094058497017</v>
      </c>
      <c r="L17" s="52">
        <f>L10/L8</f>
        <v>17290.093200000003</v>
      </c>
      <c r="M17" s="45">
        <f>L17/L19</f>
        <v>0.15257112762112618</v>
      </c>
      <c r="N17" s="52">
        <f>N10/N8</f>
        <v>12636.255099999998</v>
      </c>
      <c r="O17" s="45">
        <f>N17/N19</f>
        <v>0.13396111327125096</v>
      </c>
    </row>
    <row r="18" spans="9:15" ht="15.6" x14ac:dyDescent="0.3">
      <c r="I18" s="82" t="s">
        <v>43</v>
      </c>
      <c r="J18" s="53">
        <f>J11/J8</f>
        <v>81751.304203999985</v>
      </c>
      <c r="K18" s="48">
        <f>J18/J19</f>
        <v>0.58654982864579908</v>
      </c>
      <c r="L18" s="53">
        <f>L11/L8</f>
        <v>69882.83328799998</v>
      </c>
      <c r="M18" s="48">
        <f>L18/L19</f>
        <v>0.61665964160964315</v>
      </c>
      <c r="N18" s="53">
        <f>N11/N8</f>
        <v>59923.579566999993</v>
      </c>
      <c r="O18" s="48">
        <f>N18/N19</f>
        <v>0.63526965595951812</v>
      </c>
    </row>
    <row r="19" spans="9:15" ht="15.6" x14ac:dyDescent="0.3">
      <c r="I19" s="78" t="s">
        <v>44</v>
      </c>
      <c r="J19" s="38">
        <f t="shared" ref="J19:O19" si="1">SUM(J16:J18)</f>
        <v>139376.57162519998</v>
      </c>
      <c r="K19" s="39">
        <f t="shared" si="1"/>
        <v>1</v>
      </c>
      <c r="L19" s="38">
        <f t="shared" si="1"/>
        <v>113324.80443439996</v>
      </c>
      <c r="M19" s="39">
        <f t="shared" si="1"/>
        <v>1</v>
      </c>
      <c r="N19" s="38">
        <f t="shared" si="1"/>
        <v>94327.785067100005</v>
      </c>
      <c r="O19" s="39">
        <f t="shared" si="1"/>
        <v>1</v>
      </c>
    </row>
    <row r="21" spans="9:15" x14ac:dyDescent="0.3">
      <c r="I21" s="23" t="s">
        <v>60</v>
      </c>
      <c r="J21" s="50" t="s">
        <v>62</v>
      </c>
      <c r="K21" s="50" t="s">
        <v>37</v>
      </c>
      <c r="L21" s="50" t="s">
        <v>59</v>
      </c>
    </row>
    <row r="22" spans="9:15" x14ac:dyDescent="0.3">
      <c r="I22" s="43" t="s">
        <v>57</v>
      </c>
      <c r="J22" s="58">
        <f>L10</f>
        <v>1729009.3200000003</v>
      </c>
      <c r="K22" s="59">
        <f>SUM(K23:K25)</f>
        <v>1</v>
      </c>
      <c r="L22" s="75">
        <f>J22/100</f>
        <v>17290.093200000003</v>
      </c>
    </row>
    <row r="23" spans="9:15" x14ac:dyDescent="0.3">
      <c r="I23" s="56" t="s">
        <v>58</v>
      </c>
      <c r="J23" s="57">
        <f>'13.03.2024 - Riscos 1 e 2'!F7</f>
        <v>890956.00000000012</v>
      </c>
      <c r="K23" s="72">
        <f>J23/$J$27</f>
        <v>0.51529855258385771</v>
      </c>
      <c r="L23" s="61">
        <f>J23/100</f>
        <v>8909.5600000000013</v>
      </c>
    </row>
    <row r="24" spans="9:15" x14ac:dyDescent="0.3">
      <c r="I24" s="56" t="s">
        <v>45</v>
      </c>
      <c r="J24" s="57">
        <f>'13.03.2024 - Riscos 1 e 2'!F8</f>
        <v>189530.2</v>
      </c>
      <c r="K24" s="72">
        <f t="shared" ref="K24:K25" si="2">J24/$J$27</f>
        <v>0.10961780125048717</v>
      </c>
      <c r="L24" s="61">
        <f t="shared" ref="L24:L25" si="3">J24/100</f>
        <v>1895.3020000000001</v>
      </c>
    </row>
    <row r="25" spans="9:15" x14ac:dyDescent="0.3">
      <c r="I25" s="65" t="s">
        <v>46</v>
      </c>
      <c r="J25" s="57">
        <f>'13.03.2024 - Riscos 1 e 2'!F27</f>
        <v>648523.12</v>
      </c>
      <c r="K25" s="72">
        <f t="shared" si="2"/>
        <v>0.37508364616565509</v>
      </c>
      <c r="L25" s="61">
        <f t="shared" si="3"/>
        <v>6485.2312000000002</v>
      </c>
    </row>
    <row r="26" spans="9:15" hidden="1" x14ac:dyDescent="0.3">
      <c r="L26" s="37">
        <f t="shared" ref="L26:L38" si="4">J26/50</f>
        <v>0</v>
      </c>
    </row>
    <row r="27" spans="9:15" hidden="1" x14ac:dyDescent="0.3">
      <c r="I27" s="35" t="s">
        <v>35</v>
      </c>
      <c r="J27" s="34">
        <f>SUM(J23:J25)</f>
        <v>1729009.3200000003</v>
      </c>
      <c r="L27" s="37">
        <f t="shared" si="4"/>
        <v>34580.186400000006</v>
      </c>
    </row>
    <row r="28" spans="9:15" hidden="1" x14ac:dyDescent="0.3">
      <c r="L28" s="37">
        <f t="shared" si="4"/>
        <v>0</v>
      </c>
    </row>
    <row r="29" spans="9:15" hidden="1" x14ac:dyDescent="0.3">
      <c r="L29" s="37">
        <f t="shared" si="4"/>
        <v>0</v>
      </c>
    </row>
    <row r="30" spans="9:15" x14ac:dyDescent="0.3">
      <c r="I30" s="64" t="s">
        <v>38</v>
      </c>
      <c r="J30" s="63">
        <f>L11</f>
        <v>6988283.3287999984</v>
      </c>
      <c r="K30" s="73">
        <f>SUM(K31:K36)</f>
        <v>1.0000000000000002</v>
      </c>
      <c r="L30" s="63">
        <f>J30/100</f>
        <v>69882.83328799998</v>
      </c>
    </row>
    <row r="31" spans="9:15" x14ac:dyDescent="0.3">
      <c r="I31" s="60" t="s">
        <v>47</v>
      </c>
      <c r="J31" s="61">
        <f>'13.03.2024 - Riscos 1 e 2'!F14</f>
        <v>1056000</v>
      </c>
      <c r="K31" s="72">
        <f>J31/$J$38</f>
        <v>0.1511100724333872</v>
      </c>
      <c r="L31" s="61">
        <f>J31/100</f>
        <v>10560</v>
      </c>
    </row>
    <row r="32" spans="9:15" x14ac:dyDescent="0.3">
      <c r="I32" s="60" t="s">
        <v>48</v>
      </c>
      <c r="J32" s="61">
        <f>'13.03.2024 - Riscos 1 e 2'!F18</f>
        <v>1054453.3060000001</v>
      </c>
      <c r="K32" s="72">
        <f t="shared" ref="K32:K36" si="5">J32/$J$38</f>
        <v>0.15088874568871649</v>
      </c>
      <c r="L32" s="61">
        <f t="shared" ref="L32:L36" si="6">J32/100</f>
        <v>10544.533060000002</v>
      </c>
    </row>
    <row r="33" spans="9:12" x14ac:dyDescent="0.3">
      <c r="I33" s="60" t="s">
        <v>49</v>
      </c>
      <c r="J33" s="61">
        <f>'13.03.2024 - Riscos 1 e 2'!F19</f>
        <v>2976824.2979999995</v>
      </c>
      <c r="K33" s="72">
        <f t="shared" si="5"/>
        <v>0.42597361296614294</v>
      </c>
      <c r="L33" s="61">
        <f t="shared" si="6"/>
        <v>29768.242979999995</v>
      </c>
    </row>
    <row r="34" spans="9:12" x14ac:dyDescent="0.3">
      <c r="I34" s="60" t="s">
        <v>50</v>
      </c>
      <c r="J34" s="61">
        <f>'13.03.2024 - Riscos 1 e 2'!F20</f>
        <v>485581.41000000009</v>
      </c>
      <c r="K34" s="72">
        <f t="shared" si="5"/>
        <v>6.9485077686937791E-2</v>
      </c>
      <c r="L34" s="61">
        <f t="shared" si="6"/>
        <v>4855.8141000000005</v>
      </c>
    </row>
    <row r="35" spans="9:12" x14ac:dyDescent="0.3">
      <c r="I35" s="60" t="s">
        <v>51</v>
      </c>
      <c r="J35" s="61">
        <f>'13.03.2024 - Riscos 1 e 2'!F21</f>
        <v>481926.39559999993</v>
      </c>
      <c r="K35" s="72">
        <f t="shared" si="5"/>
        <v>6.8962057335868562E-2</v>
      </c>
      <c r="L35" s="61">
        <f>J35/100</f>
        <v>4819.2639559999989</v>
      </c>
    </row>
    <row r="36" spans="9:12" x14ac:dyDescent="0.3">
      <c r="I36" s="60" t="s">
        <v>52</v>
      </c>
      <c r="J36" s="61">
        <f>'13.03.2024 - Riscos 1 e 2'!F24</f>
        <v>933497.91919999977</v>
      </c>
      <c r="K36" s="72">
        <f t="shared" si="5"/>
        <v>0.13358043388894716</v>
      </c>
      <c r="L36" s="61">
        <f t="shared" si="6"/>
        <v>9334.9791919999971</v>
      </c>
    </row>
    <row r="37" spans="9:12" hidden="1" x14ac:dyDescent="0.3">
      <c r="L37" s="37">
        <f t="shared" si="4"/>
        <v>0</v>
      </c>
    </row>
    <row r="38" spans="9:12" hidden="1" x14ac:dyDescent="0.3">
      <c r="I38" s="35" t="s">
        <v>35</v>
      </c>
      <c r="J38" s="34">
        <f>SUM(J31:J36)</f>
        <v>6988283.3287999984</v>
      </c>
      <c r="L38" s="37">
        <f t="shared" si="4"/>
        <v>139765.66657599996</v>
      </c>
    </row>
    <row r="39" spans="9:12" x14ac:dyDescent="0.3">
      <c r="I39" s="40" t="s">
        <v>39</v>
      </c>
      <c r="J39" s="69">
        <f>L12-J22-J30</f>
        <v>2615187.794639999</v>
      </c>
      <c r="K39" s="74">
        <f>J39/J39</f>
        <v>1</v>
      </c>
      <c r="L39" s="69">
        <f>J39/100</f>
        <v>26151.877946399989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E201-5112-419B-9BFE-A804572FC54E}">
  <dimension ref="I7:O39"/>
  <sheetViews>
    <sheetView topLeftCell="D7" zoomScale="85" zoomScaleNormal="85" workbookViewId="0">
      <selection activeCell="U35" sqref="U35"/>
    </sheetView>
  </sheetViews>
  <sheetFormatPr defaultRowHeight="14.4" x14ac:dyDescent="0.3"/>
  <cols>
    <col min="9" max="9" width="92.44140625" customWidth="1"/>
    <col min="10" max="10" width="17.33203125" customWidth="1"/>
    <col min="11" max="11" width="9.21875" customWidth="1"/>
    <col min="12" max="12" width="17.77734375" bestFit="1" customWidth="1"/>
    <col min="14" max="14" width="17.77734375" bestFit="1" customWidth="1"/>
  </cols>
  <sheetData>
    <row r="7" spans="9:15" x14ac:dyDescent="0.3">
      <c r="I7" s="35"/>
    </row>
    <row r="8" spans="9:15" ht="15.6" x14ac:dyDescent="0.3">
      <c r="I8" s="77" t="s">
        <v>36</v>
      </c>
      <c r="J8" s="49">
        <v>50</v>
      </c>
      <c r="K8" s="49" t="s">
        <v>37</v>
      </c>
      <c r="L8" s="49">
        <v>100</v>
      </c>
      <c r="M8" s="49" t="s">
        <v>37</v>
      </c>
      <c r="N8" s="49">
        <v>200</v>
      </c>
      <c r="O8" s="50" t="s">
        <v>37</v>
      </c>
    </row>
    <row r="9" spans="9:15" ht="15.6" x14ac:dyDescent="0.3">
      <c r="I9" s="80" t="s">
        <v>39</v>
      </c>
      <c r="J9" s="41">
        <f>'13.03.2024 - Riscos 1 e 2'!D35-'Riscos 1 e 2 - 200 ha'!J10-'Riscos 1 e 2 - 200 ha'!J11</f>
        <v>1608191.2110599997</v>
      </c>
      <c r="K9" s="42">
        <f>J9/J12</f>
        <v>0.23076923076923073</v>
      </c>
      <c r="L9" s="41">
        <f>L14-L10-L11</f>
        <v>2615187.794639999</v>
      </c>
      <c r="M9" s="42">
        <f>L9/L12</f>
        <v>0.23076923076923073</v>
      </c>
      <c r="N9" s="41">
        <f>N14-N10-N11</f>
        <v>4353590.080020003</v>
      </c>
      <c r="O9" s="42">
        <f>N9/N14</f>
        <v>0.23076923076923092</v>
      </c>
    </row>
    <row r="10" spans="9:15" ht="15.6" x14ac:dyDescent="0.3">
      <c r="I10" s="81" t="s">
        <v>40</v>
      </c>
      <c r="J10" s="44">
        <f>'13.03.2024 - Riscos 1 e 2'!D7+'13.03.2024 - Riscos 1 e 2'!D8+'13.03.2024 - Riscos 1 e 2'!D27</f>
        <v>1273072.1599999999</v>
      </c>
      <c r="K10" s="45">
        <f>J10/J12</f>
        <v>0.18268094058497017</v>
      </c>
      <c r="L10" s="44">
        <f>'13.03.2024 - Riscos 1 e 2'!F7+'13.03.2024 - Riscos 1 e 2'!F8+'13.03.2024 - Riscos 1 e 2'!F27</f>
        <v>1729009.3200000003</v>
      </c>
      <c r="M10" s="45">
        <f>L10/L12</f>
        <v>0.15257112762112615</v>
      </c>
      <c r="N10" s="44">
        <f>'13.03.2024 - Riscos 1 e 2'!H7+'13.03.2024 - Riscos 1 e 2'!H8+'13.03.2024 - Riscos 1 e 2'!H27</f>
        <v>2527251.0199999996</v>
      </c>
      <c r="O10" s="45">
        <f>N10/N14</f>
        <v>0.13396111327125096</v>
      </c>
    </row>
    <row r="11" spans="9:15" ht="15.6" x14ac:dyDescent="0.3">
      <c r="I11" s="82" t="s">
        <v>38</v>
      </c>
      <c r="J11" s="47">
        <f>'13.03.2024 - Riscos 1 e 2'!D14+'13.03.2024 - Riscos 1 e 2'!D18+'13.03.2024 - Riscos 1 e 2'!D19+'13.03.2024 - Riscos 1 e 2'!D20+'13.03.2024 - Riscos 1 e 2'!D21+'13.03.2024 - Riscos 1 e 2'!D24</f>
        <v>4087565.2101999996</v>
      </c>
      <c r="K11" s="48">
        <f>J11/J12</f>
        <v>0.58654982864579908</v>
      </c>
      <c r="L11" s="47">
        <f>'13.03.2024 - Riscos 1 e 2'!F14+'13.03.2024 - Riscos 1 e 2'!F18+'13.03.2024 - Riscos 1 e 2'!F19+'13.03.2024 - Riscos 1 e 2'!F20+'13.03.2024 - Riscos 1 e 2'!F21+'13.03.2024 - Riscos 1 e 2'!F24</f>
        <v>6988283.3287999984</v>
      </c>
      <c r="M11" s="48">
        <f>L11/L12</f>
        <v>0.61665964160964315</v>
      </c>
      <c r="N11" s="47">
        <f>'13.03.2024 - Riscos 1 e 2'!H14+'13.03.2024 - Riscos 1 e 2'!H18+'13.03.2024 - Riscos 1 e 2'!H19+'13.03.2024 - Riscos 1 e 2'!H20+'13.03.2024 - Riscos 1 e 2'!H21+'13.03.2024 - Riscos 1 e 2'!H24</f>
        <v>11984715.913399998</v>
      </c>
      <c r="O11" s="48">
        <f>N11/N14</f>
        <v>0.63526965595951812</v>
      </c>
    </row>
    <row r="12" spans="9:15" ht="15.6" x14ac:dyDescent="0.3">
      <c r="I12" s="78" t="s">
        <v>35</v>
      </c>
      <c r="J12" s="38">
        <f t="shared" ref="J12:O12" si="0">SUM(J9:J11)</f>
        <v>6968828.5812599994</v>
      </c>
      <c r="K12" s="39">
        <f t="shared" si="0"/>
        <v>1</v>
      </c>
      <c r="L12" s="38">
        <f t="shared" si="0"/>
        <v>11332480.443439998</v>
      </c>
      <c r="M12" s="39">
        <f t="shared" si="0"/>
        <v>1</v>
      </c>
      <c r="N12" s="38">
        <f t="shared" si="0"/>
        <v>18865557.013420001</v>
      </c>
      <c r="O12" s="39">
        <f t="shared" si="0"/>
        <v>1</v>
      </c>
    </row>
    <row r="13" spans="9:15" ht="15.6" x14ac:dyDescent="0.3">
      <c r="I13" s="79"/>
    </row>
    <row r="14" spans="9:15" ht="15.6" hidden="1" x14ac:dyDescent="0.3">
      <c r="I14" s="79"/>
      <c r="J14" s="34">
        <f>'13.03.2024 - Riscos 1 e 2'!D35</f>
        <v>6968828.5812599994</v>
      </c>
      <c r="L14" s="34">
        <f>'13.03.2024 - Riscos 1 e 2'!F35</f>
        <v>11332480.443439998</v>
      </c>
      <c r="N14" s="34">
        <f>'13.03.2024 - Riscos 1 e 2'!H35</f>
        <v>18865557.013420001</v>
      </c>
    </row>
    <row r="15" spans="9:15" ht="15.6" hidden="1" x14ac:dyDescent="0.3">
      <c r="I15" s="79"/>
    </row>
    <row r="16" spans="9:15" ht="15.6" x14ac:dyDescent="0.3">
      <c r="I16" s="80" t="s">
        <v>41</v>
      </c>
      <c r="J16" s="51">
        <f>J9/J8</f>
        <v>32163.824221199993</v>
      </c>
      <c r="K16" s="42">
        <f>J16/J19</f>
        <v>0.23076923076923075</v>
      </c>
      <c r="L16" s="51">
        <f>L9/L8</f>
        <v>26151.877946399989</v>
      </c>
      <c r="M16" s="42">
        <f>L16/L19</f>
        <v>0.23076923076923075</v>
      </c>
      <c r="N16" s="51">
        <f>N9/N8</f>
        <v>21767.950400100017</v>
      </c>
      <c r="O16" s="42">
        <f>N16/N19</f>
        <v>0.23076923076923095</v>
      </c>
    </row>
    <row r="17" spans="9:15" ht="15.6" x14ac:dyDescent="0.3">
      <c r="I17" s="81" t="s">
        <v>42</v>
      </c>
      <c r="J17" s="52">
        <f>J10/J8</f>
        <v>25461.443199999998</v>
      </c>
      <c r="K17" s="45">
        <f>J17/J19</f>
        <v>0.18268094058497017</v>
      </c>
      <c r="L17" s="52">
        <f>L10/L8</f>
        <v>17290.093200000003</v>
      </c>
      <c r="M17" s="45">
        <f>L17/L19</f>
        <v>0.15257112762112618</v>
      </c>
      <c r="N17" s="52">
        <f>N10/N8</f>
        <v>12636.255099999998</v>
      </c>
      <c r="O17" s="45">
        <f>N17/N19</f>
        <v>0.13396111327125096</v>
      </c>
    </row>
    <row r="18" spans="9:15" ht="15.6" x14ac:dyDescent="0.3">
      <c r="I18" s="82" t="s">
        <v>43</v>
      </c>
      <c r="J18" s="53">
        <f>J11/J8</f>
        <v>81751.304203999985</v>
      </c>
      <c r="K18" s="48">
        <f>J18/J19</f>
        <v>0.58654982864579908</v>
      </c>
      <c r="L18" s="53">
        <f>L11/L8</f>
        <v>69882.83328799998</v>
      </c>
      <c r="M18" s="48">
        <f>L18/L19</f>
        <v>0.61665964160964315</v>
      </c>
      <c r="N18" s="53">
        <f>N11/N8</f>
        <v>59923.579566999993</v>
      </c>
      <c r="O18" s="48">
        <f>N18/N19</f>
        <v>0.63526965595951812</v>
      </c>
    </row>
    <row r="19" spans="9:15" ht="15.6" x14ac:dyDescent="0.3">
      <c r="I19" s="78" t="s">
        <v>44</v>
      </c>
      <c r="J19" s="38">
        <f t="shared" ref="J19:O19" si="1">SUM(J16:J18)</f>
        <v>139376.57162519998</v>
      </c>
      <c r="K19" s="39">
        <f t="shared" si="1"/>
        <v>1</v>
      </c>
      <c r="L19" s="38">
        <f t="shared" si="1"/>
        <v>113324.80443439996</v>
      </c>
      <c r="M19" s="39">
        <f t="shared" si="1"/>
        <v>1</v>
      </c>
      <c r="N19" s="38">
        <f t="shared" si="1"/>
        <v>94327.785067100005</v>
      </c>
      <c r="O19" s="39">
        <f t="shared" si="1"/>
        <v>1</v>
      </c>
    </row>
    <row r="21" spans="9:15" x14ac:dyDescent="0.3">
      <c r="I21" s="23" t="s">
        <v>60</v>
      </c>
      <c r="J21" s="50" t="s">
        <v>63</v>
      </c>
      <c r="K21" s="50" t="s">
        <v>37</v>
      </c>
      <c r="L21" s="50" t="s">
        <v>59</v>
      </c>
    </row>
    <row r="22" spans="9:15" x14ac:dyDescent="0.3">
      <c r="I22" s="43" t="s">
        <v>57</v>
      </c>
      <c r="J22" s="58">
        <f>N10</f>
        <v>2527251.0199999996</v>
      </c>
      <c r="K22" s="59">
        <f>SUM(K23:K25)</f>
        <v>1</v>
      </c>
      <c r="L22" s="75">
        <f>J22/200</f>
        <v>12636.255099999998</v>
      </c>
    </row>
    <row r="23" spans="9:15" x14ac:dyDescent="0.3">
      <c r="I23" s="56" t="s">
        <v>58</v>
      </c>
      <c r="J23" s="57">
        <f>'13.03.2024 - Riscos 1 e 2'!H7</f>
        <v>1601148.2199999995</v>
      </c>
      <c r="K23" s="72">
        <f>J23/$J$27</f>
        <v>0.63355329855599374</v>
      </c>
      <c r="L23" s="61">
        <f>J23/200</f>
        <v>8005.7410999999975</v>
      </c>
    </row>
    <row r="24" spans="9:15" x14ac:dyDescent="0.3">
      <c r="I24" s="56" t="s">
        <v>45</v>
      </c>
      <c r="J24" s="57">
        <f>'13.03.2024 - Riscos 1 e 2'!H8</f>
        <v>277579.68</v>
      </c>
      <c r="K24" s="72">
        <f t="shared" ref="K24:K25" si="2">J24/$J$27</f>
        <v>0.10983462972348511</v>
      </c>
      <c r="L24" s="61">
        <f t="shared" ref="L24:L25" si="3">J24/200</f>
        <v>1387.8984</v>
      </c>
    </row>
    <row r="25" spans="9:15" x14ac:dyDescent="0.3">
      <c r="I25" s="65" t="s">
        <v>46</v>
      </c>
      <c r="J25" s="57">
        <f>'13.03.2024 - Riscos 1 e 2'!H27</f>
        <v>648523.12</v>
      </c>
      <c r="K25" s="72">
        <f t="shared" si="2"/>
        <v>0.25661207172052108</v>
      </c>
      <c r="L25" s="61">
        <f t="shared" si="3"/>
        <v>3242.6156000000001</v>
      </c>
    </row>
    <row r="26" spans="9:15" hidden="1" x14ac:dyDescent="0.3">
      <c r="L26" s="37">
        <f t="shared" ref="L26:L38" si="4">J26/50</f>
        <v>0</v>
      </c>
    </row>
    <row r="27" spans="9:15" hidden="1" x14ac:dyDescent="0.3">
      <c r="I27" s="35" t="s">
        <v>35</v>
      </c>
      <c r="J27" s="34">
        <f>SUM(J23:J25)</f>
        <v>2527251.0199999996</v>
      </c>
      <c r="L27" s="37">
        <f t="shared" si="4"/>
        <v>50545.020399999994</v>
      </c>
    </row>
    <row r="28" spans="9:15" hidden="1" x14ac:dyDescent="0.3">
      <c r="L28" s="37">
        <f t="shared" si="4"/>
        <v>0</v>
      </c>
    </row>
    <row r="29" spans="9:15" hidden="1" x14ac:dyDescent="0.3">
      <c r="L29" s="37">
        <f t="shared" si="4"/>
        <v>0</v>
      </c>
    </row>
    <row r="30" spans="9:15" x14ac:dyDescent="0.3">
      <c r="I30" s="64" t="s">
        <v>38</v>
      </c>
      <c r="J30" s="63">
        <f>N11</f>
        <v>11984715.913399998</v>
      </c>
      <c r="K30" s="73">
        <f>SUM(K31:K36)</f>
        <v>0.99999999999999989</v>
      </c>
      <c r="L30" s="63">
        <f>J30/200</f>
        <v>59923.579566999993</v>
      </c>
    </row>
    <row r="31" spans="9:15" x14ac:dyDescent="0.3">
      <c r="I31" s="60" t="s">
        <v>47</v>
      </c>
      <c r="J31" s="61">
        <f>'13.03.2024 - Riscos 1 e 2'!H14</f>
        <v>2076000</v>
      </c>
      <c r="K31" s="72">
        <f>J31/$J$38</f>
        <v>0.17322062658813997</v>
      </c>
      <c r="L31" s="61">
        <f>J31/200</f>
        <v>10380</v>
      </c>
    </row>
    <row r="32" spans="9:15" x14ac:dyDescent="0.3">
      <c r="I32" s="60" t="s">
        <v>48</v>
      </c>
      <c r="J32" s="61">
        <f>'13.03.2024 - Riscos 1 e 2'!H18</f>
        <v>2055458.0519999999</v>
      </c>
      <c r="K32" s="72">
        <f t="shared" ref="K32:K36" si="5">J32/$J$38</f>
        <v>0.17150661449570212</v>
      </c>
      <c r="L32" s="61">
        <f t="shared" ref="L32:L36" si="6">J32/200</f>
        <v>10277.29026</v>
      </c>
    </row>
    <row r="33" spans="9:12" x14ac:dyDescent="0.3">
      <c r="I33" s="60" t="s">
        <v>49</v>
      </c>
      <c r="J33" s="61">
        <f>'13.03.2024 - Riscos 1 e 2'!H19</f>
        <v>5536237.3119999981</v>
      </c>
      <c r="K33" s="72">
        <f t="shared" si="5"/>
        <v>0.46194147212200359</v>
      </c>
      <c r="L33" s="61">
        <f t="shared" si="6"/>
        <v>27681.186559999991</v>
      </c>
    </row>
    <row r="34" spans="9:12" x14ac:dyDescent="0.3">
      <c r="I34" s="60" t="s">
        <v>50</v>
      </c>
      <c r="J34" s="61">
        <f>'13.03.2024 - Riscos 1 e 2'!H20</f>
        <v>547944.80999999982</v>
      </c>
      <c r="K34" s="72">
        <f t="shared" si="5"/>
        <v>4.5720300252369596E-2</v>
      </c>
      <c r="L34" s="61">
        <f t="shared" si="6"/>
        <v>2739.7240499999989</v>
      </c>
    </row>
    <row r="35" spans="9:12" x14ac:dyDescent="0.3">
      <c r="I35" s="60" t="s">
        <v>51</v>
      </c>
      <c r="J35" s="61">
        <f>'13.03.2024 - Riscos 1 e 2'!H21</f>
        <v>465338.05559999996</v>
      </c>
      <c r="K35" s="72">
        <f t="shared" si="5"/>
        <v>3.8827625031955061E-2</v>
      </c>
      <c r="L35" s="61">
        <f t="shared" si="6"/>
        <v>2326.690278</v>
      </c>
    </row>
    <row r="36" spans="9:12" x14ac:dyDescent="0.3">
      <c r="I36" s="60" t="s">
        <v>52</v>
      </c>
      <c r="J36" s="61">
        <f>'13.03.2024 - Riscos 1 e 2'!H24</f>
        <v>1303737.6837999998</v>
      </c>
      <c r="K36" s="72">
        <f t="shared" si="5"/>
        <v>0.1087833615098296</v>
      </c>
      <c r="L36" s="61">
        <f t="shared" si="6"/>
        <v>6518.6884189999992</v>
      </c>
    </row>
    <row r="37" spans="9:12" hidden="1" x14ac:dyDescent="0.3">
      <c r="L37" s="37">
        <f t="shared" si="4"/>
        <v>0</v>
      </c>
    </row>
    <row r="38" spans="9:12" hidden="1" x14ac:dyDescent="0.3">
      <c r="I38" s="35" t="s">
        <v>35</v>
      </c>
      <c r="J38" s="34">
        <f>SUM(J31:J36)</f>
        <v>11984715.913399998</v>
      </c>
      <c r="L38" s="37">
        <f t="shared" si="4"/>
        <v>239694.31826799997</v>
      </c>
    </row>
    <row r="39" spans="9:12" x14ac:dyDescent="0.3">
      <c r="I39" s="40" t="s">
        <v>39</v>
      </c>
      <c r="J39" s="69">
        <f>N12-J22-J30</f>
        <v>4353590.080020003</v>
      </c>
      <c r="K39" s="74">
        <f>J39/J39</f>
        <v>1</v>
      </c>
      <c r="L39" s="69">
        <f>J39/200</f>
        <v>21767.950400100017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06644-1EE1-415D-853E-76510383FA00}">
  <dimension ref="I7:O39"/>
  <sheetViews>
    <sheetView topLeftCell="D1" zoomScale="85" zoomScaleNormal="85" workbookViewId="0">
      <selection activeCell="M24" sqref="M24"/>
    </sheetView>
  </sheetViews>
  <sheetFormatPr defaultRowHeight="14.4" x14ac:dyDescent="0.3"/>
  <cols>
    <col min="9" max="9" width="62.33203125" customWidth="1"/>
    <col min="10" max="10" width="17.33203125" customWidth="1"/>
    <col min="11" max="11" width="9.21875" customWidth="1"/>
    <col min="12" max="12" width="16.5546875" bestFit="1" customWidth="1"/>
    <col min="14" max="14" width="16.5546875" bestFit="1" customWidth="1"/>
  </cols>
  <sheetData>
    <row r="7" spans="9:15" x14ac:dyDescent="0.3">
      <c r="I7" s="35"/>
    </row>
    <row r="8" spans="9:15" x14ac:dyDescent="0.3">
      <c r="I8" s="23" t="s">
        <v>36</v>
      </c>
      <c r="J8" s="49">
        <v>50</v>
      </c>
      <c r="K8" s="49" t="s">
        <v>37</v>
      </c>
      <c r="L8" s="49">
        <v>100</v>
      </c>
      <c r="M8" s="49" t="s">
        <v>37</v>
      </c>
      <c r="N8" s="49">
        <v>200</v>
      </c>
      <c r="O8" s="50" t="s">
        <v>37</v>
      </c>
    </row>
    <row r="9" spans="9:15" x14ac:dyDescent="0.3">
      <c r="I9" s="40" t="s">
        <v>39</v>
      </c>
      <c r="J9" s="41">
        <f>J14-J11-J10</f>
        <v>1634161.5240599993</v>
      </c>
      <c r="K9" s="42">
        <f>J9/J12</f>
        <v>0.23076923076923067</v>
      </c>
      <c r="L9" s="41">
        <f>L14-L10-L11</f>
        <v>2753906.4746399978</v>
      </c>
      <c r="M9" s="42">
        <f>L9/L12</f>
        <v>0.23076923076923062</v>
      </c>
      <c r="N9" s="41">
        <f>N14-N10-N11</f>
        <v>4447468.1740200017</v>
      </c>
      <c r="O9" s="42">
        <f>N9/N14</f>
        <v>0.23076923076923084</v>
      </c>
    </row>
    <row r="10" spans="9:15" x14ac:dyDescent="0.3">
      <c r="I10" s="43" t="s">
        <v>40</v>
      </c>
      <c r="J10" s="44">
        <f>'13.03.2024 - Riscos 3 e 4'!D7+'13.03.2024 - Riscos 3 e 4'!D8+'13.03.2024 - Riscos 3 e 4'!D27</f>
        <v>1289257.3399999999</v>
      </c>
      <c r="K10" s="45">
        <f>J10/J12</f>
        <v>0.18206335189939327</v>
      </c>
      <c r="L10" s="44">
        <f>'13.03.2024 - Riscos 3 e 4'!F7+'13.03.2024 - Riscos 3 e 4'!F8+'13.03.2024 - Riscos 3 e 4'!F27</f>
        <v>1861067.96</v>
      </c>
      <c r="M10" s="45">
        <f>L10/L12</f>
        <v>0.15595199963884188</v>
      </c>
      <c r="N10" s="44">
        <f>'13.03.2024 - Riscos 3 e 4'!H7+'13.03.2024 - Riscos 3 e 4'!H8+'13.03.2024 - Riscos 3 e 4'!H27</f>
        <v>2566215.2599999998</v>
      </c>
      <c r="O10" s="45">
        <f>N10/N14</f>
        <v>0.13315520164884678</v>
      </c>
    </row>
    <row r="11" spans="9:15" x14ac:dyDescent="0.3">
      <c r="I11" s="46" t="s">
        <v>38</v>
      </c>
      <c r="J11" s="47">
        <f>'13.03.2024 - Riscos 3 e 4'!D14+'13.03.2024 - Riscos 3 e 4'!D18+'13.03.2024 - Riscos 3 e 4'!D19+'13.03.2024 - Riscos 3 e 4'!D20+'13.03.2024 - Riscos 3 e 4'!D21+'13.03.2024 - Riscos 3 e 4'!D24</f>
        <v>4157947.7402000003</v>
      </c>
      <c r="K11" s="48">
        <f>J11/J12</f>
        <v>0.58716741733137601</v>
      </c>
      <c r="L11" s="47">
        <f>'13.03.2024 - Riscos 3 e 4'!F14+'13.03.2024 - Riscos 3 e 4'!F18+'13.03.2024 - Riscos 3 e 4'!F19+'13.03.2024 - Riscos 3 e 4'!F20+'13.03.2024 - Riscos 3 e 4'!F21+'13.03.2024 - Riscos 3 e 4'!F24</f>
        <v>7318620.2888000002</v>
      </c>
      <c r="M11" s="48">
        <f>L11/L12</f>
        <v>0.6132787695919274</v>
      </c>
      <c r="N11" s="47">
        <f>'13.03.2024 - Riscos 3 e 4'!H14+'13.03.2024 - Riscos 3 e 4'!H18+'13.03.2024 - Riscos 3 e 4'!H19+'13.03.2024 - Riscos 3 e 4'!H20+'13.03.2024 - Riscos 3 e 4'!H21+'13.03.2024 - Riscos 3 e 4'!H24</f>
        <v>12258678.6534</v>
      </c>
      <c r="O11" s="48">
        <f>N11/N14</f>
        <v>0.63607556758192241</v>
      </c>
    </row>
    <row r="12" spans="9:15" x14ac:dyDescent="0.3">
      <c r="I12" s="15" t="s">
        <v>35</v>
      </c>
      <c r="J12" s="38">
        <f t="shared" ref="J12:O12" si="0">SUM(J9:J11)</f>
        <v>7081366.6042599995</v>
      </c>
      <c r="K12" s="39">
        <f t="shared" si="0"/>
        <v>1</v>
      </c>
      <c r="L12" s="38">
        <f t="shared" si="0"/>
        <v>11933594.723439999</v>
      </c>
      <c r="M12" s="39">
        <f t="shared" si="0"/>
        <v>0.99999999999999989</v>
      </c>
      <c r="N12" s="38">
        <f t="shared" si="0"/>
        <v>19272362.087420002</v>
      </c>
      <c r="O12" s="39">
        <f t="shared" si="0"/>
        <v>1</v>
      </c>
    </row>
    <row r="13" spans="9:15" x14ac:dyDescent="0.3">
      <c r="I13" s="76"/>
    </row>
    <row r="14" spans="9:15" hidden="1" x14ac:dyDescent="0.3">
      <c r="I14" s="76"/>
      <c r="J14" s="34">
        <f>'13.03.2024 - Riscos 3 e 4'!D35</f>
        <v>7081366.6042599995</v>
      </c>
      <c r="L14" s="34">
        <f>'13.03.2024 - Riscos 3 e 4'!F35</f>
        <v>11933594.723439997</v>
      </c>
      <c r="N14" s="34">
        <f>'13.03.2024 - Riscos 3 e 4'!H35</f>
        <v>19272362.087420002</v>
      </c>
    </row>
    <row r="15" spans="9:15" hidden="1" x14ac:dyDescent="0.3">
      <c r="I15" s="76"/>
    </row>
    <row r="16" spans="9:15" x14ac:dyDescent="0.3">
      <c r="I16" s="40" t="s">
        <v>41</v>
      </c>
      <c r="J16" s="51">
        <f>J9/J8</f>
        <v>32683.230481199986</v>
      </c>
      <c r="K16" s="42">
        <f>J16/J19</f>
        <v>0.23076923076923067</v>
      </c>
      <c r="L16" s="51">
        <f>L9/L8</f>
        <v>27539.064746399978</v>
      </c>
      <c r="M16" s="42">
        <f>L16/L19</f>
        <v>0.23076923076923062</v>
      </c>
      <c r="N16" s="51">
        <f>N9/N8</f>
        <v>22237.340870100008</v>
      </c>
      <c r="O16" s="42">
        <f>N16/N19</f>
        <v>0.23076923076923084</v>
      </c>
    </row>
    <row r="17" spans="9:15" x14ac:dyDescent="0.3">
      <c r="I17" s="43" t="s">
        <v>42</v>
      </c>
      <c r="J17" s="52">
        <f>J10/J8</f>
        <v>25785.146799999999</v>
      </c>
      <c r="K17" s="45">
        <f>J17/J19</f>
        <v>0.18206335189939327</v>
      </c>
      <c r="L17" s="52">
        <f>L10/L8</f>
        <v>18610.679599999999</v>
      </c>
      <c r="M17" s="45">
        <f>L17/L19</f>
        <v>0.15595199963884188</v>
      </c>
      <c r="N17" s="52">
        <f>N10/N8</f>
        <v>12831.076299999999</v>
      </c>
      <c r="O17" s="45">
        <f>N17/N19</f>
        <v>0.13315520164884678</v>
      </c>
    </row>
    <row r="18" spans="9:15" x14ac:dyDescent="0.3">
      <c r="I18" s="46" t="s">
        <v>43</v>
      </c>
      <c r="J18" s="53">
        <f>J11/J8</f>
        <v>83158.954804000008</v>
      </c>
      <c r="K18" s="48">
        <f>J18/J19</f>
        <v>0.58716741733137601</v>
      </c>
      <c r="L18" s="53">
        <f>L11/L8</f>
        <v>73186.202888</v>
      </c>
      <c r="M18" s="48">
        <f>L18/L19</f>
        <v>0.61327876959192751</v>
      </c>
      <c r="N18" s="53">
        <f>N11/N8</f>
        <v>61293.393266999999</v>
      </c>
      <c r="O18" s="48">
        <f>N18/N19</f>
        <v>0.63607556758192241</v>
      </c>
    </row>
    <row r="19" spans="9:15" x14ac:dyDescent="0.3">
      <c r="I19" s="15" t="s">
        <v>44</v>
      </c>
      <c r="J19" s="38">
        <f t="shared" ref="J19:O19" si="1">SUM(J16:J18)</f>
        <v>141627.3320852</v>
      </c>
      <c r="K19" s="39">
        <f t="shared" si="1"/>
        <v>1</v>
      </c>
      <c r="L19" s="38">
        <f t="shared" si="1"/>
        <v>119335.94723439998</v>
      </c>
      <c r="M19" s="39">
        <f t="shared" si="1"/>
        <v>1</v>
      </c>
      <c r="N19" s="38">
        <f t="shared" si="1"/>
        <v>96361.810437100008</v>
      </c>
      <c r="O19" s="39">
        <f t="shared" si="1"/>
        <v>1</v>
      </c>
    </row>
    <row r="21" spans="9:15" x14ac:dyDescent="0.3">
      <c r="I21" s="23" t="s">
        <v>60</v>
      </c>
      <c r="J21" s="50" t="s">
        <v>61</v>
      </c>
      <c r="K21" s="50" t="s">
        <v>37</v>
      </c>
      <c r="L21" s="50" t="s">
        <v>59</v>
      </c>
    </row>
    <row r="22" spans="9:15" x14ac:dyDescent="0.3">
      <c r="I22" s="43" t="s">
        <v>57</v>
      </c>
      <c r="J22" s="58">
        <f>J10</f>
        <v>1289257.3399999999</v>
      </c>
      <c r="K22" s="59">
        <f>SUM(K23:K25)</f>
        <v>1</v>
      </c>
      <c r="L22" s="75">
        <f>J22/50</f>
        <v>25785.146799999999</v>
      </c>
    </row>
    <row r="23" spans="9:15" x14ac:dyDescent="0.3">
      <c r="I23" s="56" t="s">
        <v>58</v>
      </c>
      <c r="J23" s="57">
        <f>'13.03.2024 - Riscos 3 e 4'!D7</f>
        <v>751915.09</v>
      </c>
      <c r="K23" s="72">
        <f>J23/$J$27</f>
        <v>0.58321567515760664</v>
      </c>
      <c r="L23" s="61">
        <f>J23/50</f>
        <v>15038.301799999999</v>
      </c>
    </row>
    <row r="24" spans="9:15" x14ac:dyDescent="0.3">
      <c r="I24" s="56" t="s">
        <v>45</v>
      </c>
      <c r="J24" s="57">
        <f>'13.03.2024 - Riscos 3 e 4'!D8</f>
        <v>147180.68999999997</v>
      </c>
      <c r="K24" s="72">
        <f t="shared" ref="K24:K25" si="2">J24/$J$27</f>
        <v>0.11415928025664759</v>
      </c>
      <c r="L24" s="61">
        <f t="shared" ref="L24:L39" si="3">J24/50</f>
        <v>2943.6137999999996</v>
      </c>
    </row>
    <row r="25" spans="9:15" x14ac:dyDescent="0.3">
      <c r="I25" s="65" t="s">
        <v>46</v>
      </c>
      <c r="J25" s="57">
        <f>'13.03.2024 - Riscos 3 e 4'!D27</f>
        <v>390161.56</v>
      </c>
      <c r="K25" s="72">
        <f t="shared" si="2"/>
        <v>0.30262504458574579</v>
      </c>
      <c r="L25" s="61">
        <f t="shared" si="3"/>
        <v>7803.2312000000002</v>
      </c>
    </row>
    <row r="26" spans="9:15" hidden="1" x14ac:dyDescent="0.3">
      <c r="I26" s="4"/>
      <c r="J26" s="4"/>
      <c r="K26" s="4"/>
      <c r="L26" s="37">
        <f t="shared" si="3"/>
        <v>0</v>
      </c>
    </row>
    <row r="27" spans="9:15" hidden="1" x14ac:dyDescent="0.3">
      <c r="I27" s="36" t="s">
        <v>35</v>
      </c>
      <c r="J27" s="37">
        <f>SUM(J23:J25)</f>
        <v>1289257.3399999999</v>
      </c>
      <c r="K27" s="4"/>
      <c r="L27" s="37">
        <f t="shared" si="3"/>
        <v>25785.146799999999</v>
      </c>
    </row>
    <row r="28" spans="9:15" hidden="1" x14ac:dyDescent="0.3">
      <c r="I28" s="4"/>
      <c r="J28" s="4"/>
      <c r="K28" s="4"/>
      <c r="L28" s="37">
        <f t="shared" si="3"/>
        <v>0</v>
      </c>
    </row>
    <row r="29" spans="9:15" hidden="1" x14ac:dyDescent="0.3">
      <c r="I29" s="4"/>
      <c r="J29" s="4"/>
      <c r="K29" s="4"/>
      <c r="L29" s="37">
        <f t="shared" si="3"/>
        <v>0</v>
      </c>
    </row>
    <row r="30" spans="9:15" x14ac:dyDescent="0.3">
      <c r="I30" s="64" t="s">
        <v>38</v>
      </c>
      <c r="J30" s="63">
        <f>J11</f>
        <v>4157947.7402000003</v>
      </c>
      <c r="K30" s="62">
        <f>SUM(K31:K36)</f>
        <v>1</v>
      </c>
      <c r="L30" s="63">
        <f t="shared" si="3"/>
        <v>83158.954804000008</v>
      </c>
    </row>
    <row r="31" spans="9:15" x14ac:dyDescent="0.3">
      <c r="I31" s="60" t="s">
        <v>47</v>
      </c>
      <c r="J31" s="61">
        <f>'13.03.2024 - Riscos 3 e 4'!D14</f>
        <v>540000</v>
      </c>
      <c r="K31" s="55">
        <f>J31/$J$38</f>
        <v>0.12987176216265423</v>
      </c>
      <c r="L31" s="61">
        <f t="shared" si="3"/>
        <v>10800</v>
      </c>
    </row>
    <row r="32" spans="9:15" x14ac:dyDescent="0.3">
      <c r="I32" s="60" t="s">
        <v>48</v>
      </c>
      <c r="J32" s="61">
        <f>'13.03.2024 - Riscos 3 e 4'!D18</f>
        <v>550904.973</v>
      </c>
      <c r="K32" s="55">
        <f t="shared" ref="K32:K36" si="4">J32/$J$38</f>
        <v>0.13249444375496192</v>
      </c>
      <c r="L32" s="61">
        <f t="shared" si="3"/>
        <v>11018.099459999999</v>
      </c>
    </row>
    <row r="33" spans="9:12" x14ac:dyDescent="0.3">
      <c r="I33" s="60" t="s">
        <v>49</v>
      </c>
      <c r="J33" s="61">
        <f>'13.03.2024 - Riscos 3 e 4'!D19</f>
        <v>1856596.327</v>
      </c>
      <c r="K33" s="55">
        <f t="shared" si="4"/>
        <v>0.44651747520778035</v>
      </c>
      <c r="L33" s="61">
        <f t="shared" si="3"/>
        <v>37131.92654</v>
      </c>
    </row>
    <row r="34" spans="9:12" x14ac:dyDescent="0.3">
      <c r="I34" s="60" t="s">
        <v>50</v>
      </c>
      <c r="J34" s="61">
        <f>'13.03.2024 - Riscos 3 e 4'!D20</f>
        <v>311256.44</v>
      </c>
      <c r="K34" s="55">
        <f t="shared" si="4"/>
        <v>7.4858189531989722E-2</v>
      </c>
      <c r="L34" s="61">
        <f t="shared" si="3"/>
        <v>6225.1288000000004</v>
      </c>
    </row>
    <row r="35" spans="9:12" x14ac:dyDescent="0.3">
      <c r="I35" s="60" t="s">
        <v>51</v>
      </c>
      <c r="J35" s="61">
        <f>'13.03.2024 - Riscos 3 e 4'!D21</f>
        <v>256962.48560000004</v>
      </c>
      <c r="K35" s="55">
        <f t="shared" si="4"/>
        <v>6.1800316323273451E-2</v>
      </c>
      <c r="L35" s="61">
        <f t="shared" si="3"/>
        <v>5139.2497120000007</v>
      </c>
    </row>
    <row r="36" spans="9:12" x14ac:dyDescent="0.3">
      <c r="I36" s="60" t="s">
        <v>52</v>
      </c>
      <c r="J36" s="61">
        <f>'13.03.2024 - Riscos 3 e 4'!D24</f>
        <v>642227.51460000023</v>
      </c>
      <c r="K36" s="55">
        <f t="shared" si="4"/>
        <v>0.15445781301934031</v>
      </c>
      <c r="L36" s="61">
        <f t="shared" si="3"/>
        <v>12844.550292000005</v>
      </c>
    </row>
    <row r="37" spans="9:12" hidden="1" x14ac:dyDescent="0.3">
      <c r="I37" s="4"/>
      <c r="J37" s="4"/>
      <c r="K37" s="4"/>
      <c r="L37" s="37">
        <f t="shared" si="3"/>
        <v>0</v>
      </c>
    </row>
    <row r="38" spans="9:12" hidden="1" x14ac:dyDescent="0.3">
      <c r="I38" s="36" t="s">
        <v>35</v>
      </c>
      <c r="J38" s="37">
        <f>SUM(J31:J36)</f>
        <v>4157947.7402000003</v>
      </c>
      <c r="K38" s="4"/>
      <c r="L38" s="37">
        <f t="shared" si="3"/>
        <v>83158.954804000008</v>
      </c>
    </row>
    <row r="39" spans="9:12" x14ac:dyDescent="0.3">
      <c r="I39" s="40" t="s">
        <v>39</v>
      </c>
      <c r="J39" s="69">
        <f>J12-J22-J30</f>
        <v>1634161.5240599993</v>
      </c>
      <c r="K39" s="71">
        <f>J39/J39</f>
        <v>1</v>
      </c>
      <c r="L39" s="69">
        <f t="shared" si="3"/>
        <v>32683.230481199986</v>
      </c>
    </row>
  </sheetData>
  <pageMargins left="0.511811024" right="0.511811024" top="0.78740157499999996" bottom="0.78740157499999996" header="0.31496062000000002" footer="0.31496062000000002"/>
  <ignoredErrors>
    <ignoredError sqref="L9:L11 M9 M16:M18 K16:K18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13.03.2024 - Riscos 1 e 2</vt:lpstr>
      <vt:lpstr>13.03.2024 - Riscos 3 e 4</vt:lpstr>
      <vt:lpstr>Riscos 1 e 2 - 50 ha</vt:lpstr>
      <vt:lpstr>Riscos 1 e 2 - 100 ha</vt:lpstr>
      <vt:lpstr>Riscos 1 e 2 - 200 ha</vt:lpstr>
      <vt:lpstr>Riscos 3 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 Cavali</dc:creator>
  <cp:lastModifiedBy>Cris Cavali</cp:lastModifiedBy>
  <dcterms:created xsi:type="dcterms:W3CDTF">2024-03-05T20:40:42Z</dcterms:created>
  <dcterms:modified xsi:type="dcterms:W3CDTF">2024-03-13T21:55:38Z</dcterms:modified>
</cp:coreProperties>
</file>