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DeTrabalho"/>
  <bookViews>
    <workbookView xWindow="0" yWindow="0" windowWidth="20490" windowHeight="7755" activeTab="0"/>
  </bookViews>
  <sheets>
    <sheet name="ANEXO 5 - QUADROS RESUMO" sheetId="17" r:id="rId1"/>
    <sheet name="ANEXO 5A - LOTE 1 OFERTAS" sheetId="10" r:id="rId2"/>
    <sheet name="ANEXO 5B - LOTE 1 STAI" sheetId="16" r:id="rId3"/>
    <sheet name="ANEXO 5C - LOTE 2 EFG ARTES" sheetId="4" r:id="rId4"/>
    <sheet name="ANEXO 5D - COMPOSIÇÃO EM %" sheetId="15" r:id="rId5"/>
  </sheets>
  <definedNames/>
  <calcPr calcId="152511"/>
</workbook>
</file>

<file path=xl/sharedStrings.xml><?xml version="1.0" encoding="utf-8"?>
<sst xmlns="http://schemas.openxmlformats.org/spreadsheetml/2006/main" count="345" uniqueCount="118">
  <si>
    <t>ANEXO 5 - PLANILHA FINANCEIRA</t>
  </si>
  <si>
    <t>QUADRO RESUMO - LOTE 01</t>
  </si>
  <si>
    <t>ANOS I A IV</t>
  </si>
  <si>
    <t>MODALIDADE</t>
  </si>
  <si>
    <t>DESCRIÇÃO</t>
  </si>
  <si>
    <t>TIPO DE CATEGORIAS DE OFERTAS</t>
  </si>
  <si>
    <t>TOTAL</t>
  </si>
  <si>
    <t>Tecnológico</t>
  </si>
  <si>
    <t>Técnico</t>
  </si>
  <si>
    <t>Qualificação</t>
  </si>
  <si>
    <t>Capacitação e Atualização</t>
  </si>
  <si>
    <t>Presencial</t>
  </si>
  <si>
    <t>Vagas</t>
  </si>
  <si>
    <t>Repasse</t>
  </si>
  <si>
    <t>EAD</t>
  </si>
  <si>
    <t>SUBTOTAL</t>
  </si>
  <si>
    <t>AÇÕES DE STAI</t>
  </si>
  <si>
    <t>LINHA DE ATUAÇÃO</t>
  </si>
  <si>
    <t>CATEGORIA</t>
  </si>
  <si>
    <t>ANO I</t>
  </si>
  <si>
    <t>ANOS II A IV</t>
  </si>
  <si>
    <t>Valor por Categoria</t>
  </si>
  <si>
    <t>Valor Total</t>
  </si>
  <si>
    <t>1 - Ambientes de Inovação - Investimento</t>
  </si>
  <si>
    <t>Coworking</t>
  </si>
  <si>
    <t>Laboratório Criativo</t>
  </si>
  <si>
    <t>Pré-incubadora de empresas e Startups</t>
  </si>
  <si>
    <t>Estúdio TV-Web</t>
  </si>
  <si>
    <t xml:space="preserve">2 - Ambientes de Inovação </t>
  </si>
  <si>
    <t>3 - Atividades de Pesquisa e Desenvolvimento (P&amp;D)</t>
  </si>
  <si>
    <t>Pesquisa Aplicada e/ou Desenvolvimento Experimental</t>
  </si>
  <si>
    <t>4 - Prestação de Serviços Tecnológicos</t>
  </si>
  <si>
    <t>Serviço Técnico Especializado e/ou Consultoria</t>
  </si>
  <si>
    <t>Não se Aplica (Anexo 5B)</t>
  </si>
  <si>
    <t>-</t>
  </si>
  <si>
    <t>TOTAL GERAL / ANO</t>
  </si>
  <si>
    <t>QUADRO RESUMO - LOTE 02</t>
  </si>
  <si>
    <t>Núcleo de Altas Habilidades</t>
  </si>
  <si>
    <t>NAH</t>
  </si>
  <si>
    <t>Eventos</t>
  </si>
  <si>
    <t>Viagens</t>
  </si>
  <si>
    <t>Descrição da Meta</t>
  </si>
  <si>
    <t>Quantitativo - Meta Física</t>
  </si>
  <si>
    <t>Total</t>
  </si>
  <si>
    <t>Atividades didático pedagógicas</t>
  </si>
  <si>
    <t>Concertos sinfônicos na capital</t>
  </si>
  <si>
    <t>Concertos didáticos no Teatro Basileu França</t>
  </si>
  <si>
    <t>Concertos nos bairros da capital</t>
  </si>
  <si>
    <t>Concertos no interior do Estado</t>
  </si>
  <si>
    <t>Concertos em outros Estados (Anual)</t>
  </si>
  <si>
    <t>ANEXO 5A - PROGRAMA DE METAS DE OFERTAS DE VAGAS - LOTE 01</t>
  </si>
  <si>
    <t xml:space="preserve">TOTAL </t>
  </si>
  <si>
    <t>UNIDADES DE REFERÊNCIAS</t>
  </si>
  <si>
    <t>Carga Horária Média</t>
  </si>
  <si>
    <t>Valor Hora-Aula Presencial</t>
  </si>
  <si>
    <t>Valor Hora-Aula EAD</t>
  </si>
  <si>
    <t>PERCENTUAL DE APLICAÇÃO DO ORÇAMENTO EM OFERTAS DE VAGAS E STAI</t>
  </si>
  <si>
    <t>STAI</t>
  </si>
  <si>
    <t>PERCENTUAL DE APLICAÇÃO DE VAGAS POR CATEGORIA</t>
  </si>
  <si>
    <t>ANEXO 5B / ANEXO 09</t>
  </si>
  <si>
    <t>Escola do Futuro José Luiz Bittencourt - Goiânia/GO</t>
  </si>
  <si>
    <t>Escola do Futuro Luiz Rassi - Aparecida de Goiânia/GO</t>
  </si>
  <si>
    <t>Escola do Futuro Raul Brandão de Castro - Mineiros/GO</t>
  </si>
  <si>
    <t>Escola do Futuro Sarah Luísa Lemos Kubitschek de Oliveira - Santo Antônio do Descoberto/GO</t>
  </si>
  <si>
    <t>Escola do Futuro Paulo Renato de Souza - Valparaíso/GO</t>
  </si>
  <si>
    <t>Total em Vagas - Escolas do Futuro</t>
  </si>
  <si>
    <t>ANEXO 5B - PROGRAMA DE METAS DE AÇÕES DE STAI - LOTE 01</t>
  </si>
  <si>
    <t>LINHA DE ATUAÇÃO 1 - AMBIENTES DE INOVAÇÃO - INVESTIMENTO</t>
  </si>
  <si>
    <t>Categoria</t>
  </si>
  <si>
    <t>Valor Total/Ano</t>
  </si>
  <si>
    <t>% do repasse ao Lote 01/Ano</t>
  </si>
  <si>
    <t>Meta Física</t>
  </si>
  <si>
    <t>Observação</t>
  </si>
  <si>
    <t>Unidade</t>
  </si>
  <si>
    <t>Laboratórios e ambientes implementados</t>
  </si>
  <si>
    <t>Ambientes implementados</t>
  </si>
  <si>
    <t>Repasse financeiro limitado à 4,7614% do total repasse total do Lote 01</t>
  </si>
  <si>
    <t>Laboratório Criativo (Real Lab)</t>
  </si>
  <si>
    <t xml:space="preserve">Laboratórios implementados </t>
  </si>
  <si>
    <t>Laboratório implementados</t>
  </si>
  <si>
    <t>Total da Meta Financeira</t>
  </si>
  <si>
    <t>Total da Meta Física</t>
  </si>
  <si>
    <t>Repasse financeiro limitado à 2,9759% do total repasse total do Lote 01</t>
  </si>
  <si>
    <t>LINHA DE ATUAÇÃO 2 - AMBIENTES DE INOVAÇÃO</t>
  </si>
  <si>
    <t>Instituições do setor produtivo, pesquisadores independentes e projetos inovadores</t>
  </si>
  <si>
    <t>Atendimentos</t>
  </si>
  <si>
    <t>Repasse financeiro limitado à 7,1421% do total repasse total do Lote 01</t>
  </si>
  <si>
    <t>Repasse financeiro limitado à 8,9276% do total repasse total do Lote 01</t>
  </si>
  <si>
    <t>LINHA DE ATUAÇÃO 3: ATIVIDADES DE PESQUISA E DESENVOLVIMENTO (P&amp;D)</t>
  </si>
  <si>
    <t>Meta Financeira</t>
  </si>
  <si>
    <t>Valor por projeto/Ano</t>
  </si>
  <si>
    <t>Quantidade/Ano</t>
  </si>
  <si>
    <t>Projetos de P&amp;D Implementados</t>
  </si>
  <si>
    <t>Limitado à 1,15196% do repasse total do Lote 01</t>
  </si>
  <si>
    <t>LINHA DE ATUAÇÃO 4: PRESTAÇÃO DE SERVIÇOS TECNOLÓGICOS</t>
  </si>
  <si>
    <t>Quantidade de atendimentos</t>
  </si>
  <si>
    <t>Meta Financeria</t>
  </si>
  <si>
    <t>Ano I</t>
  </si>
  <si>
    <t>Ano II</t>
  </si>
  <si>
    <t>Ano III</t>
  </si>
  <si>
    <t>Ano IV</t>
  </si>
  <si>
    <t>Captação própria de no mínimo de 10% dos repasses destinados as Linhas de Atuação 1 e 2 Ambientes de Inovação - Investimento, e Ambientes de Inovação, respectivamente)</t>
  </si>
  <si>
    <t>Sem recursos alocados, passível de contrapartida de entes privados</t>
  </si>
  <si>
    <t>ANEXO 5C - PROGRAMA DE METAS DE OFERTAS DE VAGAS - LOTE 02</t>
  </si>
  <si>
    <t>Qualificação / Núcleo de Altas Habilidades (NAH)</t>
  </si>
  <si>
    <t>PERCENTUAL DE APLICAÇÃO DO ORÇAMENTO EM OFERTAS DE VAGAS</t>
  </si>
  <si>
    <t>OFERTAS DE VAGAS</t>
  </si>
  <si>
    <t>Escola do Futuro do Estado de Goiás em Artes Basileu França - Goiânia/GO</t>
  </si>
  <si>
    <t>Variável, conforme carga horária de cursos e disponibilidade de pessoal</t>
  </si>
  <si>
    <t>ANEXO 5D - COMPOSIÇÃO DOS LOTES EM PERCENTUAIS</t>
  </si>
  <si>
    <t>ITEM</t>
  </si>
  <si>
    <t>LOTE</t>
  </si>
  <si>
    <t>QTD. EFGs</t>
  </si>
  <si>
    <t>PARTICIPAÇÃO</t>
  </si>
  <si>
    <t>POR ANO</t>
  </si>
  <si>
    <t>EM 4 ANOS</t>
  </si>
  <si>
    <t>NÚCLEO DE DIFUSÃO E FORMAÇÃO MUSICAL (ORQUESTRA FILARMÔNICA DE GOIÁS)</t>
  </si>
  <si>
    <t>Núcleo de Difusão e Formação Musical (OFG)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</si>
</sst>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#,##0_);[Red]\(#,##0\)"/>
    <numFmt numFmtId="166" formatCode="0_);[Red]\(0\)"/>
    <numFmt numFmtId="167" formatCode="_-&quot;R$&quot;* #,##0.00_-;\-&quot;R$&quot;* #,##0.00_-;_-&quot;R$&quot;* &quot;-&quot;??_-;_-@_-"/>
    <numFmt numFmtId="168" formatCode="0.00000%"/>
    <numFmt numFmtId="169" formatCode="0.0000000000%"/>
    <numFmt numFmtId="170" formatCode="&quot;R$&quot;#,##0.00"/>
    <numFmt numFmtId="171" formatCode="&quot;R$&quot;\ #,##0.00_);[Red]\(&quot;R$&quot;\ #,##0.0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b/>
      <sz val="11"/>
      <name val="Times New Roman"/>
      <family val="2"/>
    </font>
    <font>
      <sz val="11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86999332904816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3" fillId="0" borderId="2" xfId="21" applyFont="1" applyFill="1" applyBorder="1" applyAlignment="1">
      <alignment horizontal="center"/>
    </xf>
    <xf numFmtId="10" fontId="3" fillId="0" borderId="3" xfId="20" applyNumberFormat="1" applyFont="1" applyBorder="1" applyAlignment="1">
      <alignment horizontal="center"/>
    </xf>
    <xf numFmtId="44" fontId="3" fillId="0" borderId="2" xfId="21" applyFont="1" applyBorder="1" applyAlignment="1">
      <alignment horizontal="center"/>
    </xf>
    <xf numFmtId="0" fontId="0" fillId="0" borderId="0" xfId="0" applyBorder="1"/>
    <xf numFmtId="44" fontId="0" fillId="0" borderId="0" xfId="21" applyFont="1" applyBorder="1"/>
    <xf numFmtId="44" fontId="3" fillId="0" borderId="4" xfId="21" applyFont="1" applyBorder="1" applyAlignment="1">
      <alignment horizontal="center"/>
    </xf>
    <xf numFmtId="10" fontId="3" fillId="0" borderId="5" xfId="20" applyNumberFormat="1" applyFont="1" applyBorder="1" applyAlignment="1">
      <alignment horizontal="center"/>
    </xf>
    <xf numFmtId="167" fontId="0" fillId="0" borderId="0" xfId="0" applyNumberFormat="1"/>
    <xf numFmtId="0" fontId="0" fillId="0" borderId="0" xfId="0" applyFont="1" applyAlignment="1">
      <alignment horizontal="center"/>
    </xf>
    <xf numFmtId="44" fontId="0" fillId="0" borderId="0" xfId="21" applyFont="1"/>
    <xf numFmtId="167" fontId="5" fillId="0" borderId="0" xfId="0" applyNumberFormat="1" applyFont="1" applyBorder="1"/>
    <xf numFmtId="0" fontId="0" fillId="0" borderId="0" xfId="0" applyAlignment="1">
      <alignment vertical="center"/>
    </xf>
    <xf numFmtId="0" fontId="0" fillId="0" borderId="6" xfId="0" applyBorder="1"/>
    <xf numFmtId="3" fontId="7" fillId="2" borderId="2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7" fontId="8" fillId="3" borderId="7" xfId="21" applyNumberFormat="1" applyFont="1" applyFill="1" applyBorder="1" applyAlignment="1">
      <alignment horizontal="center" vertical="center" wrapText="1"/>
    </xf>
    <xf numFmtId="167" fontId="8" fillId="0" borderId="7" xfId="21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9" fontId="8" fillId="0" borderId="7" xfId="20" applyFont="1" applyFill="1" applyBorder="1" applyAlignment="1">
      <alignment horizontal="center" vertical="center" wrapText="1"/>
    </xf>
    <xf numFmtId="9" fontId="8" fillId="0" borderId="2" xfId="20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44" fontId="8" fillId="0" borderId="2" xfId="2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169" fontId="0" fillId="0" borderId="0" xfId="20" applyNumberFormat="1"/>
    <xf numFmtId="0" fontId="0" fillId="0" borderId="10" xfId="0" applyBorder="1"/>
    <xf numFmtId="9" fontId="8" fillId="0" borderId="3" xfId="2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44" fontId="8" fillId="0" borderId="11" xfId="21" applyFont="1" applyFill="1" applyBorder="1" applyAlignment="1">
      <alignment horizontal="center" vertical="center"/>
    </xf>
    <xf numFmtId="166" fontId="8" fillId="0" borderId="11" xfId="21" applyNumberFormat="1" applyFont="1" applyFill="1" applyBorder="1" applyAlignment="1">
      <alignment horizontal="center" vertical="center"/>
    </xf>
    <xf numFmtId="165" fontId="8" fillId="0" borderId="3" xfId="21" applyNumberFormat="1" applyFont="1" applyFill="1" applyBorder="1" applyAlignment="1">
      <alignment horizontal="center" vertical="center"/>
    </xf>
    <xf numFmtId="44" fontId="7" fillId="0" borderId="3" xfId="2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44" fontId="7" fillId="4" borderId="12" xfId="2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0" fillId="0" borderId="0" xfId="20" applyNumberFormat="1"/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4" fontId="8" fillId="0" borderId="2" xfId="0" applyNumberFormat="1" applyFont="1" applyFill="1" applyBorder="1" applyAlignment="1">
      <alignment horizontal="center" vertical="center" wrapText="1"/>
    </xf>
    <xf numFmtId="168" fontId="8" fillId="0" borderId="2" xfId="20" applyNumberFormat="1" applyFont="1" applyFill="1" applyBorder="1" applyAlignment="1">
      <alignment horizontal="center" vertical="center" wrapText="1"/>
    </xf>
    <xf numFmtId="166" fontId="3" fillId="0" borderId="2" xfId="2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4" fontId="7" fillId="0" borderId="2" xfId="0" applyNumberFormat="1" applyFont="1" applyFill="1" applyBorder="1" applyAlignment="1">
      <alignment horizontal="center" vertical="center" wrapText="1"/>
    </xf>
    <xf numFmtId="164" fontId="7" fillId="0" borderId="2" xfId="2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4" fontId="7" fillId="3" borderId="0" xfId="0" applyNumberFormat="1" applyFont="1" applyFill="1" applyBorder="1" applyAlignment="1">
      <alignment horizontal="center" vertical="center" wrapText="1"/>
    </xf>
    <xf numFmtId="164" fontId="7" fillId="3" borderId="0" xfId="2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44" fontId="3" fillId="3" borderId="0" xfId="0" applyNumberFormat="1" applyFont="1" applyFill="1" applyBorder="1" applyAlignment="1">
      <alignment horizontal="center" vertical="center" wrapText="1"/>
    </xf>
    <xf numFmtId="44" fontId="3" fillId="0" borderId="2" xfId="21" applyFont="1" applyFill="1" applyBorder="1" applyAlignment="1">
      <alignment horizontal="center" vertical="center" wrapText="1"/>
    </xf>
    <xf numFmtId="164" fontId="3" fillId="0" borderId="2" xfId="2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4" xfId="21" applyNumberFormat="1" applyFont="1" applyBorder="1" applyAlignment="1">
      <alignment horizontal="center" vertical="center"/>
    </xf>
    <xf numFmtId="1" fontId="3" fillId="0" borderId="4" xfId="2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0" xfId="20" applyNumberFormat="1" applyFont="1" applyAlignment="1">
      <alignment vertical="center"/>
    </xf>
    <xf numFmtId="168" fontId="3" fillId="0" borderId="0" xfId="2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20" applyNumberFormat="1" applyFont="1"/>
    <xf numFmtId="0" fontId="0" fillId="0" borderId="0" xfId="0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9" fontId="0" fillId="0" borderId="0" xfId="20"/>
    <xf numFmtId="164" fontId="0" fillId="0" borderId="0" xfId="20" applyNumberFormat="1" applyBorder="1"/>
    <xf numFmtId="0" fontId="2" fillId="0" borderId="6" xfId="0" applyFont="1" applyBorder="1"/>
    <xf numFmtId="0" fontId="2" fillId="0" borderId="0" xfId="0" applyFont="1" applyBorder="1"/>
    <xf numFmtId="3" fontId="10" fillId="2" borderId="2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67" fontId="9" fillId="3" borderId="2" xfId="21" applyNumberFormat="1" applyFont="1" applyFill="1" applyBorder="1" applyAlignment="1">
      <alignment horizontal="center" vertical="center" wrapText="1"/>
    </xf>
    <xf numFmtId="9" fontId="9" fillId="0" borderId="2" xfId="20" applyFont="1" applyFill="1" applyBorder="1" applyAlignment="1">
      <alignment horizontal="center" vertical="center" wrapText="1"/>
    </xf>
    <xf numFmtId="9" fontId="9" fillId="0" borderId="2" xfId="20" applyFont="1" applyFill="1" applyBorder="1" applyAlignment="1">
      <alignment horizontal="center" vertical="center"/>
    </xf>
    <xf numFmtId="9" fontId="9" fillId="3" borderId="2" xfId="20" applyFont="1" applyFill="1" applyBorder="1" applyAlignment="1">
      <alignment horizontal="center" vertical="center" wrapText="1"/>
    </xf>
    <xf numFmtId="9" fontId="10" fillId="3" borderId="2" xfId="2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167" fontId="9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44" fontId="2" fillId="0" borderId="2" xfId="21" applyFont="1" applyBorder="1" applyAlignment="1">
      <alignment horizontal="center"/>
    </xf>
    <xf numFmtId="3" fontId="9" fillId="0" borderId="2" xfId="0" applyNumberFormat="1" applyFont="1" applyBorder="1" applyAlignment="1">
      <alignment horizontal="center" vertical="center"/>
    </xf>
    <xf numFmtId="44" fontId="9" fillId="0" borderId="2" xfId="21" applyFont="1" applyBorder="1" applyAlignment="1">
      <alignment horizontal="center" vertical="center"/>
    </xf>
    <xf numFmtId="44" fontId="9" fillId="0" borderId="2" xfId="21" applyFont="1" applyFill="1" applyBorder="1" applyAlignment="1">
      <alignment horizontal="center" vertical="center"/>
    </xf>
    <xf numFmtId="165" fontId="9" fillId="0" borderId="2" xfId="21" applyNumberFormat="1" applyFont="1" applyBorder="1" applyAlignment="1">
      <alignment horizontal="center" vertical="center"/>
    </xf>
    <xf numFmtId="9" fontId="9" fillId="0" borderId="3" xfId="20" applyFont="1" applyFill="1" applyBorder="1" applyAlignment="1">
      <alignment horizontal="center" vertical="center" wrapText="1"/>
    </xf>
    <xf numFmtId="9" fontId="10" fillId="0" borderId="3" xfId="2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44" fontId="9" fillId="0" borderId="3" xfId="21" applyFont="1" applyFill="1" applyBorder="1" applyAlignment="1">
      <alignment horizontal="center" vertical="center"/>
    </xf>
    <xf numFmtId="44" fontId="2" fillId="0" borderId="3" xfId="21" applyFont="1" applyBorder="1" applyAlignment="1">
      <alignment horizontal="center"/>
    </xf>
    <xf numFmtId="165" fontId="9" fillId="0" borderId="3" xfId="21" applyNumberFormat="1" applyFont="1" applyFill="1" applyBorder="1" applyAlignment="1">
      <alignment horizontal="center" vertical="center"/>
    </xf>
    <xf numFmtId="44" fontId="10" fillId="0" borderId="3" xfId="2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44" fontId="3" fillId="0" borderId="2" xfId="21" applyFont="1" applyFill="1" applyBorder="1"/>
    <xf numFmtId="44" fontId="3" fillId="0" borderId="2" xfId="21" applyFont="1" applyFill="1" applyBorder="1" applyAlignment="1">
      <alignment horizontal="center" vertical="center"/>
    </xf>
    <xf numFmtId="44" fontId="7" fillId="0" borderId="2" xfId="2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44" fontId="9" fillId="0" borderId="0" xfId="2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4" fontId="7" fillId="0" borderId="3" xfId="21" applyFont="1" applyFill="1" applyBorder="1" applyAlignment="1">
      <alignment horizontal="center" vertical="center" wrapText="1"/>
    </xf>
    <xf numFmtId="44" fontId="7" fillId="4" borderId="5" xfId="2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left"/>
    </xf>
    <xf numFmtId="3" fontId="9" fillId="3" borderId="0" xfId="0" applyNumberFormat="1" applyFont="1" applyFill="1" applyAlignment="1">
      <alignment horizontal="left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/>
    </xf>
    <xf numFmtId="44" fontId="8" fillId="0" borderId="0" xfId="2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44" fontId="8" fillId="0" borderId="8" xfId="2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44" fontId="8" fillId="0" borderId="15" xfId="21" applyFont="1" applyFill="1" applyBorder="1" applyAlignment="1">
      <alignment horizontal="center" vertical="center"/>
    </xf>
    <xf numFmtId="3" fontId="7" fillId="4" borderId="16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44" fontId="8" fillId="0" borderId="8" xfId="21" applyFont="1" applyBorder="1" applyAlignment="1">
      <alignment horizontal="center" vertical="center"/>
    </xf>
    <xf numFmtId="166" fontId="8" fillId="0" borderId="8" xfId="21" applyNumberFormat="1" applyFont="1" applyBorder="1" applyAlignment="1">
      <alignment horizontal="center" vertical="center"/>
    </xf>
    <xf numFmtId="3" fontId="8" fillId="0" borderId="8" xfId="21" applyNumberFormat="1" applyFont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left"/>
    </xf>
    <xf numFmtId="3" fontId="8" fillId="0" borderId="17" xfId="0" applyNumberFormat="1" applyFont="1" applyFill="1" applyBorder="1" applyAlignment="1">
      <alignment horizontal="center" vertical="center"/>
    </xf>
    <xf numFmtId="44" fontId="8" fillId="0" borderId="17" xfId="21" applyFont="1" applyFill="1" applyBorder="1" applyAlignment="1">
      <alignment horizontal="center" vertical="center"/>
    </xf>
    <xf numFmtId="44" fontId="8" fillId="0" borderId="18" xfId="21" applyFont="1" applyFill="1" applyBorder="1" applyAlignment="1">
      <alignment horizontal="center" vertical="center"/>
    </xf>
    <xf numFmtId="44" fontId="7" fillId="4" borderId="3" xfId="21" applyFont="1" applyFill="1" applyBorder="1" applyAlignment="1">
      <alignment vertical="center" wrapText="1"/>
    </xf>
    <xf numFmtId="44" fontId="0" fillId="0" borderId="0" xfId="21"/>
    <xf numFmtId="44" fontId="8" fillId="0" borderId="3" xfId="21" applyFont="1" applyFill="1" applyBorder="1" applyAlignment="1">
      <alignment horizontal="center" vertical="center"/>
    </xf>
    <xf numFmtId="166" fontId="8" fillId="0" borderId="17" xfId="21" applyNumberFormat="1" applyFont="1" applyBorder="1" applyAlignment="1">
      <alignment horizontal="center" vertical="center"/>
    </xf>
    <xf numFmtId="44" fontId="8" fillId="0" borderId="17" xfId="21" applyFont="1" applyBorder="1" applyAlignment="1">
      <alignment horizontal="center" vertical="center"/>
    </xf>
    <xf numFmtId="3" fontId="8" fillId="0" borderId="17" xfId="21" applyNumberFormat="1" applyFont="1" applyBorder="1" applyAlignment="1">
      <alignment horizontal="center" vertical="center"/>
    </xf>
    <xf numFmtId="44" fontId="7" fillId="0" borderId="17" xfId="21" applyFont="1" applyBorder="1" applyAlignment="1">
      <alignment horizontal="center" vertical="center"/>
    </xf>
    <xf numFmtId="44" fontId="7" fillId="4" borderId="5" xfId="21" applyFont="1" applyFill="1" applyBorder="1" applyAlignment="1">
      <alignment horizontal="center" vertical="center" wrapText="1"/>
    </xf>
    <xf numFmtId="10" fontId="0" fillId="0" borderId="0" xfId="20" applyNumberFormat="1" applyFont="1" applyBorder="1" applyAlignment="1">
      <alignment horizontal="center"/>
    </xf>
    <xf numFmtId="0" fontId="0" fillId="0" borderId="0" xfId="0" applyFont="1" applyBorder="1"/>
    <xf numFmtId="167" fontId="9" fillId="3" borderId="7" xfId="20" applyNumberFormat="1" applyFont="1" applyFill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44" fontId="8" fillId="0" borderId="2" xfId="21" applyFont="1" applyFill="1" applyBorder="1" applyAlignment="1">
      <alignment horizontal="center" vertical="center"/>
    </xf>
    <xf numFmtId="44" fontId="8" fillId="0" borderId="7" xfId="2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4" borderId="22" xfId="0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3" fontId="7" fillId="4" borderId="24" xfId="0" applyNumberFormat="1" applyFont="1" applyFill="1" applyBorder="1" applyAlignment="1">
      <alignment horizontal="center" vertical="center" wrapText="1"/>
    </xf>
    <xf numFmtId="3" fontId="7" fillId="4" borderId="16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7" fillId="4" borderId="25" xfId="0" applyNumberFormat="1" applyFont="1" applyFill="1" applyBorder="1" applyAlignment="1">
      <alignment horizontal="center" vertical="center" wrapText="1"/>
    </xf>
    <xf numFmtId="3" fontId="7" fillId="4" borderId="26" xfId="0" applyNumberFormat="1" applyFont="1" applyFill="1" applyBorder="1" applyAlignment="1">
      <alignment horizontal="center" vertical="center" wrapText="1"/>
    </xf>
    <xf numFmtId="3" fontId="7" fillId="4" borderId="27" xfId="0" applyNumberFormat="1" applyFont="1" applyFill="1" applyBorder="1" applyAlignment="1">
      <alignment horizontal="center" vertical="center" wrapText="1"/>
    </xf>
    <xf numFmtId="3" fontId="7" fillId="4" borderId="16" xfId="0" applyNumberFormat="1" applyFont="1" applyFill="1" applyBorder="1" applyAlignment="1">
      <alignment horizontal="center" vertical="center"/>
    </xf>
    <xf numFmtId="3" fontId="7" fillId="4" borderId="26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3" fontId="7" fillId="4" borderId="28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29" xfId="0" applyNumberFormat="1" applyFont="1" applyFill="1" applyBorder="1" applyAlignment="1">
      <alignment horizontal="center" vertical="center" wrapText="1"/>
    </xf>
    <xf numFmtId="3" fontId="7" fillId="4" borderId="30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44" fontId="3" fillId="0" borderId="2" xfId="21" applyFont="1" applyFill="1" applyBorder="1" applyAlignment="1">
      <alignment horizontal="center" vertical="center"/>
    </xf>
    <xf numFmtId="44" fontId="3" fillId="0" borderId="2" xfId="21" applyFont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center" wrapText="1"/>
    </xf>
    <xf numFmtId="3" fontId="7" fillId="4" borderId="17" xfId="0" applyNumberFormat="1" applyFont="1" applyFill="1" applyBorder="1" applyAlignment="1">
      <alignment horizontal="center" vertical="center" wrapText="1"/>
    </xf>
    <xf numFmtId="44" fontId="3" fillId="0" borderId="3" xfId="21" applyFont="1" applyFill="1" applyBorder="1" applyAlignment="1">
      <alignment horizontal="center" vertical="center"/>
    </xf>
    <xf numFmtId="44" fontId="3" fillId="0" borderId="3" xfId="21" applyFont="1" applyBorder="1" applyAlignment="1">
      <alignment horizontal="center" vertical="center"/>
    </xf>
    <xf numFmtId="44" fontId="3" fillId="0" borderId="3" xfId="2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center" vertical="center" wrapText="1"/>
    </xf>
    <xf numFmtId="3" fontId="8" fillId="0" borderId="35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3" fontId="10" fillId="2" borderId="40" xfId="0" applyNumberFormat="1" applyFont="1" applyFill="1" applyBorder="1" applyAlignment="1">
      <alignment horizontal="center" vertical="center"/>
    </xf>
    <xf numFmtId="3" fontId="10" fillId="2" borderId="41" xfId="0" applyNumberFormat="1" applyFont="1" applyFill="1" applyBorder="1" applyAlignment="1">
      <alignment horizontal="center" vertical="center"/>
    </xf>
    <xf numFmtId="3" fontId="10" fillId="2" borderId="42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70" fontId="9" fillId="3" borderId="2" xfId="21" applyNumberFormat="1" applyFont="1" applyFill="1" applyBorder="1" applyAlignment="1">
      <alignment horizontal="center" vertical="center" wrapText="1"/>
    </xf>
    <xf numFmtId="3" fontId="9" fillId="3" borderId="29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170" fontId="9" fillId="0" borderId="7" xfId="21" applyNumberFormat="1" applyFont="1" applyFill="1" applyBorder="1" applyAlignment="1">
      <alignment horizontal="center" vertical="center" wrapText="1"/>
    </xf>
    <xf numFmtId="3" fontId="10" fillId="4" borderId="25" xfId="0" applyNumberFormat="1" applyFont="1" applyFill="1" applyBorder="1" applyAlignment="1">
      <alignment horizontal="center" vertical="center" wrapText="1"/>
    </xf>
    <xf numFmtId="3" fontId="10" fillId="4" borderId="26" xfId="0" applyNumberFormat="1" applyFont="1" applyFill="1" applyBorder="1" applyAlignment="1">
      <alignment horizontal="center" vertical="center" wrapText="1"/>
    </xf>
    <xf numFmtId="3" fontId="10" fillId="4" borderId="27" xfId="0" applyNumberFormat="1" applyFont="1" applyFill="1" applyBorder="1" applyAlignment="1">
      <alignment horizontal="center" vertical="center" wrapText="1"/>
    </xf>
    <xf numFmtId="9" fontId="9" fillId="0" borderId="2" xfId="20" applyFont="1" applyFill="1" applyBorder="1" applyAlignment="1">
      <alignment horizontal="center" vertical="center" wrapText="1"/>
    </xf>
    <xf numFmtId="9" fontId="9" fillId="0" borderId="2" xfId="2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4" borderId="2" xfId="0" applyNumberFormat="1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9" fontId="9" fillId="3" borderId="2" xfId="2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9" fontId="10" fillId="3" borderId="2" xfId="2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171" fontId="9" fillId="0" borderId="2" xfId="0" applyNumberFormat="1" applyFont="1" applyFill="1" applyBorder="1" applyAlignment="1">
      <alignment horizontal="center" vertical="center"/>
    </xf>
    <xf numFmtId="171" fontId="2" fillId="0" borderId="2" xfId="21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 vertical="center"/>
    </xf>
    <xf numFmtId="171" fontId="9" fillId="0" borderId="2" xfId="21" applyNumberFormat="1" applyFont="1" applyBorder="1" applyAlignment="1">
      <alignment horizontal="center" vertical="center"/>
    </xf>
    <xf numFmtId="165" fontId="9" fillId="0" borderId="2" xfId="21" applyNumberFormat="1" applyFont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center" vertical="center" wrapText="1"/>
    </xf>
    <xf numFmtId="3" fontId="10" fillId="6" borderId="3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3" fontId="10" fillId="2" borderId="18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44" fontId="3" fillId="0" borderId="2" xfId="21" applyFont="1" applyFill="1" applyBorder="1" applyAlignment="1">
      <alignment horizontal="center" vertical="center" wrapText="1"/>
    </xf>
    <xf numFmtId="1" fontId="3" fillId="0" borderId="2" xfId="21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>
      <alignment horizontal="center" vertical="center" wrapText="1"/>
    </xf>
    <xf numFmtId="44" fontId="3" fillId="3" borderId="3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4" borderId="25" xfId="0" applyNumberFormat="1" applyFont="1" applyFill="1" applyBorder="1" applyAlignment="1">
      <alignment horizontal="center" vertical="center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3" fontId="8" fillId="3" borderId="43" xfId="0" applyNumberFormat="1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3" fontId="8" fillId="0" borderId="4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9" fontId="8" fillId="0" borderId="2" xfId="2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7" fillId="4" borderId="36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3" fontId="7" fillId="4" borderId="46" xfId="0" applyNumberFormat="1" applyFont="1" applyFill="1" applyBorder="1" applyAlignment="1">
      <alignment horizontal="center" vertical="center" wrapText="1"/>
    </xf>
    <xf numFmtId="3" fontId="7" fillId="4" borderId="47" xfId="0" applyNumberFormat="1" applyFont="1" applyFill="1" applyBorder="1" applyAlignment="1">
      <alignment horizontal="center" vertical="center" wrapText="1"/>
    </xf>
    <xf numFmtId="3" fontId="7" fillId="4" borderId="48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 wrapText="1"/>
    </xf>
    <xf numFmtId="44" fontId="3" fillId="0" borderId="11" xfId="21" applyFont="1" applyFill="1" applyBorder="1" applyAlignment="1">
      <alignment horizontal="center" vertical="center" wrapText="1"/>
    </xf>
    <xf numFmtId="44" fontId="3" fillId="0" borderId="18" xfId="21" applyFont="1" applyFill="1" applyBorder="1" applyAlignment="1">
      <alignment horizontal="center" vertical="center" wrapText="1"/>
    </xf>
    <xf numFmtId="44" fontId="3" fillId="0" borderId="12" xfId="21" applyFont="1" applyFill="1" applyBorder="1" applyAlignment="1">
      <alignment horizontal="center" vertical="center" wrapText="1"/>
    </xf>
    <xf numFmtId="3" fontId="7" fillId="2" borderId="43" xfId="0" applyNumberFormat="1" applyFont="1" applyFill="1" applyBorder="1" applyAlignment="1">
      <alignment horizontal="center" vertical="center" wrapText="1"/>
    </xf>
    <xf numFmtId="3" fontId="7" fillId="2" borderId="33" xfId="0" applyNumberFormat="1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Moeda" xfId="21"/>
    <cellStyle name="Moeda 2" xfId="22"/>
    <cellStyle name="Vírgul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8"/>
  <sheetViews>
    <sheetView showGridLines="0" tabSelected="1" workbookViewId="0" topLeftCell="A1">
      <selection activeCell="H44" sqref="H44"/>
    </sheetView>
  </sheetViews>
  <sheetFormatPr defaultColWidth="9.00390625" defaultRowHeight="15"/>
  <cols>
    <col min="2" max="2" width="29.28125" style="0" customWidth="1"/>
    <col min="3" max="3" width="14.140625" style="0" customWidth="1"/>
    <col min="4" max="4" width="16.140625" style="0" bestFit="1" customWidth="1"/>
    <col min="5" max="5" width="15.7109375" style="0" customWidth="1"/>
    <col min="6" max="6" width="16.140625" style="0" bestFit="1" customWidth="1"/>
    <col min="7" max="7" width="17.421875" style="0" customWidth="1"/>
    <col min="8" max="8" width="16.140625" style="0" bestFit="1" customWidth="1"/>
    <col min="9" max="9" width="19.140625" style="0" bestFit="1" customWidth="1"/>
    <col min="13" max="13" width="18.7109375" style="0" customWidth="1"/>
  </cols>
  <sheetData>
    <row r="1" s="1" customFormat="1" ht="15.75"/>
    <row r="2" spans="2:9" s="1" customFormat="1" ht="47.25" customHeight="1">
      <c r="B2" s="160" t="s">
        <v>0</v>
      </c>
      <c r="C2" s="161"/>
      <c r="D2" s="162"/>
      <c r="E2" s="162"/>
      <c r="F2" s="162"/>
      <c r="G2" s="162"/>
      <c r="H2" s="162"/>
      <c r="I2" s="163"/>
    </row>
    <row r="3" spans="2:9" ht="15">
      <c r="B3" s="132"/>
      <c r="C3" s="133"/>
      <c r="D3" s="134"/>
      <c r="E3" s="134"/>
      <c r="F3" s="134"/>
      <c r="G3" s="134"/>
      <c r="H3" s="135"/>
      <c r="I3" s="145"/>
    </row>
    <row r="4" spans="2:9" ht="15">
      <c r="B4" s="164" t="s">
        <v>1</v>
      </c>
      <c r="C4" s="165"/>
      <c r="D4" s="165"/>
      <c r="E4" s="165"/>
      <c r="F4" s="165"/>
      <c r="G4" s="165"/>
      <c r="H4" s="165"/>
      <c r="I4" s="166"/>
    </row>
    <row r="5" spans="2:9" ht="15">
      <c r="B5" s="164" t="s">
        <v>2</v>
      </c>
      <c r="C5" s="165"/>
      <c r="D5" s="165"/>
      <c r="E5" s="165"/>
      <c r="F5" s="165"/>
      <c r="G5" s="165"/>
      <c r="H5" s="165"/>
      <c r="I5" s="166"/>
    </row>
    <row r="6" spans="2:9" ht="15">
      <c r="B6" s="206" t="s">
        <v>3</v>
      </c>
      <c r="C6" s="165" t="s">
        <v>4</v>
      </c>
      <c r="D6" s="167" t="s">
        <v>5</v>
      </c>
      <c r="E6" s="167"/>
      <c r="F6" s="167"/>
      <c r="G6" s="167"/>
      <c r="H6" s="167"/>
      <c r="I6" s="216" t="s">
        <v>6</v>
      </c>
    </row>
    <row r="7" spans="2:9" ht="15">
      <c r="B7" s="207"/>
      <c r="C7" s="165"/>
      <c r="D7" s="28" t="s">
        <v>7</v>
      </c>
      <c r="E7" s="28" t="s">
        <v>8</v>
      </c>
      <c r="F7" s="28" t="s">
        <v>9</v>
      </c>
      <c r="G7" s="165" t="s">
        <v>10</v>
      </c>
      <c r="H7" s="165"/>
      <c r="I7" s="217"/>
    </row>
    <row r="8" spans="2:9" ht="14.45" customHeight="1">
      <c r="B8" s="208" t="s">
        <v>11</v>
      </c>
      <c r="C8" s="29" t="s">
        <v>12</v>
      </c>
      <c r="D8" s="136">
        <f>'ANEXO 5A - LOTE 1 OFERTAS'!D58</f>
        <v>0</v>
      </c>
      <c r="E8" s="136">
        <f>'ANEXO 5A - LOTE 1 OFERTAS'!E58</f>
        <v>1105</v>
      </c>
      <c r="F8" s="136">
        <f>'ANEXO 5A - LOTE 1 OFERTAS'!F58</f>
        <v>3310.8</v>
      </c>
      <c r="G8" s="168">
        <f>'ANEXO 5A - LOTE 1 OFERTAS'!G58</f>
        <v>7364</v>
      </c>
      <c r="H8" s="168"/>
      <c r="I8" s="146">
        <f>'ANEXO 5A - LOTE 1 OFERTAS'!I58</f>
        <v>11779.8</v>
      </c>
    </row>
    <row r="9" spans="2:9" ht="14.45" customHeight="1">
      <c r="B9" s="209"/>
      <c r="C9" s="29" t="s">
        <v>13</v>
      </c>
      <c r="D9" s="137">
        <f>'ANEXO 5A - LOTE 1 OFERTAS'!D59</f>
        <v>0</v>
      </c>
      <c r="E9" s="137">
        <f>'ANEXO 5A - LOTE 1 OFERTAS'!E59</f>
        <v>9061000</v>
      </c>
      <c r="F9" s="137">
        <f>'ANEXO 5A - LOTE 1 OFERTAS'!F59</f>
        <v>5429711.999999999</v>
      </c>
      <c r="G9" s="169">
        <f>'ANEXO 5A - LOTE 1 OFERTAS'!G59</f>
        <v>3623087.999999999</v>
      </c>
      <c r="H9" s="169"/>
      <c r="I9" s="147">
        <f>'ANEXO 5A - LOTE 1 OFERTAS'!I59</f>
        <v>18113800</v>
      </c>
    </row>
    <row r="10" spans="2:9" ht="15.75">
      <c r="B10" s="208" t="s">
        <v>14</v>
      </c>
      <c r="C10" s="29" t="s">
        <v>12</v>
      </c>
      <c r="D10" s="136">
        <f>'ANEXO 5A - LOTE 1 OFERTAS'!D60</f>
        <v>0</v>
      </c>
      <c r="E10" s="136">
        <f>'ANEXO 5A - LOTE 1 OFERTAS'!E60</f>
        <v>647</v>
      </c>
      <c r="F10" s="136">
        <f>'ANEXO 5A - LOTE 1 OFERTAS'!F60</f>
        <v>1941</v>
      </c>
      <c r="G10" s="168">
        <f>'ANEXO 5A - LOTE 1 OFERTAS'!G60</f>
        <v>4313</v>
      </c>
      <c r="H10" s="168"/>
      <c r="I10" s="146">
        <f>'ANEXO 5A - LOTE 1 OFERTAS'!I60</f>
        <v>6901</v>
      </c>
    </row>
    <row r="11" spans="2:9" ht="15.75">
      <c r="B11" s="210"/>
      <c r="C11" s="138" t="s">
        <v>13</v>
      </c>
      <c r="D11" s="139">
        <f>'ANEXO 5A - LOTE 1 OFERTAS'!D61</f>
        <v>0</v>
      </c>
      <c r="E11" s="139">
        <f>'ANEXO 5A - LOTE 1 OFERTAS'!E61</f>
        <v>2264500.0000000005</v>
      </c>
      <c r="F11" s="139">
        <f>'ANEXO 5A - LOTE 1 OFERTAS'!F61</f>
        <v>1358700</v>
      </c>
      <c r="G11" s="170">
        <f>'ANEXO 5A - LOTE 1 OFERTAS'!G61</f>
        <v>905730</v>
      </c>
      <c r="H11" s="170"/>
      <c r="I11" s="148">
        <f>'ANEXO 5A - LOTE 1 OFERTAS'!I61</f>
        <v>4528930</v>
      </c>
    </row>
    <row r="12" spans="2:9" ht="15">
      <c r="B12" s="171" t="s">
        <v>15</v>
      </c>
      <c r="C12" s="172"/>
      <c r="D12" s="172"/>
      <c r="E12" s="172"/>
      <c r="F12" s="172"/>
      <c r="G12" s="172"/>
      <c r="H12" s="172"/>
      <c r="I12" s="43">
        <f>I9+I11</f>
        <v>22642730</v>
      </c>
    </row>
    <row r="13" spans="2:9" ht="15">
      <c r="B13" s="173" t="s">
        <v>16</v>
      </c>
      <c r="C13" s="174"/>
      <c r="D13" s="174"/>
      <c r="E13" s="174"/>
      <c r="F13" s="174"/>
      <c r="G13" s="174"/>
      <c r="H13" s="174"/>
      <c r="I13" s="175"/>
    </row>
    <row r="14" spans="2:9" ht="15">
      <c r="B14" s="211" t="s">
        <v>17</v>
      </c>
      <c r="C14" s="227" t="s">
        <v>18</v>
      </c>
      <c r="D14" s="228"/>
      <c r="E14" s="229"/>
      <c r="F14" s="176" t="s">
        <v>19</v>
      </c>
      <c r="G14" s="177"/>
      <c r="H14" s="178" t="s">
        <v>20</v>
      </c>
      <c r="I14" s="179"/>
    </row>
    <row r="15" spans="2:9" ht="28.5">
      <c r="B15" s="212"/>
      <c r="C15" s="230"/>
      <c r="D15" s="231"/>
      <c r="E15" s="232"/>
      <c r="F15" s="25" t="s">
        <v>21</v>
      </c>
      <c r="G15" s="119" t="s">
        <v>22</v>
      </c>
      <c r="H15" s="25" t="s">
        <v>21</v>
      </c>
      <c r="I15" s="127" t="s">
        <v>22</v>
      </c>
    </row>
    <row r="16" spans="2:9" ht="15">
      <c r="B16" s="198" t="s">
        <v>23</v>
      </c>
      <c r="C16" s="180" t="s">
        <v>24</v>
      </c>
      <c r="D16" s="181"/>
      <c r="E16" s="180"/>
      <c r="F16" s="120">
        <f>'ANEXO 5A - LOTE 1 OFERTAS'!F67</f>
        <v>250000</v>
      </c>
      <c r="G16" s="214">
        <f>'ANEXO 5A - LOTE 1 OFERTAS'!G67</f>
        <v>1240000</v>
      </c>
      <c r="H16" s="121">
        <f>'ANEXO 5A - LOTE 1 OFERTAS'!H67</f>
        <v>156250</v>
      </c>
      <c r="I16" s="218">
        <f>'ANEXO 5A - LOTE 1 OFERTAS'!I67</f>
        <v>775000</v>
      </c>
    </row>
    <row r="17" spans="2:9" ht="15">
      <c r="B17" s="198"/>
      <c r="C17" s="180" t="s">
        <v>25</v>
      </c>
      <c r="D17" s="181"/>
      <c r="E17" s="180"/>
      <c r="F17" s="120">
        <f>'ANEXO 5A - LOTE 1 OFERTAS'!F68</f>
        <v>450000</v>
      </c>
      <c r="G17" s="214"/>
      <c r="H17" s="121">
        <f>'ANEXO 5A - LOTE 1 OFERTAS'!H68</f>
        <v>281250</v>
      </c>
      <c r="I17" s="218"/>
    </row>
    <row r="18" spans="2:9" ht="15">
      <c r="B18" s="198"/>
      <c r="C18" s="180" t="s">
        <v>26</v>
      </c>
      <c r="D18" s="181"/>
      <c r="E18" s="180"/>
      <c r="F18" s="120">
        <f>'ANEXO 5A - LOTE 1 OFERTAS'!F69</f>
        <v>400000</v>
      </c>
      <c r="G18" s="214"/>
      <c r="H18" s="121">
        <f>'ANEXO 5A - LOTE 1 OFERTAS'!H69</f>
        <v>250000</v>
      </c>
      <c r="I18" s="218"/>
    </row>
    <row r="19" spans="2:9" ht="15">
      <c r="B19" s="198"/>
      <c r="C19" s="180" t="s">
        <v>27</v>
      </c>
      <c r="D19" s="181"/>
      <c r="E19" s="180"/>
      <c r="F19" s="120">
        <f>'ANEXO 5A - LOTE 1 OFERTAS'!F70</f>
        <v>140000</v>
      </c>
      <c r="G19" s="214"/>
      <c r="H19" s="121">
        <f>'ANEXO 5A - LOTE 1 OFERTAS'!H70</f>
        <v>87500</v>
      </c>
      <c r="I19" s="218"/>
    </row>
    <row r="20" spans="2:9" ht="15">
      <c r="B20" s="198" t="s">
        <v>28</v>
      </c>
      <c r="C20" s="180" t="s">
        <v>24</v>
      </c>
      <c r="D20" s="181"/>
      <c r="E20" s="180"/>
      <c r="F20" s="120">
        <f>'ANEXO 5A - LOTE 1 OFERTAS'!F71</f>
        <v>375000</v>
      </c>
      <c r="G20" s="214">
        <f>'ANEXO 5A - LOTE 1 OFERTAS'!G71</f>
        <v>1860000</v>
      </c>
      <c r="H20" s="121">
        <f>'ANEXO 5A - LOTE 1 OFERTAS'!H71</f>
        <v>468750</v>
      </c>
      <c r="I20" s="218">
        <f>'ANEXO 5A - LOTE 1 OFERTAS'!I71</f>
        <v>2325000</v>
      </c>
    </row>
    <row r="21" spans="2:9" ht="15">
      <c r="B21" s="198"/>
      <c r="C21" s="180" t="s">
        <v>25</v>
      </c>
      <c r="D21" s="181"/>
      <c r="E21" s="180"/>
      <c r="F21" s="120">
        <f>'ANEXO 5A - LOTE 1 OFERTAS'!F72</f>
        <v>675000</v>
      </c>
      <c r="G21" s="214"/>
      <c r="H21" s="121">
        <f>'ANEXO 5A - LOTE 1 OFERTAS'!H72</f>
        <v>843750</v>
      </c>
      <c r="I21" s="218"/>
    </row>
    <row r="22" spans="2:9" ht="15">
      <c r="B22" s="198"/>
      <c r="C22" s="180" t="s">
        <v>26</v>
      </c>
      <c r="D22" s="181"/>
      <c r="E22" s="180"/>
      <c r="F22" s="120">
        <f>'ANEXO 5A - LOTE 1 OFERTAS'!F73</f>
        <v>600000</v>
      </c>
      <c r="G22" s="214"/>
      <c r="H22" s="121">
        <f>'ANEXO 5A - LOTE 1 OFERTAS'!H73</f>
        <v>750000</v>
      </c>
      <c r="I22" s="218"/>
    </row>
    <row r="23" spans="2:9" ht="15">
      <c r="B23" s="198"/>
      <c r="C23" s="180" t="s">
        <v>27</v>
      </c>
      <c r="D23" s="181"/>
      <c r="E23" s="180"/>
      <c r="F23" s="120">
        <f>'ANEXO 5A - LOTE 1 OFERTAS'!F74</f>
        <v>210000</v>
      </c>
      <c r="G23" s="214"/>
      <c r="H23" s="121">
        <f>'ANEXO 5A - LOTE 1 OFERTAS'!H74</f>
        <v>262500</v>
      </c>
      <c r="I23" s="218"/>
    </row>
    <row r="24" spans="2:9" ht="15">
      <c r="B24" s="198" t="s">
        <v>29</v>
      </c>
      <c r="C24" s="197" t="s">
        <v>30</v>
      </c>
      <c r="D24" s="197"/>
      <c r="E24" s="197"/>
      <c r="F24" s="214">
        <f>'ANEXO 5A - LOTE 1 OFERTAS'!F75</f>
        <v>300000</v>
      </c>
      <c r="G24" s="215">
        <f>'ANEXO 5A - LOTE 1 OFERTAS'!G75</f>
        <v>300000</v>
      </c>
      <c r="H24" s="215">
        <f>'ANEXO 5A - LOTE 1 OFERTAS'!H75</f>
        <v>300000</v>
      </c>
      <c r="I24" s="219">
        <f>'ANEXO 5A - LOTE 1 OFERTAS'!I75</f>
        <v>300000</v>
      </c>
    </row>
    <row r="25" spans="2:9" ht="15">
      <c r="B25" s="198"/>
      <c r="C25" s="197"/>
      <c r="D25" s="197"/>
      <c r="E25" s="197"/>
      <c r="F25" s="214"/>
      <c r="G25" s="215"/>
      <c r="H25" s="215"/>
      <c r="I25" s="219"/>
    </row>
    <row r="26" spans="2:9" ht="15">
      <c r="B26" s="198" t="s">
        <v>31</v>
      </c>
      <c r="C26" s="180" t="s">
        <v>32</v>
      </c>
      <c r="D26" s="180"/>
      <c r="E26" s="180"/>
      <c r="F26" s="221" t="s">
        <v>33</v>
      </c>
      <c r="G26" s="222"/>
      <c r="H26" s="222"/>
      <c r="I26" s="223"/>
    </row>
    <row r="27" spans="2:9" ht="15">
      <c r="B27" s="198"/>
      <c r="C27" s="180"/>
      <c r="D27" s="180"/>
      <c r="E27" s="180"/>
      <c r="F27" s="224"/>
      <c r="G27" s="225"/>
      <c r="H27" s="225"/>
      <c r="I27" s="226"/>
    </row>
    <row r="28" spans="2:9" ht="15">
      <c r="B28" s="182" t="s">
        <v>15</v>
      </c>
      <c r="C28" s="183"/>
      <c r="D28" s="183"/>
      <c r="E28" s="183"/>
      <c r="F28" s="183"/>
      <c r="G28" s="122">
        <f>G16+G20+G24</f>
        <v>3400000</v>
      </c>
      <c r="H28" s="123" t="s">
        <v>34</v>
      </c>
      <c r="I28" s="128">
        <f>'ANEXO 5A - LOTE 1 OFERTAS'!I79</f>
        <v>3400000</v>
      </c>
    </row>
    <row r="29" spans="2:9" ht="15">
      <c r="B29" s="164" t="s">
        <v>35</v>
      </c>
      <c r="C29" s="165"/>
      <c r="D29" s="165"/>
      <c r="E29" s="165"/>
      <c r="F29" s="165"/>
      <c r="G29" s="165"/>
      <c r="H29" s="165"/>
      <c r="I29" s="149">
        <f>'ANEXO 5A - LOTE 1 OFERTAS'!I80</f>
        <v>26042730</v>
      </c>
    </row>
    <row r="30" spans="2:9" ht="15">
      <c r="B30" s="19"/>
      <c r="C30" s="10"/>
      <c r="D30" s="10"/>
      <c r="E30" s="10"/>
      <c r="F30" s="10"/>
      <c r="G30" s="10"/>
      <c r="H30" s="10"/>
      <c r="I30" s="37"/>
    </row>
    <row r="31" spans="2:9" ht="15">
      <c r="B31" s="19"/>
      <c r="C31" s="10"/>
      <c r="D31" s="10"/>
      <c r="E31" s="10"/>
      <c r="F31" s="10"/>
      <c r="G31" s="10"/>
      <c r="H31" s="10"/>
      <c r="I31" s="37"/>
    </row>
    <row r="32" spans="2:13" ht="15" customHeight="1">
      <c r="B32" s="184" t="s">
        <v>36</v>
      </c>
      <c r="C32" s="185"/>
      <c r="D32" s="185"/>
      <c r="E32" s="185"/>
      <c r="F32" s="185"/>
      <c r="G32" s="185"/>
      <c r="H32" s="185"/>
      <c r="I32" s="186"/>
      <c r="M32" s="150"/>
    </row>
    <row r="33" spans="2:13" ht="15" customHeight="1">
      <c r="B33" s="184" t="s">
        <v>2</v>
      </c>
      <c r="C33" s="185"/>
      <c r="D33" s="185"/>
      <c r="E33" s="185"/>
      <c r="F33" s="185"/>
      <c r="G33" s="185"/>
      <c r="H33" s="185"/>
      <c r="I33" s="186"/>
      <c r="M33" s="150"/>
    </row>
    <row r="34" spans="2:9" ht="15">
      <c r="B34" s="206" t="s">
        <v>3</v>
      </c>
      <c r="C34" s="165" t="s">
        <v>4</v>
      </c>
      <c r="D34" s="187" t="s">
        <v>5</v>
      </c>
      <c r="E34" s="188"/>
      <c r="F34" s="188"/>
      <c r="G34" s="188"/>
      <c r="H34" s="189"/>
      <c r="I34" s="216" t="s">
        <v>6</v>
      </c>
    </row>
    <row r="35" spans="2:9" ht="42.75">
      <c r="B35" s="207"/>
      <c r="C35" s="165"/>
      <c r="D35" s="25" t="s">
        <v>7</v>
      </c>
      <c r="E35" s="25" t="s">
        <v>8</v>
      </c>
      <c r="F35" s="25" t="s">
        <v>9</v>
      </c>
      <c r="G35" s="140" t="s">
        <v>10</v>
      </c>
      <c r="H35" s="25" t="s">
        <v>37</v>
      </c>
      <c r="I35" s="217"/>
    </row>
    <row r="36" spans="2:9" ht="15.75">
      <c r="B36" s="208" t="s">
        <v>11</v>
      </c>
      <c r="C36" s="29" t="s">
        <v>12</v>
      </c>
      <c r="D36" s="141">
        <f>'ANEXO 5C - LOTE 2 EFG ARTES'!D19</f>
        <v>97</v>
      </c>
      <c r="E36" s="141">
        <f>'ANEXO 5C - LOTE 2 EFG ARTES'!E19</f>
        <v>253</v>
      </c>
      <c r="F36" s="141">
        <f>'ANEXO 5C - LOTE 2 EFG ARTES'!F19</f>
        <v>3161</v>
      </c>
      <c r="G36" s="141">
        <f>'ANEXO 5C - LOTE 2 EFG ARTES'!G19</f>
        <v>2106</v>
      </c>
      <c r="H36" s="141">
        <f>'ANEXO 5C - LOTE 2 EFG ARTES'!H19</f>
        <v>0</v>
      </c>
      <c r="I36" s="39">
        <f>'ANEXO 5C - LOTE 2 EFG ARTES'!I19</f>
        <v>5617</v>
      </c>
    </row>
    <row r="37" spans="2:9" ht="15.75">
      <c r="B37" s="209"/>
      <c r="C37" s="29" t="s">
        <v>13</v>
      </c>
      <c r="D37" s="142">
        <f>'ANEXO 5C - LOTE 2 EFG ARTES'!D20</f>
        <v>2068040</v>
      </c>
      <c r="E37" s="142">
        <f>'ANEXO 5C - LOTE 2 EFG ARTES'!E20</f>
        <v>2074600</v>
      </c>
      <c r="F37" s="142">
        <f>'ANEXO 5C - LOTE 2 EFG ARTES'!F20</f>
        <v>5184039.999999999</v>
      </c>
      <c r="G37" s="142">
        <f>'ANEXO 5C - LOTE 2 EFG ARTES'!G20</f>
        <v>1036151.9999999999</v>
      </c>
      <c r="H37" s="142">
        <f>'ANEXO 5C - LOTE 2 EFG ARTES'!H20</f>
        <v>0</v>
      </c>
      <c r="I37" s="151">
        <f>'ANEXO 5C - LOTE 2 EFG ARTES'!I20</f>
        <v>10362832</v>
      </c>
    </row>
    <row r="38" spans="2:9" ht="15.75">
      <c r="B38" s="213" t="s">
        <v>38</v>
      </c>
      <c r="C38" s="29" t="s">
        <v>12</v>
      </c>
      <c r="D38" s="143">
        <f>'ANEXO 5C - LOTE 2 EFG ARTES'!D21</f>
        <v>0</v>
      </c>
      <c r="E38" s="143">
        <f>'ANEXO 5C - LOTE 2 EFG ARTES'!E21</f>
        <v>0</v>
      </c>
      <c r="F38" s="143">
        <f>'ANEXO 5C - LOTE 2 EFG ARTES'!F21</f>
        <v>0</v>
      </c>
      <c r="G38" s="143">
        <f>'ANEXO 5C - LOTE 2 EFG ARTES'!G21</f>
        <v>0</v>
      </c>
      <c r="H38" s="143">
        <f>'ANEXO 5C - LOTE 2 EFG ARTES'!H21</f>
        <v>640</v>
      </c>
      <c r="I38" s="152">
        <f>'ANEXO 5C - LOTE 2 EFG ARTES'!I21</f>
        <v>640</v>
      </c>
    </row>
    <row r="39" spans="2:9" ht="15.75">
      <c r="B39" s="213"/>
      <c r="C39" s="29" t="s">
        <v>13</v>
      </c>
      <c r="D39" s="142">
        <f>'ANEXO 5C - LOTE 2 EFG ARTES'!D22</f>
        <v>0</v>
      </c>
      <c r="E39" s="142">
        <f>'ANEXO 5C - LOTE 2 EFG ARTES'!E22</f>
        <v>0</v>
      </c>
      <c r="F39" s="142">
        <f>'ANEXO 5C - LOTE 2 EFG ARTES'!F22</f>
        <v>0</v>
      </c>
      <c r="G39" s="142">
        <f>'ANEXO 5C - LOTE 2 EFG ARTES'!G22</f>
        <v>0</v>
      </c>
      <c r="H39" s="142">
        <f>'ANEXO 5C - LOTE 2 EFG ARTES'!H22</f>
        <v>1637376</v>
      </c>
      <c r="I39" s="153">
        <f>'ANEXO 5C - LOTE 2 EFG ARTES'!I22</f>
        <v>1637376</v>
      </c>
    </row>
    <row r="40" spans="2:9" ht="15.75">
      <c r="B40" s="213" t="s">
        <v>38</v>
      </c>
      <c r="C40" s="29" t="s">
        <v>39</v>
      </c>
      <c r="D40" s="143">
        <f>'ANEXO 5C - LOTE 2 EFG ARTES'!D23</f>
        <v>0</v>
      </c>
      <c r="E40" s="143">
        <f>'ANEXO 5C - LOTE 2 EFG ARTES'!E23</f>
        <v>0</v>
      </c>
      <c r="F40" s="143">
        <f>'ANEXO 5C - LOTE 2 EFG ARTES'!F23</f>
        <v>0</v>
      </c>
      <c r="G40" s="143">
        <f>'ANEXO 5C - LOTE 2 EFG ARTES'!G23</f>
        <v>0</v>
      </c>
      <c r="H40" s="143">
        <f>'ANEXO 5C - LOTE 2 EFG ARTES'!H23</f>
        <v>10</v>
      </c>
      <c r="I40" s="152"/>
    </row>
    <row r="41" spans="2:9" ht="15.75">
      <c r="B41" s="213"/>
      <c r="C41" s="29" t="s">
        <v>13</v>
      </c>
      <c r="D41" s="142">
        <f>'ANEXO 5C - LOTE 2 EFG ARTES'!D24</f>
        <v>0</v>
      </c>
      <c r="E41" s="142">
        <f>'ANEXO 5C - LOTE 2 EFG ARTES'!E24</f>
        <v>0</v>
      </c>
      <c r="F41" s="142">
        <f>'ANEXO 5C - LOTE 2 EFG ARTES'!F24</f>
        <v>0</v>
      </c>
      <c r="G41" s="142">
        <f>'ANEXO 5C - LOTE 2 EFG ARTES'!G24</f>
        <v>0</v>
      </c>
      <c r="H41" s="142">
        <f>'ANEXO 5C - LOTE 2 EFG ARTES'!H24</f>
        <v>800000</v>
      </c>
      <c r="I41" s="153">
        <f>'ANEXO 5C - LOTE 2 EFG ARTES'!I24</f>
        <v>800000</v>
      </c>
    </row>
    <row r="42" spans="2:9" ht="15.75">
      <c r="B42" s="210" t="s">
        <v>6</v>
      </c>
      <c r="C42" s="138" t="s">
        <v>12</v>
      </c>
      <c r="D42" s="144">
        <f>'ANEXO 5C - LOTE 2 EFG ARTES'!D25</f>
        <v>97</v>
      </c>
      <c r="E42" s="144">
        <f>'ANEXO 5C - LOTE 2 EFG ARTES'!E25</f>
        <v>253</v>
      </c>
      <c r="F42" s="144">
        <f>'ANEXO 5C - LOTE 2 EFG ARTES'!F25</f>
        <v>3161</v>
      </c>
      <c r="G42" s="144">
        <f>'ANEXO 5C - LOTE 2 EFG ARTES'!G25</f>
        <v>2106</v>
      </c>
      <c r="H42" s="144">
        <f>'ANEXO 5C - LOTE 2 EFG ARTES'!H25</f>
        <v>640</v>
      </c>
      <c r="I42" s="154">
        <f>'ANEXO 5C - LOTE 2 EFG ARTES'!I25</f>
        <v>6257</v>
      </c>
    </row>
    <row r="43" spans="2:9" ht="15.75">
      <c r="B43" s="210"/>
      <c r="C43" s="138" t="s">
        <v>40</v>
      </c>
      <c r="D43" s="144">
        <f>'ANEXO 5C - LOTE 2 EFG ARTES'!D26</f>
        <v>0</v>
      </c>
      <c r="E43" s="144">
        <f>'ANEXO 5C - LOTE 2 EFG ARTES'!E26</f>
        <v>0</v>
      </c>
      <c r="F43" s="144">
        <f>'ANEXO 5C - LOTE 2 EFG ARTES'!F26</f>
        <v>0</v>
      </c>
      <c r="G43" s="144">
        <f>'ANEXO 5C - LOTE 2 EFG ARTES'!G26</f>
        <v>0</v>
      </c>
      <c r="H43" s="144">
        <f>'ANEXO 5C - LOTE 2 EFG ARTES'!H26</f>
        <v>10</v>
      </c>
      <c r="I43" s="154">
        <f>'ANEXO 5C - LOTE 2 EFG ARTES'!I26</f>
        <v>10</v>
      </c>
    </row>
    <row r="44" spans="2:9" ht="15.75">
      <c r="B44" s="210"/>
      <c r="C44" s="138" t="s">
        <v>13</v>
      </c>
      <c r="D44" s="142">
        <f>'ANEXO 5C - LOTE 2 EFG ARTES'!D27</f>
        <v>2068040</v>
      </c>
      <c r="E44" s="142">
        <f>'ANEXO 5C - LOTE 2 EFG ARTES'!E27</f>
        <v>2074600</v>
      </c>
      <c r="F44" s="142">
        <f>'ANEXO 5C - LOTE 2 EFG ARTES'!F27</f>
        <v>5184039.999999999</v>
      </c>
      <c r="G44" s="142">
        <f>'ANEXO 5C - LOTE 2 EFG ARTES'!G27</f>
        <v>1036151.9999999999</v>
      </c>
      <c r="H44" s="142">
        <f>'ANEXO 5C - LOTE 2 EFG ARTES'!H27</f>
        <v>2437376</v>
      </c>
      <c r="I44" s="155">
        <f>'ANEXO 5C - LOTE 2 EFG ARTES'!I27</f>
        <v>12800208</v>
      </c>
    </row>
    <row r="45" spans="2:9" ht="15">
      <c r="B45" s="190" t="s">
        <v>116</v>
      </c>
      <c r="C45" s="191"/>
      <c r="D45" s="192"/>
      <c r="E45" s="192"/>
      <c r="F45" s="192"/>
      <c r="G45" s="192"/>
      <c r="H45" s="192"/>
      <c r="I45" s="193"/>
    </row>
    <row r="46" spans="2:9" ht="15">
      <c r="B46" s="190" t="s">
        <v>41</v>
      </c>
      <c r="C46" s="191"/>
      <c r="D46" s="192"/>
      <c r="E46" s="192"/>
      <c r="F46" s="192" t="s">
        <v>42</v>
      </c>
      <c r="G46" s="192"/>
      <c r="H46" s="192"/>
      <c r="I46" s="44" t="s">
        <v>43</v>
      </c>
    </row>
    <row r="47" spans="2:9" ht="30" customHeight="1">
      <c r="B47" s="194" t="s">
        <v>44</v>
      </c>
      <c r="C47" s="195"/>
      <c r="D47" s="195"/>
      <c r="E47" s="196"/>
      <c r="F47" s="197" t="str">
        <f>'ANEXO 5C - LOTE 2 EFG ARTES'!F30</f>
        <v>Variável, conforme carga horária de cursos e disponibilidade de pessoal</v>
      </c>
      <c r="G47" s="197"/>
      <c r="H47" s="197"/>
      <c r="I47" s="220">
        <f>'ANEXO 5C - LOTE 2 EFG ARTES'!I30</f>
        <v>5600000</v>
      </c>
    </row>
    <row r="48" spans="2:9" ht="15">
      <c r="B48" s="198" t="s">
        <v>45</v>
      </c>
      <c r="C48" s="199"/>
      <c r="D48" s="197"/>
      <c r="E48" s="197"/>
      <c r="F48" s="197">
        <f>'ANEXO 5C - LOTE 2 EFG ARTES'!F31</f>
        <v>20</v>
      </c>
      <c r="G48" s="197"/>
      <c r="H48" s="197"/>
      <c r="I48" s="220"/>
    </row>
    <row r="49" spans="2:9" ht="15">
      <c r="B49" s="198" t="s">
        <v>46</v>
      </c>
      <c r="C49" s="199"/>
      <c r="D49" s="197"/>
      <c r="E49" s="197"/>
      <c r="F49" s="197">
        <f>'ANEXO 5C - LOTE 2 EFG ARTES'!F32</f>
        <v>10</v>
      </c>
      <c r="G49" s="197"/>
      <c r="H49" s="197"/>
      <c r="I49" s="220"/>
    </row>
    <row r="50" spans="2:9" ht="15">
      <c r="B50" s="198" t="s">
        <v>47</v>
      </c>
      <c r="C50" s="199"/>
      <c r="D50" s="197"/>
      <c r="E50" s="197"/>
      <c r="F50" s="197">
        <f>'ANEXO 5C - LOTE 2 EFG ARTES'!F33</f>
        <v>10</v>
      </c>
      <c r="G50" s="197"/>
      <c r="H50" s="197"/>
      <c r="I50" s="220"/>
    </row>
    <row r="51" spans="2:9" ht="15">
      <c r="B51" s="198" t="s">
        <v>48</v>
      </c>
      <c r="C51" s="199"/>
      <c r="D51" s="197"/>
      <c r="E51" s="197"/>
      <c r="F51" s="197">
        <f>'ANEXO 5C - LOTE 2 EFG ARTES'!F34</f>
        <v>10</v>
      </c>
      <c r="G51" s="197"/>
      <c r="H51" s="197"/>
      <c r="I51" s="220"/>
    </row>
    <row r="52" spans="2:9" ht="15">
      <c r="B52" s="198" t="s">
        <v>49</v>
      </c>
      <c r="C52" s="199"/>
      <c r="D52" s="197"/>
      <c r="E52" s="197"/>
      <c r="F52" s="197">
        <f>'ANEXO 5C - LOTE 2 EFG ARTES'!F35</f>
        <v>2</v>
      </c>
      <c r="G52" s="197"/>
      <c r="H52" s="197"/>
      <c r="I52" s="220"/>
    </row>
    <row r="53" spans="2:9" ht="15">
      <c r="B53" s="200" t="s">
        <v>43</v>
      </c>
      <c r="C53" s="201"/>
      <c r="D53" s="202"/>
      <c r="E53" s="202"/>
      <c r="F53" s="197">
        <f>'ANEXO 5C - LOTE 2 EFG ARTES'!F36</f>
        <v>52</v>
      </c>
      <c r="G53" s="197"/>
      <c r="H53" s="197"/>
      <c r="I53" s="220"/>
    </row>
    <row r="54" spans="2:9" ht="15">
      <c r="B54" s="203" t="s">
        <v>35</v>
      </c>
      <c r="C54" s="204"/>
      <c r="D54" s="205"/>
      <c r="E54" s="205"/>
      <c r="F54" s="205"/>
      <c r="G54" s="205"/>
      <c r="H54" s="205"/>
      <c r="I54" s="156">
        <f>'ANEXO 5C - LOTE 2 EFG ARTES'!I37</f>
        <v>18400208</v>
      </c>
    </row>
    <row r="57" spans="9:10" ht="15">
      <c r="I57" s="157"/>
      <c r="J57" s="158"/>
    </row>
    <row r="58" spans="9:10" ht="15">
      <c r="I58" s="157"/>
      <c r="J58" s="158"/>
    </row>
  </sheetData>
  <mergeCells count="74">
    <mergeCell ref="B54:H54"/>
    <mergeCell ref="B6:B7"/>
    <mergeCell ref="B8:B9"/>
    <mergeCell ref="B10:B11"/>
    <mergeCell ref="B14:B15"/>
    <mergeCell ref="B16:B19"/>
    <mergeCell ref="B20:B23"/>
    <mergeCell ref="B24:B25"/>
    <mergeCell ref="B26:B27"/>
    <mergeCell ref="B34:B35"/>
    <mergeCell ref="B36:B37"/>
    <mergeCell ref="B38:B39"/>
    <mergeCell ref="B40:B41"/>
    <mergeCell ref="B42:B44"/>
    <mergeCell ref="C6:C7"/>
    <mergeCell ref="C34:C35"/>
    <mergeCell ref="B51:E51"/>
    <mergeCell ref="F51:H51"/>
    <mergeCell ref="B52:E52"/>
    <mergeCell ref="F52:H52"/>
    <mergeCell ref="B53:E53"/>
    <mergeCell ref="F53:H53"/>
    <mergeCell ref="B48:E48"/>
    <mergeCell ref="F48:H48"/>
    <mergeCell ref="B49:E49"/>
    <mergeCell ref="F49:H49"/>
    <mergeCell ref="B50:E50"/>
    <mergeCell ref="F50:H50"/>
    <mergeCell ref="D34:H34"/>
    <mergeCell ref="B45:I45"/>
    <mergeCell ref="B46:E46"/>
    <mergeCell ref="F46:H46"/>
    <mergeCell ref="B47:E47"/>
    <mergeCell ref="F47:H47"/>
    <mergeCell ref="I34:I35"/>
    <mergeCell ref="I47:I53"/>
    <mergeCell ref="C23:E23"/>
    <mergeCell ref="B28:F28"/>
    <mergeCell ref="B29:H29"/>
    <mergeCell ref="B32:I32"/>
    <mergeCell ref="B33:I33"/>
    <mergeCell ref="F24:F25"/>
    <mergeCell ref="G20:G23"/>
    <mergeCell ref="G24:G25"/>
    <mergeCell ref="H24:H25"/>
    <mergeCell ref="I20:I23"/>
    <mergeCell ref="I24:I25"/>
    <mergeCell ref="C24:E25"/>
    <mergeCell ref="C26:E27"/>
    <mergeCell ref="F26:I27"/>
    <mergeCell ref="C18:E18"/>
    <mergeCell ref="C19:E19"/>
    <mergeCell ref="C20:E20"/>
    <mergeCell ref="C21:E21"/>
    <mergeCell ref="C22:E22"/>
    <mergeCell ref="B13:I13"/>
    <mergeCell ref="F14:G14"/>
    <mergeCell ref="H14:I14"/>
    <mergeCell ref="C16:E16"/>
    <mergeCell ref="C17:E17"/>
    <mergeCell ref="G16:G19"/>
    <mergeCell ref="I16:I19"/>
    <mergeCell ref="C14:E15"/>
    <mergeCell ref="G8:H8"/>
    <mergeCell ref="G9:H9"/>
    <mergeCell ref="G10:H10"/>
    <mergeCell ref="G11:H11"/>
    <mergeCell ref="B12:H12"/>
    <mergeCell ref="B2:I2"/>
    <mergeCell ref="B4:I4"/>
    <mergeCell ref="B5:I5"/>
    <mergeCell ref="D6:H6"/>
    <mergeCell ref="G7:H7"/>
    <mergeCell ref="I6:I7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4"/>
  <sheetViews>
    <sheetView showGridLines="0" workbookViewId="0" topLeftCell="A60">
      <selection activeCell="F28" sqref="F28"/>
    </sheetView>
  </sheetViews>
  <sheetFormatPr defaultColWidth="9.00390625" defaultRowHeight="15"/>
  <cols>
    <col min="1" max="1" width="9.00390625" style="1" customWidth="1"/>
    <col min="2" max="2" width="23.8515625" style="1" customWidth="1"/>
    <col min="3" max="3" width="13.28125" style="1" customWidth="1"/>
    <col min="4" max="4" width="13.8515625" style="1" customWidth="1"/>
    <col min="5" max="5" width="18.28125" style="1" customWidth="1"/>
    <col min="6" max="6" width="17.28125" style="1" customWidth="1"/>
    <col min="7" max="7" width="16.7109375" style="1" customWidth="1"/>
    <col min="8" max="8" width="15.28125" style="1" customWidth="1"/>
    <col min="9" max="9" width="18.28125" style="1" customWidth="1"/>
    <col min="10" max="10" width="20.00390625" style="1" customWidth="1"/>
    <col min="11" max="13" width="9.00390625" style="1" customWidth="1"/>
    <col min="14" max="14" width="20.140625" style="1" customWidth="1"/>
    <col min="15" max="16" width="18.8515625" style="1" customWidth="1"/>
    <col min="17" max="17" width="20.140625" style="1" customWidth="1"/>
    <col min="18" max="16384" width="9.00390625" style="1" customWidth="1"/>
  </cols>
  <sheetData>
    <row r="2" spans="2:9" ht="47.25" customHeight="1">
      <c r="B2" s="233" t="s">
        <v>0</v>
      </c>
      <c r="C2" s="234"/>
      <c r="D2" s="234"/>
      <c r="E2" s="234"/>
      <c r="F2" s="234"/>
      <c r="G2" s="234"/>
      <c r="H2" s="234"/>
      <c r="I2" s="235"/>
    </row>
    <row r="3" spans="2:9" ht="15">
      <c r="B3" s="95"/>
      <c r="C3" s="96"/>
      <c r="D3" s="96"/>
      <c r="E3" s="96"/>
      <c r="F3" s="96"/>
      <c r="G3" s="96"/>
      <c r="H3" s="236"/>
      <c r="I3" s="237"/>
    </row>
    <row r="4" spans="2:9" ht="15">
      <c r="B4" s="238" t="s">
        <v>50</v>
      </c>
      <c r="C4" s="239"/>
      <c r="D4" s="239"/>
      <c r="E4" s="239"/>
      <c r="F4" s="239"/>
      <c r="G4" s="239"/>
      <c r="H4" s="239"/>
      <c r="I4" s="240"/>
    </row>
    <row r="5" spans="2:9" ht="15">
      <c r="B5" s="241" t="s">
        <v>2</v>
      </c>
      <c r="C5" s="242"/>
      <c r="D5" s="242"/>
      <c r="E5" s="242"/>
      <c r="F5" s="242"/>
      <c r="G5" s="242"/>
      <c r="H5" s="242"/>
      <c r="I5" s="243"/>
    </row>
    <row r="6" spans="2:9" ht="15">
      <c r="B6" s="277" t="s">
        <v>3</v>
      </c>
      <c r="C6" s="244"/>
      <c r="D6" s="242" t="s">
        <v>5</v>
      </c>
      <c r="E6" s="242"/>
      <c r="F6" s="242"/>
      <c r="G6" s="242"/>
      <c r="H6" s="242"/>
      <c r="I6" s="275" t="s">
        <v>51</v>
      </c>
    </row>
    <row r="7" spans="2:9" ht="15">
      <c r="B7" s="277"/>
      <c r="C7" s="244"/>
      <c r="D7" s="97" t="s">
        <v>7</v>
      </c>
      <c r="E7" s="97" t="s">
        <v>8</v>
      </c>
      <c r="F7" s="97" t="s">
        <v>9</v>
      </c>
      <c r="G7" s="244" t="s">
        <v>10</v>
      </c>
      <c r="H7" s="244"/>
      <c r="I7" s="276"/>
    </row>
    <row r="8" spans="2:9" ht="15">
      <c r="B8" s="245" t="s">
        <v>52</v>
      </c>
      <c r="C8" s="246"/>
      <c r="D8" s="246"/>
      <c r="E8" s="246"/>
      <c r="F8" s="246"/>
      <c r="G8" s="246"/>
      <c r="H8" s="246"/>
      <c r="I8" s="276"/>
    </row>
    <row r="9" spans="2:9" ht="15">
      <c r="B9" s="247" t="s">
        <v>53</v>
      </c>
      <c r="C9" s="248"/>
      <c r="D9" s="98">
        <v>2000</v>
      </c>
      <c r="E9" s="98">
        <v>1000</v>
      </c>
      <c r="F9" s="98">
        <v>200</v>
      </c>
      <c r="G9" s="248">
        <v>60</v>
      </c>
      <c r="H9" s="248"/>
      <c r="I9" s="276"/>
    </row>
    <row r="10" spans="2:9" ht="15">
      <c r="B10" s="247" t="s">
        <v>54</v>
      </c>
      <c r="C10" s="248"/>
      <c r="D10" s="99">
        <v>10.66</v>
      </c>
      <c r="E10" s="249">
        <v>8.2</v>
      </c>
      <c r="F10" s="249"/>
      <c r="G10" s="249"/>
      <c r="H10" s="249"/>
      <c r="I10" s="276"/>
    </row>
    <row r="11" spans="2:9" ht="15">
      <c r="B11" s="250" t="s">
        <v>55</v>
      </c>
      <c r="C11" s="251"/>
      <c r="D11" s="159" t="s">
        <v>34</v>
      </c>
      <c r="E11" s="252">
        <v>3.5</v>
      </c>
      <c r="F11" s="252"/>
      <c r="G11" s="252"/>
      <c r="H11" s="252"/>
      <c r="I11" s="276"/>
    </row>
    <row r="12" spans="2:9" ht="15">
      <c r="B12" s="253" t="s">
        <v>56</v>
      </c>
      <c r="C12" s="254"/>
      <c r="D12" s="254"/>
      <c r="E12" s="254"/>
      <c r="F12" s="254"/>
      <c r="G12" s="254"/>
      <c r="H12" s="254"/>
      <c r="I12" s="255"/>
    </row>
    <row r="13" spans="2:9" ht="15">
      <c r="B13" s="247" t="s">
        <v>11</v>
      </c>
      <c r="C13" s="248"/>
      <c r="D13" s="100">
        <f>D59/I80</f>
        <v>0</v>
      </c>
      <c r="E13" s="100">
        <f>E59/I80</f>
        <v>0.3479281933960073</v>
      </c>
      <c r="F13" s="100">
        <f>F59/I80</f>
        <v>0.2084924276371947</v>
      </c>
      <c r="G13" s="256">
        <f>G59/I80</f>
        <v>0.1391208986154677</v>
      </c>
      <c r="H13" s="256"/>
      <c r="I13" s="112">
        <f>D13+E13+F13+G13</f>
        <v>0.6955415196486697</v>
      </c>
    </row>
    <row r="14" spans="2:9" ht="15">
      <c r="B14" s="247" t="s">
        <v>14</v>
      </c>
      <c r="C14" s="248"/>
      <c r="D14" s="100">
        <f>D61/I80</f>
        <v>0</v>
      </c>
      <c r="E14" s="101">
        <f>E61/I80</f>
        <v>0.08695324952491541</v>
      </c>
      <c r="F14" s="101">
        <f>F61/I80</f>
        <v>0.05217194971494924</v>
      </c>
      <c r="G14" s="257">
        <f>G61/I80</f>
        <v>0.034778611919718094</v>
      </c>
      <c r="H14" s="257"/>
      <c r="I14" s="112">
        <f>D14+E14+F14+G14</f>
        <v>0.17390381115958276</v>
      </c>
    </row>
    <row r="15" spans="2:9" ht="15">
      <c r="B15" s="247" t="s">
        <v>57</v>
      </c>
      <c r="C15" s="248"/>
      <c r="D15" s="257">
        <f>3400000/I80</f>
        <v>0.13055466919174757</v>
      </c>
      <c r="E15" s="257"/>
      <c r="F15" s="257"/>
      <c r="G15" s="257"/>
      <c r="H15" s="257"/>
      <c r="I15" s="112">
        <f>D15</f>
        <v>0.13055466919174757</v>
      </c>
    </row>
    <row r="16" spans="2:9" ht="15">
      <c r="B16" s="258" t="s">
        <v>6</v>
      </c>
      <c r="C16" s="259"/>
      <c r="D16" s="100">
        <f>D13+D14</f>
        <v>0</v>
      </c>
      <c r="E16" s="100">
        <f aca="true" t="shared" si="0" ref="E16:G16">E13+E14</f>
        <v>0.4348814429209227</v>
      </c>
      <c r="F16" s="100">
        <f t="shared" si="0"/>
        <v>0.26066437735214393</v>
      </c>
      <c r="G16" s="256">
        <f t="shared" si="0"/>
        <v>0.1738995105351858</v>
      </c>
      <c r="H16" s="256"/>
      <c r="I16" s="113">
        <f>SUM(I13:I15)</f>
        <v>1</v>
      </c>
    </row>
    <row r="17" spans="2:9" ht="14.45" customHeight="1">
      <c r="B17" s="260" t="s">
        <v>58</v>
      </c>
      <c r="C17" s="261"/>
      <c r="D17" s="261"/>
      <c r="E17" s="261"/>
      <c r="F17" s="261"/>
      <c r="G17" s="261"/>
      <c r="H17" s="261"/>
      <c r="I17" s="262"/>
    </row>
    <row r="18" spans="2:9" ht="15">
      <c r="B18" s="247" t="s">
        <v>11</v>
      </c>
      <c r="C18" s="248"/>
      <c r="D18" s="102">
        <f>D58/I62</f>
        <v>0</v>
      </c>
      <c r="E18" s="102">
        <f>E58/I62</f>
        <v>0.0591516423279517</v>
      </c>
      <c r="F18" s="102">
        <f>F58/I62</f>
        <v>0.17723009721211086</v>
      </c>
      <c r="G18" s="263">
        <f>G58/I62</f>
        <v>0.39420153312491973</v>
      </c>
      <c r="H18" s="263"/>
      <c r="I18" s="112">
        <f>SUM(D18:G18)</f>
        <v>0.6305832726649823</v>
      </c>
    </row>
    <row r="19" spans="2:9" ht="15">
      <c r="B19" s="247" t="s">
        <v>14</v>
      </c>
      <c r="C19" s="248"/>
      <c r="D19" s="102">
        <f>D60/I62</f>
        <v>0</v>
      </c>
      <c r="E19" s="102">
        <f>E60/I62</f>
        <v>0.03463449102822149</v>
      </c>
      <c r="F19" s="102">
        <f>F60/I62</f>
        <v>0.10390347308466447</v>
      </c>
      <c r="G19" s="263">
        <f>G60/I62</f>
        <v>0.23087876322213183</v>
      </c>
      <c r="H19" s="263"/>
      <c r="I19" s="112">
        <f>SUM(D19:G19)</f>
        <v>0.3694167273350178</v>
      </c>
    </row>
    <row r="20" spans="2:9" ht="15">
      <c r="B20" s="247" t="s">
        <v>57</v>
      </c>
      <c r="C20" s="248"/>
      <c r="D20" s="248" t="s">
        <v>59</v>
      </c>
      <c r="E20" s="248"/>
      <c r="F20" s="248"/>
      <c r="G20" s="248"/>
      <c r="H20" s="248"/>
      <c r="I20" s="264"/>
    </row>
    <row r="21" spans="2:9" ht="15">
      <c r="B21" s="258" t="s">
        <v>6</v>
      </c>
      <c r="C21" s="259"/>
      <c r="D21" s="103">
        <f>D18+D19</f>
        <v>0</v>
      </c>
      <c r="E21" s="103">
        <f>E18+E19</f>
        <v>0.0937861333561732</v>
      </c>
      <c r="F21" s="103">
        <f>F18+F19</f>
        <v>0.2811335702967753</v>
      </c>
      <c r="G21" s="265">
        <f>G18+G19</f>
        <v>0.6250802963470515</v>
      </c>
      <c r="H21" s="265"/>
      <c r="I21" s="113">
        <f>SUM(D21:G21)</f>
        <v>1</v>
      </c>
    </row>
    <row r="22" spans="2:9" ht="14.45" customHeight="1">
      <c r="B22" s="260" t="s">
        <v>60</v>
      </c>
      <c r="C22" s="261"/>
      <c r="D22" s="261"/>
      <c r="E22" s="261"/>
      <c r="F22" s="261"/>
      <c r="G22" s="261"/>
      <c r="H22" s="261"/>
      <c r="I22" s="262"/>
    </row>
    <row r="23" spans="2:9" ht="15">
      <c r="B23" s="213" t="s">
        <v>11</v>
      </c>
      <c r="C23" s="34" t="s">
        <v>12</v>
      </c>
      <c r="D23" s="104">
        <v>0</v>
      </c>
      <c r="E23" s="104">
        <v>221</v>
      </c>
      <c r="F23" s="104">
        <v>662.8</v>
      </c>
      <c r="G23" s="266">
        <v>1472.8</v>
      </c>
      <c r="H23" s="266"/>
      <c r="I23" s="114">
        <f>D23+E23+F23+G23</f>
        <v>2356.6</v>
      </c>
    </row>
    <row r="24" spans="2:9" ht="15">
      <c r="B24" s="213"/>
      <c r="C24" s="34" t="s">
        <v>13</v>
      </c>
      <c r="D24" s="105">
        <f>D9*D10*D23</f>
        <v>0</v>
      </c>
      <c r="E24" s="105">
        <f>E9*E10*E23</f>
        <v>1812200</v>
      </c>
      <c r="F24" s="105">
        <f>F9*E10*F23</f>
        <v>1086991.9999999998</v>
      </c>
      <c r="G24" s="267">
        <f>G9*E10*G23</f>
        <v>724617.5999999999</v>
      </c>
      <c r="H24" s="267"/>
      <c r="I24" s="115">
        <f>D24+E24+F24+G24</f>
        <v>3623809.5999999996</v>
      </c>
    </row>
    <row r="25" spans="2:9" ht="15">
      <c r="B25" s="213" t="s">
        <v>14</v>
      </c>
      <c r="C25" s="34" t="s">
        <v>12</v>
      </c>
      <c r="D25" s="104">
        <v>0</v>
      </c>
      <c r="E25" s="104">
        <v>129.4</v>
      </c>
      <c r="F25" s="104">
        <v>388.2</v>
      </c>
      <c r="G25" s="266">
        <v>862.6</v>
      </c>
      <c r="H25" s="266"/>
      <c r="I25" s="114">
        <f>D25+E25+F25+G25</f>
        <v>1380.2</v>
      </c>
    </row>
    <row r="26" spans="2:9" ht="15">
      <c r="B26" s="213"/>
      <c r="C26" s="34" t="s">
        <v>13</v>
      </c>
      <c r="D26" s="105">
        <v>0</v>
      </c>
      <c r="E26" s="105">
        <f>E25*E11*E9</f>
        <v>452900.00000000006</v>
      </c>
      <c r="F26" s="105">
        <f>F25*E11*F9</f>
        <v>271740</v>
      </c>
      <c r="G26" s="267">
        <f>G25*E11*G9</f>
        <v>181146</v>
      </c>
      <c r="H26" s="267"/>
      <c r="I26" s="115">
        <f>E26+F26+G26</f>
        <v>905786</v>
      </c>
    </row>
    <row r="27" spans="2:9" ht="15">
      <c r="B27" s="213" t="s">
        <v>43</v>
      </c>
      <c r="C27" s="34" t="s">
        <v>12</v>
      </c>
      <c r="D27" s="106">
        <f aca="true" t="shared" si="1" ref="D27:G28">D23+D25</f>
        <v>0</v>
      </c>
      <c r="E27" s="104">
        <f t="shared" si="1"/>
        <v>350.4</v>
      </c>
      <c r="F27" s="104">
        <f t="shared" si="1"/>
        <v>1051</v>
      </c>
      <c r="G27" s="266">
        <f t="shared" si="1"/>
        <v>2335.4</v>
      </c>
      <c r="H27" s="266"/>
      <c r="I27" s="114">
        <f>I23+I25</f>
        <v>3736.8</v>
      </c>
    </row>
    <row r="28" spans="2:9" ht="17.45" customHeight="1">
      <c r="B28" s="213"/>
      <c r="C28" s="34" t="s">
        <v>13</v>
      </c>
      <c r="D28" s="107">
        <f t="shared" si="1"/>
        <v>0</v>
      </c>
      <c r="E28" s="107">
        <f t="shared" si="1"/>
        <v>2265100</v>
      </c>
      <c r="F28" s="107">
        <f t="shared" si="1"/>
        <v>1358731.9999999998</v>
      </c>
      <c r="G28" s="268">
        <f t="shared" si="1"/>
        <v>905763.5999999999</v>
      </c>
      <c r="H28" s="268"/>
      <c r="I28" s="116">
        <f>I24+I26</f>
        <v>4529595.6</v>
      </c>
    </row>
    <row r="29" spans="2:9" ht="15">
      <c r="B29" s="260" t="s">
        <v>61</v>
      </c>
      <c r="C29" s="261"/>
      <c r="D29" s="261"/>
      <c r="E29" s="261"/>
      <c r="F29" s="261"/>
      <c r="G29" s="261"/>
      <c r="H29" s="261"/>
      <c r="I29" s="262"/>
    </row>
    <row r="30" spans="2:9" ht="15">
      <c r="B30" s="213" t="s">
        <v>11</v>
      </c>
      <c r="C30" s="34" t="s">
        <v>12</v>
      </c>
      <c r="D30" s="104">
        <v>0</v>
      </c>
      <c r="E30" s="104">
        <v>221</v>
      </c>
      <c r="F30" s="104">
        <v>662</v>
      </c>
      <c r="G30" s="266">
        <v>1472.8</v>
      </c>
      <c r="H30" s="266"/>
      <c r="I30" s="114">
        <f>D30+E30+F30+G30</f>
        <v>2355.8</v>
      </c>
    </row>
    <row r="31" spans="2:9" ht="15">
      <c r="B31" s="213"/>
      <c r="C31" s="34" t="s">
        <v>13</v>
      </c>
      <c r="D31" s="105">
        <f>D9*D10*D30</f>
        <v>0</v>
      </c>
      <c r="E31" s="105">
        <f>E9*E10*E30</f>
        <v>1812200</v>
      </c>
      <c r="F31" s="105">
        <f>F9*E10*F30</f>
        <v>1085679.9999999998</v>
      </c>
      <c r="G31" s="267">
        <f>G9*E10*G30</f>
        <v>724617.5999999999</v>
      </c>
      <c r="H31" s="267"/>
      <c r="I31" s="115">
        <f>D31+E31+F31+G31</f>
        <v>3622497.5999999996</v>
      </c>
    </row>
    <row r="32" spans="2:9" ht="15">
      <c r="B32" s="213" t="s">
        <v>14</v>
      </c>
      <c r="C32" s="34" t="s">
        <v>12</v>
      </c>
      <c r="D32" s="104">
        <v>0</v>
      </c>
      <c r="E32" s="104">
        <v>129.4</v>
      </c>
      <c r="F32" s="104">
        <v>388.2</v>
      </c>
      <c r="G32" s="266">
        <v>862.6</v>
      </c>
      <c r="H32" s="266"/>
      <c r="I32" s="114">
        <f>D32+E32+F32+G32</f>
        <v>1380.2</v>
      </c>
    </row>
    <row r="33" spans="2:9" ht="15">
      <c r="B33" s="213"/>
      <c r="C33" s="34" t="s">
        <v>13</v>
      </c>
      <c r="D33" s="105">
        <v>0</v>
      </c>
      <c r="E33" s="105">
        <f>E32*E11*E9</f>
        <v>452900.00000000006</v>
      </c>
      <c r="F33" s="105">
        <f>F32*E11*F9</f>
        <v>271740</v>
      </c>
      <c r="G33" s="267">
        <f>G32*E11*G9</f>
        <v>181146</v>
      </c>
      <c r="H33" s="267"/>
      <c r="I33" s="115">
        <f>E33+F33+G33</f>
        <v>905786</v>
      </c>
    </row>
    <row r="34" spans="2:9" ht="15">
      <c r="B34" s="213" t="s">
        <v>43</v>
      </c>
      <c r="C34" s="34" t="s">
        <v>12</v>
      </c>
      <c r="D34" s="104">
        <f aca="true" t="shared" si="2" ref="D34:G35">D30+D32</f>
        <v>0</v>
      </c>
      <c r="E34" s="104">
        <f t="shared" si="2"/>
        <v>350.4</v>
      </c>
      <c r="F34" s="104">
        <f t="shared" si="2"/>
        <v>1050.2</v>
      </c>
      <c r="G34" s="266">
        <f t="shared" si="2"/>
        <v>2335.4</v>
      </c>
      <c r="H34" s="266"/>
      <c r="I34" s="114">
        <f>I30+I32</f>
        <v>3736</v>
      </c>
    </row>
    <row r="35" spans="2:9" ht="16.15" customHeight="1">
      <c r="B35" s="213"/>
      <c r="C35" s="34" t="s">
        <v>13</v>
      </c>
      <c r="D35" s="107">
        <f t="shared" si="2"/>
        <v>0</v>
      </c>
      <c r="E35" s="107">
        <f t="shared" si="2"/>
        <v>2265100</v>
      </c>
      <c r="F35" s="107">
        <f t="shared" si="2"/>
        <v>1357419.9999999998</v>
      </c>
      <c r="G35" s="268">
        <f t="shared" si="2"/>
        <v>905763.5999999999</v>
      </c>
      <c r="H35" s="268"/>
      <c r="I35" s="116">
        <f>I31+I33</f>
        <v>4528283.6</v>
      </c>
    </row>
    <row r="36" spans="2:9" ht="14.45" customHeight="1">
      <c r="B36" s="260" t="s">
        <v>62</v>
      </c>
      <c r="C36" s="261"/>
      <c r="D36" s="261"/>
      <c r="E36" s="261"/>
      <c r="F36" s="261"/>
      <c r="G36" s="261"/>
      <c r="H36" s="261"/>
      <c r="I36" s="262"/>
    </row>
    <row r="37" spans="2:9" ht="15">
      <c r="B37" s="213" t="s">
        <v>11</v>
      </c>
      <c r="C37" s="34" t="s">
        <v>12</v>
      </c>
      <c r="D37" s="104">
        <v>0</v>
      </c>
      <c r="E37" s="104">
        <v>221</v>
      </c>
      <c r="F37" s="104">
        <v>662</v>
      </c>
      <c r="G37" s="266">
        <v>1472.8</v>
      </c>
      <c r="H37" s="266"/>
      <c r="I37" s="114">
        <f>D37+E37+F37+G37</f>
        <v>2355.8</v>
      </c>
    </row>
    <row r="38" spans="2:9" ht="15">
      <c r="B38" s="213"/>
      <c r="C38" s="34" t="s">
        <v>13</v>
      </c>
      <c r="D38" s="105">
        <f>D9*D10*D37</f>
        <v>0</v>
      </c>
      <c r="E38" s="105">
        <f>E9*E10*E37</f>
        <v>1812200</v>
      </c>
      <c r="F38" s="105">
        <f>F9*E10*F37</f>
        <v>1085679.9999999998</v>
      </c>
      <c r="G38" s="267">
        <f>G9*E10*G37</f>
        <v>724617.5999999999</v>
      </c>
      <c r="H38" s="267"/>
      <c r="I38" s="115">
        <f>D38+E38+F38+G38</f>
        <v>3622497.5999999996</v>
      </c>
    </row>
    <row r="39" spans="2:9" ht="15">
      <c r="B39" s="213" t="s">
        <v>14</v>
      </c>
      <c r="C39" s="34" t="s">
        <v>12</v>
      </c>
      <c r="D39" s="104">
        <v>0</v>
      </c>
      <c r="E39" s="104">
        <v>129.4</v>
      </c>
      <c r="F39" s="104">
        <v>388.2</v>
      </c>
      <c r="G39" s="266">
        <v>862.6</v>
      </c>
      <c r="H39" s="266"/>
      <c r="I39" s="114">
        <f>D39+E39+F39+G39</f>
        <v>1380.2</v>
      </c>
    </row>
    <row r="40" spans="2:9" ht="15">
      <c r="B40" s="213"/>
      <c r="C40" s="34" t="s">
        <v>13</v>
      </c>
      <c r="D40" s="105">
        <v>0</v>
      </c>
      <c r="E40" s="105">
        <f>E39*E11*E9</f>
        <v>452900.00000000006</v>
      </c>
      <c r="F40" s="105">
        <f>F39*E11*F9</f>
        <v>271740</v>
      </c>
      <c r="G40" s="267">
        <f>G39*E11*G9</f>
        <v>181146</v>
      </c>
      <c r="H40" s="267"/>
      <c r="I40" s="115">
        <f>E40+F40+G40</f>
        <v>905786</v>
      </c>
    </row>
    <row r="41" spans="2:9" ht="15">
      <c r="B41" s="213" t="s">
        <v>43</v>
      </c>
      <c r="C41" s="34" t="s">
        <v>12</v>
      </c>
      <c r="D41" s="104">
        <f aca="true" t="shared" si="3" ref="D41:G42">D37+D39</f>
        <v>0</v>
      </c>
      <c r="E41" s="104">
        <f t="shared" si="3"/>
        <v>350.4</v>
      </c>
      <c r="F41" s="104">
        <f t="shared" si="3"/>
        <v>1050.2</v>
      </c>
      <c r="G41" s="266">
        <f t="shared" si="3"/>
        <v>2335.4</v>
      </c>
      <c r="H41" s="266"/>
      <c r="I41" s="114">
        <f>I37+I39</f>
        <v>3736</v>
      </c>
    </row>
    <row r="42" spans="2:9" ht="15">
      <c r="B42" s="213"/>
      <c r="C42" s="34" t="s">
        <v>13</v>
      </c>
      <c r="D42" s="107">
        <f t="shared" si="3"/>
        <v>0</v>
      </c>
      <c r="E42" s="107">
        <f t="shared" si="3"/>
        <v>2265100</v>
      </c>
      <c r="F42" s="107">
        <f t="shared" si="3"/>
        <v>1357419.9999999998</v>
      </c>
      <c r="G42" s="268">
        <f t="shared" si="3"/>
        <v>905763.5999999999</v>
      </c>
      <c r="H42" s="268"/>
      <c r="I42" s="116">
        <f>I38+I40</f>
        <v>4528283.6</v>
      </c>
    </row>
    <row r="43" spans="2:9" ht="15">
      <c r="B43" s="260" t="s">
        <v>63</v>
      </c>
      <c r="C43" s="261"/>
      <c r="D43" s="261"/>
      <c r="E43" s="261"/>
      <c r="F43" s="261"/>
      <c r="G43" s="261"/>
      <c r="H43" s="261"/>
      <c r="I43" s="262"/>
    </row>
    <row r="44" spans="2:9" ht="15">
      <c r="B44" s="213" t="s">
        <v>11</v>
      </c>
      <c r="C44" s="34" t="s">
        <v>12</v>
      </c>
      <c r="D44" s="104">
        <v>0</v>
      </c>
      <c r="E44" s="104">
        <v>221</v>
      </c>
      <c r="F44" s="104">
        <v>662</v>
      </c>
      <c r="G44" s="266">
        <v>1472.8</v>
      </c>
      <c r="H44" s="266"/>
      <c r="I44" s="114">
        <f>D44+E44+F44+G44</f>
        <v>2355.8</v>
      </c>
    </row>
    <row r="45" spans="2:9" ht="15">
      <c r="B45" s="213"/>
      <c r="C45" s="34" t="s">
        <v>13</v>
      </c>
      <c r="D45" s="105">
        <f>D9*D10*D44</f>
        <v>0</v>
      </c>
      <c r="E45" s="105">
        <f>E9*E10*E44</f>
        <v>1812200</v>
      </c>
      <c r="F45" s="105">
        <f>F9*E10*F44</f>
        <v>1085679.9999999998</v>
      </c>
      <c r="G45" s="267">
        <f>G9*E10*G44</f>
        <v>724617.5999999999</v>
      </c>
      <c r="H45" s="267"/>
      <c r="I45" s="115">
        <f>D45+E45+F45+G45</f>
        <v>3622497.5999999996</v>
      </c>
    </row>
    <row r="46" spans="2:9" ht="15">
      <c r="B46" s="213" t="s">
        <v>14</v>
      </c>
      <c r="C46" s="34" t="s">
        <v>12</v>
      </c>
      <c r="D46" s="104">
        <v>0</v>
      </c>
      <c r="E46" s="104">
        <v>129.4</v>
      </c>
      <c r="F46" s="104">
        <v>388.2</v>
      </c>
      <c r="G46" s="266">
        <v>862.6</v>
      </c>
      <c r="H46" s="266"/>
      <c r="I46" s="114">
        <f>D46+E46+F46+G46</f>
        <v>1380.2</v>
      </c>
    </row>
    <row r="47" spans="2:9" ht="15">
      <c r="B47" s="213"/>
      <c r="C47" s="34" t="s">
        <v>13</v>
      </c>
      <c r="D47" s="105">
        <v>0</v>
      </c>
      <c r="E47" s="105">
        <f>E46*E11*E9</f>
        <v>452900.00000000006</v>
      </c>
      <c r="F47" s="105">
        <f>F46*E11*F9</f>
        <v>271740</v>
      </c>
      <c r="G47" s="267">
        <f>G46*E11*G9</f>
        <v>181146</v>
      </c>
      <c r="H47" s="267"/>
      <c r="I47" s="115">
        <f>E47+F47+G47</f>
        <v>905786</v>
      </c>
    </row>
    <row r="48" spans="2:9" ht="15">
      <c r="B48" s="213" t="s">
        <v>43</v>
      </c>
      <c r="C48" s="34" t="s">
        <v>12</v>
      </c>
      <c r="D48" s="104">
        <f aca="true" t="shared" si="4" ref="D48:G49">D44+D46</f>
        <v>0</v>
      </c>
      <c r="E48" s="104">
        <f t="shared" si="4"/>
        <v>350.4</v>
      </c>
      <c r="F48" s="104">
        <f t="shared" si="4"/>
        <v>1050.2</v>
      </c>
      <c r="G48" s="266">
        <f t="shared" si="4"/>
        <v>2335.4</v>
      </c>
      <c r="H48" s="266"/>
      <c r="I48" s="114">
        <f>I44+I46</f>
        <v>3736</v>
      </c>
    </row>
    <row r="49" spans="2:9" ht="15">
      <c r="B49" s="213"/>
      <c r="C49" s="34" t="s">
        <v>13</v>
      </c>
      <c r="D49" s="107">
        <f t="shared" si="4"/>
        <v>0</v>
      </c>
      <c r="E49" s="107">
        <f t="shared" si="4"/>
        <v>2265100</v>
      </c>
      <c r="F49" s="107">
        <f t="shared" si="4"/>
        <v>1357419.9999999998</v>
      </c>
      <c r="G49" s="268">
        <f t="shared" si="4"/>
        <v>905763.5999999999</v>
      </c>
      <c r="H49" s="268"/>
      <c r="I49" s="116">
        <f>I45+I47</f>
        <v>4528283.6</v>
      </c>
    </row>
    <row r="50" spans="2:9" ht="15">
      <c r="B50" s="260" t="s">
        <v>64</v>
      </c>
      <c r="C50" s="261"/>
      <c r="D50" s="261"/>
      <c r="E50" s="261"/>
      <c r="F50" s="261"/>
      <c r="G50" s="261"/>
      <c r="H50" s="261"/>
      <c r="I50" s="262"/>
    </row>
    <row r="51" spans="2:9" ht="15">
      <c r="B51" s="213" t="s">
        <v>11</v>
      </c>
      <c r="C51" s="34" t="s">
        <v>12</v>
      </c>
      <c r="D51" s="104">
        <v>0</v>
      </c>
      <c r="E51" s="104">
        <v>221</v>
      </c>
      <c r="F51" s="104">
        <v>662</v>
      </c>
      <c r="G51" s="266">
        <v>1472.8</v>
      </c>
      <c r="H51" s="266"/>
      <c r="I51" s="114">
        <f>D51+E51+F51+G51</f>
        <v>2355.8</v>
      </c>
    </row>
    <row r="52" spans="2:9" ht="15">
      <c r="B52" s="213"/>
      <c r="C52" s="34" t="s">
        <v>13</v>
      </c>
      <c r="D52" s="105">
        <f>D9*D10*D51</f>
        <v>0</v>
      </c>
      <c r="E52" s="105">
        <f>E9*E10*E51</f>
        <v>1812200</v>
      </c>
      <c r="F52" s="105">
        <f>F9*E10*F51</f>
        <v>1085679.9999999998</v>
      </c>
      <c r="G52" s="267">
        <f>G9*E10*G51</f>
        <v>724617.5999999999</v>
      </c>
      <c r="H52" s="267"/>
      <c r="I52" s="115">
        <f>D52+E52+F52+G52</f>
        <v>3622497.5999999996</v>
      </c>
    </row>
    <row r="53" spans="2:9" ht="15">
      <c r="B53" s="213" t="s">
        <v>14</v>
      </c>
      <c r="C53" s="34" t="s">
        <v>12</v>
      </c>
      <c r="D53" s="104">
        <v>0</v>
      </c>
      <c r="E53" s="104">
        <v>129.4</v>
      </c>
      <c r="F53" s="104">
        <v>388.2</v>
      </c>
      <c r="G53" s="266">
        <v>862.6</v>
      </c>
      <c r="H53" s="266"/>
      <c r="I53" s="114">
        <f>D53+E53+F53+G53</f>
        <v>1380.2</v>
      </c>
    </row>
    <row r="54" spans="2:9" ht="15">
      <c r="B54" s="213"/>
      <c r="C54" s="34" t="s">
        <v>13</v>
      </c>
      <c r="D54" s="105">
        <v>0</v>
      </c>
      <c r="E54" s="105">
        <f>E53*E11*E9</f>
        <v>452900.00000000006</v>
      </c>
      <c r="F54" s="105">
        <f>F53*E11*F9</f>
        <v>271740</v>
      </c>
      <c r="G54" s="267">
        <f>G53*E11*G9</f>
        <v>181146</v>
      </c>
      <c r="H54" s="267"/>
      <c r="I54" s="115">
        <f>E54+F54+G54</f>
        <v>905786</v>
      </c>
    </row>
    <row r="55" spans="2:9" ht="15">
      <c r="B55" s="213" t="s">
        <v>43</v>
      </c>
      <c r="C55" s="34" t="s">
        <v>12</v>
      </c>
      <c r="D55" s="104">
        <f aca="true" t="shared" si="5" ref="D55:G56">D51+D53</f>
        <v>0</v>
      </c>
      <c r="E55" s="104">
        <f t="shared" si="5"/>
        <v>350.4</v>
      </c>
      <c r="F55" s="104">
        <f t="shared" si="5"/>
        <v>1050.2</v>
      </c>
      <c r="G55" s="266">
        <f t="shared" si="5"/>
        <v>2335.4</v>
      </c>
      <c r="H55" s="266"/>
      <c r="I55" s="114">
        <f>I51+I53</f>
        <v>3736</v>
      </c>
    </row>
    <row r="56" spans="2:9" ht="15">
      <c r="B56" s="213"/>
      <c r="C56" s="34" t="s">
        <v>13</v>
      </c>
      <c r="D56" s="107">
        <f t="shared" si="5"/>
        <v>0</v>
      </c>
      <c r="E56" s="107">
        <f t="shared" si="5"/>
        <v>2265100</v>
      </c>
      <c r="F56" s="107">
        <f t="shared" si="5"/>
        <v>1357419.9999999998</v>
      </c>
      <c r="G56" s="268">
        <f t="shared" si="5"/>
        <v>905763.5999999999</v>
      </c>
      <c r="H56" s="268"/>
      <c r="I56" s="116">
        <f>I52+I54</f>
        <v>4528283.6</v>
      </c>
    </row>
    <row r="57" spans="2:9" ht="15">
      <c r="B57" s="260" t="s">
        <v>65</v>
      </c>
      <c r="C57" s="261"/>
      <c r="D57" s="261"/>
      <c r="E57" s="261"/>
      <c r="F57" s="261"/>
      <c r="G57" s="261"/>
      <c r="H57" s="261"/>
      <c r="I57" s="262"/>
    </row>
    <row r="58" spans="2:9" ht="15">
      <c r="B58" s="213" t="s">
        <v>11</v>
      </c>
      <c r="C58" s="34" t="s">
        <v>12</v>
      </c>
      <c r="D58" s="108">
        <f>D23+D30+D37+D44+D51</f>
        <v>0</v>
      </c>
      <c r="E58" s="108">
        <f>E23+E30+E37+E44+E51</f>
        <v>1105</v>
      </c>
      <c r="F58" s="104">
        <f aca="true" t="shared" si="6" ref="F58:G58">F23+F30+F37+F44+F51</f>
        <v>3310.8</v>
      </c>
      <c r="G58" s="269">
        <f t="shared" si="6"/>
        <v>7364</v>
      </c>
      <c r="H58" s="269"/>
      <c r="I58" s="114">
        <f>D58+E58+F58+G58</f>
        <v>11779.8</v>
      </c>
    </row>
    <row r="59" spans="2:9" ht="15">
      <c r="B59" s="213"/>
      <c r="C59" s="34" t="s">
        <v>13</v>
      </c>
      <c r="D59" s="109">
        <f>D24+D31+D38+D45+D52</f>
        <v>0</v>
      </c>
      <c r="E59" s="109">
        <f aca="true" t="shared" si="7" ref="E59:G59">E24+E31+E38+E45+E52</f>
        <v>9061000</v>
      </c>
      <c r="F59" s="110">
        <f t="shared" si="7"/>
        <v>5429711.999999999</v>
      </c>
      <c r="G59" s="270">
        <f t="shared" si="7"/>
        <v>3623087.999999999</v>
      </c>
      <c r="H59" s="270"/>
      <c r="I59" s="115">
        <f aca="true" t="shared" si="8" ref="I59:I61">D59+E59+F59+G59</f>
        <v>18113800</v>
      </c>
    </row>
    <row r="60" spans="2:9" ht="15">
      <c r="B60" s="213" t="s">
        <v>14</v>
      </c>
      <c r="C60" s="34" t="s">
        <v>12</v>
      </c>
      <c r="D60" s="108">
        <f>D25+D32+D39+D46+D53</f>
        <v>0</v>
      </c>
      <c r="E60" s="108">
        <f aca="true" t="shared" si="9" ref="E60:G60">E25+E32+E39+E46+E53</f>
        <v>647</v>
      </c>
      <c r="F60" s="104">
        <f t="shared" si="9"/>
        <v>1941</v>
      </c>
      <c r="G60" s="269">
        <f t="shared" si="9"/>
        <v>4313</v>
      </c>
      <c r="H60" s="269"/>
      <c r="I60" s="114">
        <f t="shared" si="8"/>
        <v>6901</v>
      </c>
    </row>
    <row r="61" spans="2:9" ht="15">
      <c r="B61" s="213"/>
      <c r="C61" s="34" t="s">
        <v>13</v>
      </c>
      <c r="D61" s="109">
        <f>D26+D33+D40+D47+D54</f>
        <v>0</v>
      </c>
      <c r="E61" s="109">
        <f>E26+E33+E40+E47+E54</f>
        <v>2264500.0000000005</v>
      </c>
      <c r="F61" s="110">
        <f aca="true" t="shared" si="10" ref="F61:G61">F26+F33+F40+F47+F54</f>
        <v>1358700</v>
      </c>
      <c r="G61" s="270">
        <f t="shared" si="10"/>
        <v>905730</v>
      </c>
      <c r="H61" s="270"/>
      <c r="I61" s="115">
        <f t="shared" si="8"/>
        <v>4528930</v>
      </c>
    </row>
    <row r="62" spans="2:9" ht="15">
      <c r="B62" s="213" t="s">
        <v>43</v>
      </c>
      <c r="C62" s="34" t="s">
        <v>12</v>
      </c>
      <c r="D62" s="111">
        <f aca="true" t="shared" si="11" ref="D62:G63">D58+D60</f>
        <v>0</v>
      </c>
      <c r="E62" s="111">
        <f t="shared" si="11"/>
        <v>1752</v>
      </c>
      <c r="F62" s="111">
        <f t="shared" si="11"/>
        <v>5251.8</v>
      </c>
      <c r="G62" s="271">
        <f t="shared" si="11"/>
        <v>11677</v>
      </c>
      <c r="H62" s="271"/>
      <c r="I62" s="117">
        <f>I58+I60</f>
        <v>18680.8</v>
      </c>
    </row>
    <row r="63" spans="2:9" ht="15">
      <c r="B63" s="213"/>
      <c r="C63" s="34" t="s">
        <v>13</v>
      </c>
      <c r="D63" s="109">
        <f t="shared" si="11"/>
        <v>0</v>
      </c>
      <c r="E63" s="109">
        <f t="shared" si="11"/>
        <v>11325500</v>
      </c>
      <c r="F63" s="109">
        <f t="shared" si="11"/>
        <v>6788411.999999999</v>
      </c>
      <c r="G63" s="270">
        <f t="shared" si="11"/>
        <v>4528817.999999999</v>
      </c>
      <c r="H63" s="270"/>
      <c r="I63" s="118">
        <f>I59+I61</f>
        <v>22642730</v>
      </c>
    </row>
    <row r="64" spans="2:9" ht="15">
      <c r="B64" s="272" t="s">
        <v>16</v>
      </c>
      <c r="C64" s="273"/>
      <c r="D64" s="273"/>
      <c r="E64" s="273"/>
      <c r="F64" s="273"/>
      <c r="G64" s="273"/>
      <c r="H64" s="273"/>
      <c r="I64" s="274"/>
    </row>
    <row r="65" spans="2:9" ht="15">
      <c r="B65" s="211" t="s">
        <v>17</v>
      </c>
      <c r="C65" s="227" t="s">
        <v>18</v>
      </c>
      <c r="D65" s="228"/>
      <c r="E65" s="229"/>
      <c r="F65" s="165" t="s">
        <v>19</v>
      </c>
      <c r="G65" s="165"/>
      <c r="H65" s="178" t="s">
        <v>20</v>
      </c>
      <c r="I65" s="179"/>
    </row>
    <row r="66" spans="2:9" ht="28.5">
      <c r="B66" s="212"/>
      <c r="C66" s="230"/>
      <c r="D66" s="231"/>
      <c r="E66" s="232"/>
      <c r="F66" s="25" t="s">
        <v>21</v>
      </c>
      <c r="G66" s="119" t="s">
        <v>22</v>
      </c>
      <c r="H66" s="25" t="s">
        <v>21</v>
      </c>
      <c r="I66" s="127" t="s">
        <v>22</v>
      </c>
    </row>
    <row r="67" spans="2:9" ht="15">
      <c r="B67" s="198" t="s">
        <v>23</v>
      </c>
      <c r="C67" s="180" t="s">
        <v>24</v>
      </c>
      <c r="D67" s="181"/>
      <c r="E67" s="180"/>
      <c r="F67" s="120">
        <f>'ANEXO 5B - LOTE 1 STAI'!C10</f>
        <v>250000</v>
      </c>
      <c r="G67" s="214">
        <f>'ANEXO 5B - LOTE 1 STAI'!C14</f>
        <v>1240000</v>
      </c>
      <c r="H67" s="121">
        <f>'ANEXO 5B - LOTE 1 STAI'!C16</f>
        <v>156250</v>
      </c>
      <c r="I67" s="218">
        <f>'ANEXO 5B - LOTE 1 STAI'!C20</f>
        <v>775000</v>
      </c>
    </row>
    <row r="68" spans="2:9" ht="15">
      <c r="B68" s="198"/>
      <c r="C68" s="180" t="s">
        <v>25</v>
      </c>
      <c r="D68" s="181"/>
      <c r="E68" s="180"/>
      <c r="F68" s="120">
        <f>'ANEXO 5B - LOTE 1 STAI'!C11</f>
        <v>450000</v>
      </c>
      <c r="G68" s="214"/>
      <c r="H68" s="121">
        <f>'ANEXO 5B - LOTE 1 STAI'!C17</f>
        <v>281250</v>
      </c>
      <c r="I68" s="218"/>
    </row>
    <row r="69" spans="2:9" ht="15">
      <c r="B69" s="198"/>
      <c r="C69" s="180" t="s">
        <v>26</v>
      </c>
      <c r="D69" s="181"/>
      <c r="E69" s="180"/>
      <c r="F69" s="120">
        <f>'ANEXO 5B - LOTE 1 STAI'!C12</f>
        <v>400000</v>
      </c>
      <c r="G69" s="214"/>
      <c r="H69" s="121">
        <f>'ANEXO 5B - LOTE 1 STAI'!C18</f>
        <v>250000</v>
      </c>
      <c r="I69" s="218"/>
    </row>
    <row r="70" spans="2:9" ht="15">
      <c r="B70" s="198"/>
      <c r="C70" s="180" t="s">
        <v>27</v>
      </c>
      <c r="D70" s="181"/>
      <c r="E70" s="180"/>
      <c r="F70" s="120">
        <f>'ANEXO 5B - LOTE 1 STAI'!C13</f>
        <v>140000</v>
      </c>
      <c r="G70" s="214"/>
      <c r="H70" s="121">
        <f>'ANEXO 5B - LOTE 1 STAI'!C19</f>
        <v>87500</v>
      </c>
      <c r="I70" s="218"/>
    </row>
    <row r="71" spans="2:9" ht="15">
      <c r="B71" s="198" t="s">
        <v>28</v>
      </c>
      <c r="C71" s="180" t="s">
        <v>24</v>
      </c>
      <c r="D71" s="181"/>
      <c r="E71" s="180"/>
      <c r="F71" s="120">
        <f>'ANEXO 5B - LOTE 1 STAI'!C26</f>
        <v>375000</v>
      </c>
      <c r="G71" s="214">
        <f>'ANEXO 5B - LOTE 1 STAI'!C30</f>
        <v>1860000</v>
      </c>
      <c r="H71" s="121">
        <f>'ANEXO 5B - LOTE 1 STAI'!C32</f>
        <v>468750</v>
      </c>
      <c r="I71" s="218">
        <f>'ANEXO 5B - LOTE 1 STAI'!C36</f>
        <v>2325000</v>
      </c>
    </row>
    <row r="72" spans="2:9" ht="15">
      <c r="B72" s="198"/>
      <c r="C72" s="180" t="s">
        <v>25</v>
      </c>
      <c r="D72" s="181"/>
      <c r="E72" s="180"/>
      <c r="F72" s="120">
        <f>'ANEXO 5B - LOTE 1 STAI'!C27</f>
        <v>675000</v>
      </c>
      <c r="G72" s="214"/>
      <c r="H72" s="121">
        <f>'ANEXO 5B - LOTE 1 STAI'!C33</f>
        <v>843750</v>
      </c>
      <c r="I72" s="218"/>
    </row>
    <row r="73" spans="2:9" ht="15">
      <c r="B73" s="198"/>
      <c r="C73" s="180" t="s">
        <v>26</v>
      </c>
      <c r="D73" s="181"/>
      <c r="E73" s="180"/>
      <c r="F73" s="120">
        <f>'ANEXO 5B - LOTE 1 STAI'!C28</f>
        <v>600000</v>
      </c>
      <c r="G73" s="214"/>
      <c r="H73" s="121">
        <f>'ANEXO 5B - LOTE 1 STAI'!C34</f>
        <v>750000</v>
      </c>
      <c r="I73" s="218"/>
    </row>
    <row r="74" spans="2:9" ht="15">
      <c r="B74" s="198"/>
      <c r="C74" s="180" t="s">
        <v>27</v>
      </c>
      <c r="D74" s="181"/>
      <c r="E74" s="180"/>
      <c r="F74" s="120">
        <f>'ANEXO 5B - LOTE 1 STAI'!C29</f>
        <v>210000</v>
      </c>
      <c r="G74" s="214"/>
      <c r="H74" s="121">
        <f>'ANEXO 5B - LOTE 1 STAI'!C35</f>
        <v>262500</v>
      </c>
      <c r="I74" s="218"/>
    </row>
    <row r="75" spans="2:9" ht="15">
      <c r="B75" s="198" t="s">
        <v>29</v>
      </c>
      <c r="C75" s="197" t="s">
        <v>30</v>
      </c>
      <c r="D75" s="197"/>
      <c r="E75" s="197"/>
      <c r="F75" s="214">
        <f>'ANEXO 5B - LOTE 1 STAI'!D42</f>
        <v>300000</v>
      </c>
      <c r="G75" s="215">
        <f>'ANEXO 5B - LOTE 1 STAI'!D42</f>
        <v>300000</v>
      </c>
      <c r="H75" s="215">
        <f>'ANEXO 5B - LOTE 1 STAI'!D42</f>
        <v>300000</v>
      </c>
      <c r="I75" s="219">
        <f>'ANEXO 5B - LOTE 1 STAI'!D42</f>
        <v>300000</v>
      </c>
    </row>
    <row r="76" spans="2:9" ht="15">
      <c r="B76" s="198"/>
      <c r="C76" s="197"/>
      <c r="D76" s="197"/>
      <c r="E76" s="197"/>
      <c r="F76" s="214"/>
      <c r="G76" s="215"/>
      <c r="H76" s="215"/>
      <c r="I76" s="219"/>
    </row>
    <row r="77" spans="2:9" ht="15">
      <c r="B77" s="198" t="s">
        <v>31</v>
      </c>
      <c r="C77" s="180" t="s">
        <v>32</v>
      </c>
      <c r="D77" s="180"/>
      <c r="E77" s="180"/>
      <c r="F77" s="278" t="s">
        <v>33</v>
      </c>
      <c r="G77" s="278"/>
      <c r="H77" s="278"/>
      <c r="I77" s="279"/>
    </row>
    <row r="78" spans="2:9" ht="15">
      <c r="B78" s="198"/>
      <c r="C78" s="180"/>
      <c r="D78" s="180"/>
      <c r="E78" s="180"/>
      <c r="F78" s="278"/>
      <c r="G78" s="278"/>
      <c r="H78" s="278"/>
      <c r="I78" s="279"/>
    </row>
    <row r="79" spans="2:9" ht="15">
      <c r="B79" s="182" t="s">
        <v>15</v>
      </c>
      <c r="C79" s="183"/>
      <c r="D79" s="183"/>
      <c r="E79" s="183"/>
      <c r="F79" s="183"/>
      <c r="G79" s="122">
        <f>G67+G71+G75</f>
        <v>3400000</v>
      </c>
      <c r="H79" s="123" t="s">
        <v>34</v>
      </c>
      <c r="I79" s="128">
        <f>I67+I71+I75</f>
        <v>3400000</v>
      </c>
    </row>
    <row r="80" spans="2:9" ht="15">
      <c r="B80" s="203" t="s">
        <v>35</v>
      </c>
      <c r="C80" s="205"/>
      <c r="D80" s="205"/>
      <c r="E80" s="205"/>
      <c r="F80" s="205"/>
      <c r="G80" s="205"/>
      <c r="H80" s="205"/>
      <c r="I80" s="129">
        <f>I63+3400000</f>
        <v>26042730</v>
      </c>
    </row>
    <row r="81" spans="2:9" ht="15">
      <c r="B81" s="124"/>
      <c r="C81" s="124"/>
      <c r="D81" s="125"/>
      <c r="E81" s="125"/>
      <c r="F81" s="125"/>
      <c r="G81" s="125"/>
      <c r="H81" s="126"/>
      <c r="I81" s="130"/>
    </row>
    <row r="82" spans="2:9" ht="15">
      <c r="B82" s="124"/>
      <c r="C82" s="124"/>
      <c r="D82" s="125"/>
      <c r="E82" s="125"/>
      <c r="F82" s="125"/>
      <c r="G82" s="125"/>
      <c r="H82" s="126"/>
      <c r="I82" s="130"/>
    </row>
    <row r="83" spans="2:9" ht="15">
      <c r="B83" s="96"/>
      <c r="C83" s="96"/>
      <c r="D83" s="96"/>
      <c r="E83" s="96"/>
      <c r="F83" s="96"/>
      <c r="G83" s="96"/>
      <c r="H83" s="96"/>
      <c r="I83" s="130"/>
    </row>
    <row r="84" ht="15">
      <c r="I84" s="130"/>
    </row>
    <row r="85" ht="15">
      <c r="I85" s="130"/>
    </row>
    <row r="86" ht="15">
      <c r="I86" s="130"/>
    </row>
    <row r="87" ht="15">
      <c r="I87" s="130"/>
    </row>
    <row r="88" ht="15">
      <c r="I88" s="130"/>
    </row>
    <row r="89" ht="30" customHeight="1">
      <c r="I89" s="130"/>
    </row>
    <row r="90" ht="15">
      <c r="I90" s="130"/>
    </row>
    <row r="91" ht="15">
      <c r="I91" s="130"/>
    </row>
    <row r="92" ht="15">
      <c r="I92" s="130"/>
    </row>
    <row r="93" ht="15">
      <c r="I93" s="130"/>
    </row>
    <row r="94" ht="15">
      <c r="I94" s="131"/>
    </row>
  </sheetData>
  <mergeCells count="123">
    <mergeCell ref="B75:B76"/>
    <mergeCell ref="B77:B78"/>
    <mergeCell ref="F75:F76"/>
    <mergeCell ref="G67:G70"/>
    <mergeCell ref="G71:G74"/>
    <mergeCell ref="G75:G76"/>
    <mergeCell ref="H75:H76"/>
    <mergeCell ref="I6:I11"/>
    <mergeCell ref="I67:I70"/>
    <mergeCell ref="I71:I74"/>
    <mergeCell ref="I75:I76"/>
    <mergeCell ref="B6:C7"/>
    <mergeCell ref="C77:E78"/>
    <mergeCell ref="C75:E76"/>
    <mergeCell ref="F77:I78"/>
    <mergeCell ref="C65:E66"/>
    <mergeCell ref="C72:E72"/>
    <mergeCell ref="C73:E73"/>
    <mergeCell ref="C74:E74"/>
    <mergeCell ref="B79:F79"/>
    <mergeCell ref="B80:H80"/>
    <mergeCell ref="B23:B24"/>
    <mergeCell ref="B25:B26"/>
    <mergeCell ref="B27:B28"/>
    <mergeCell ref="B30:B31"/>
    <mergeCell ref="B32:B33"/>
    <mergeCell ref="B34:B35"/>
    <mergeCell ref="B37:B38"/>
    <mergeCell ref="B39:B40"/>
    <mergeCell ref="B41:B42"/>
    <mergeCell ref="B44:B45"/>
    <mergeCell ref="B46:B47"/>
    <mergeCell ref="B48:B49"/>
    <mergeCell ref="B51:B52"/>
    <mergeCell ref="B53:B54"/>
    <mergeCell ref="B55:B56"/>
    <mergeCell ref="B58:B59"/>
    <mergeCell ref="B60:B61"/>
    <mergeCell ref="B62:B63"/>
    <mergeCell ref="B65:B66"/>
    <mergeCell ref="G63:H63"/>
    <mergeCell ref="B64:I64"/>
    <mergeCell ref="F65:G65"/>
    <mergeCell ref="H65:I65"/>
    <mergeCell ref="C67:E67"/>
    <mergeCell ref="C68:E68"/>
    <mergeCell ref="C69:E69"/>
    <mergeCell ref="C70:E70"/>
    <mergeCell ref="C71:E71"/>
    <mergeCell ref="B67:B70"/>
    <mergeCell ref="B71:B74"/>
    <mergeCell ref="G54:H54"/>
    <mergeCell ref="G55:H55"/>
    <mergeCell ref="G56:H56"/>
    <mergeCell ref="B57:I57"/>
    <mergeCell ref="G58:H58"/>
    <mergeCell ref="G59:H59"/>
    <mergeCell ref="G60:H60"/>
    <mergeCell ref="G61:H61"/>
    <mergeCell ref="G62:H62"/>
    <mergeCell ref="G45:H45"/>
    <mergeCell ref="G46:H46"/>
    <mergeCell ref="G47:H47"/>
    <mergeCell ref="G48:H48"/>
    <mergeCell ref="G49:H49"/>
    <mergeCell ref="B50:I50"/>
    <mergeCell ref="G51:H51"/>
    <mergeCell ref="G52:H52"/>
    <mergeCell ref="G53:H53"/>
    <mergeCell ref="B36:I36"/>
    <mergeCell ref="G37:H37"/>
    <mergeCell ref="G38:H38"/>
    <mergeCell ref="G39:H39"/>
    <mergeCell ref="G40:H40"/>
    <mergeCell ref="G41:H41"/>
    <mergeCell ref="G42:H42"/>
    <mergeCell ref="B43:I43"/>
    <mergeCell ref="G44:H44"/>
    <mergeCell ref="G27:H27"/>
    <mergeCell ref="G28:H28"/>
    <mergeCell ref="B29:I29"/>
    <mergeCell ref="G30:H30"/>
    <mergeCell ref="G31:H31"/>
    <mergeCell ref="G32:H32"/>
    <mergeCell ref="G33:H33"/>
    <mergeCell ref="G34:H34"/>
    <mergeCell ref="G35:H35"/>
    <mergeCell ref="B20:C20"/>
    <mergeCell ref="D20:I20"/>
    <mergeCell ref="B21:C21"/>
    <mergeCell ref="G21:H21"/>
    <mergeCell ref="B22:I22"/>
    <mergeCell ref="G23:H23"/>
    <mergeCell ref="G24:H24"/>
    <mergeCell ref="G25:H25"/>
    <mergeCell ref="G26:H26"/>
    <mergeCell ref="B15:C15"/>
    <mergeCell ref="D15:H15"/>
    <mergeCell ref="B16:C16"/>
    <mergeCell ref="G16:H16"/>
    <mergeCell ref="B17:I17"/>
    <mergeCell ref="B18:C18"/>
    <mergeCell ref="G18:H18"/>
    <mergeCell ref="B19:C19"/>
    <mergeCell ref="G19:H19"/>
    <mergeCell ref="B10:C10"/>
    <mergeCell ref="E10:H10"/>
    <mergeCell ref="B11:C11"/>
    <mergeCell ref="E11:H11"/>
    <mergeCell ref="B12:I12"/>
    <mergeCell ref="B13:C13"/>
    <mergeCell ref="G13:H13"/>
    <mergeCell ref="B14:C14"/>
    <mergeCell ref="G14:H14"/>
    <mergeCell ref="B2:I2"/>
    <mergeCell ref="H3:I3"/>
    <mergeCell ref="B4:I4"/>
    <mergeCell ref="B5:I5"/>
    <mergeCell ref="D6:H6"/>
    <mergeCell ref="G7:H7"/>
    <mergeCell ref="B8:H8"/>
    <mergeCell ref="B9:C9"/>
    <mergeCell ref="G9:H9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showGridLines="0" workbookViewId="0" topLeftCell="A1">
      <selection activeCell="F42" sqref="F42:F43"/>
    </sheetView>
  </sheetViews>
  <sheetFormatPr defaultColWidth="9.00390625" defaultRowHeight="15"/>
  <cols>
    <col min="1" max="1" width="2.28125" style="0" customWidth="1"/>
    <col min="2" max="2" width="34.8515625" style="47" customWidth="1"/>
    <col min="3" max="3" width="17.7109375" style="47" customWidth="1"/>
    <col min="4" max="4" width="16.8515625" style="47" customWidth="1"/>
    <col min="5" max="5" width="26.421875" style="47" customWidth="1"/>
    <col min="6" max="6" width="26.140625" style="47" customWidth="1"/>
    <col min="7" max="7" width="25.57421875" style="47" customWidth="1"/>
    <col min="8" max="8" width="21.421875" style="47" customWidth="1"/>
    <col min="9" max="9" width="3.00390625" style="18" customWidth="1"/>
    <col min="10" max="10" width="17.28125" style="48" customWidth="1"/>
  </cols>
  <sheetData>
    <row r="1" spans="9:10" s="1" customFormat="1" ht="15.75">
      <c r="I1" s="88"/>
      <c r="J1" s="89"/>
    </row>
    <row r="2" spans="2:10" s="1" customFormat="1" ht="47.25" customHeight="1">
      <c r="B2" s="160" t="s">
        <v>0</v>
      </c>
      <c r="C2" s="161"/>
      <c r="D2" s="161"/>
      <c r="E2" s="161"/>
      <c r="F2" s="161"/>
      <c r="G2" s="161"/>
      <c r="H2" s="280"/>
      <c r="I2" s="88"/>
      <c r="J2" s="48"/>
    </row>
    <row r="3" spans="2:8" ht="15">
      <c r="B3" s="49"/>
      <c r="C3" s="50"/>
      <c r="D3" s="50"/>
      <c r="E3" s="50"/>
      <c r="F3" s="50"/>
      <c r="G3" s="50"/>
      <c r="H3" s="51"/>
    </row>
    <row r="4" spans="2:8" ht="15">
      <c r="B4" s="281" t="s">
        <v>66</v>
      </c>
      <c r="C4" s="282"/>
      <c r="D4" s="282"/>
      <c r="E4" s="282"/>
      <c r="F4" s="282"/>
      <c r="G4" s="282"/>
      <c r="H4" s="283"/>
    </row>
    <row r="5" spans="2:8" ht="15">
      <c r="B5" s="52"/>
      <c r="C5" s="53"/>
      <c r="D5" s="53"/>
      <c r="E5" s="53"/>
      <c r="F5" s="53"/>
      <c r="G5" s="53"/>
      <c r="H5" s="54"/>
    </row>
    <row r="6" spans="2:8" ht="15">
      <c r="B6" s="284" t="s">
        <v>67</v>
      </c>
      <c r="C6" s="285"/>
      <c r="D6" s="285"/>
      <c r="E6" s="285"/>
      <c r="F6" s="285"/>
      <c r="G6" s="285"/>
      <c r="H6" s="286"/>
    </row>
    <row r="7" spans="2:9" ht="15">
      <c r="B7" s="295" t="s">
        <v>68</v>
      </c>
      <c r="C7" s="287" t="s">
        <v>69</v>
      </c>
      <c r="D7" s="287" t="s">
        <v>70</v>
      </c>
      <c r="E7" s="287" t="s">
        <v>71</v>
      </c>
      <c r="F7" s="287"/>
      <c r="G7" s="289" t="s">
        <v>72</v>
      </c>
      <c r="H7" s="290"/>
      <c r="I7" s="90"/>
    </row>
    <row r="8" spans="2:9" ht="28.5">
      <c r="B8" s="288"/>
      <c r="C8" s="289"/>
      <c r="D8" s="289"/>
      <c r="E8" s="55" t="s">
        <v>73</v>
      </c>
      <c r="F8" s="55" t="s">
        <v>74</v>
      </c>
      <c r="G8" s="289"/>
      <c r="H8" s="290"/>
      <c r="I8" s="91"/>
    </row>
    <row r="9" spans="2:9" ht="15">
      <c r="B9" s="284" t="s">
        <v>19</v>
      </c>
      <c r="C9" s="285"/>
      <c r="D9" s="285"/>
      <c r="E9" s="285"/>
      <c r="F9" s="285"/>
      <c r="G9" s="285"/>
      <c r="H9" s="286"/>
      <c r="I9" s="91"/>
    </row>
    <row r="10" spans="2:9" ht="15">
      <c r="B10" s="56" t="s">
        <v>24</v>
      </c>
      <c r="C10" s="57">
        <v>250000</v>
      </c>
      <c r="D10" s="58">
        <f>C10/($C$14+$C$30+$D$42+'ANEXO 5A - LOTE 1 OFERTAS'!$I$63)</f>
        <v>0.009599608028804968</v>
      </c>
      <c r="E10" s="59" t="s">
        <v>75</v>
      </c>
      <c r="F10" s="59">
        <v>5</v>
      </c>
      <c r="G10" s="307" t="s">
        <v>76</v>
      </c>
      <c r="H10" s="308"/>
      <c r="I10" s="90"/>
    </row>
    <row r="11" spans="2:9" ht="15">
      <c r="B11" s="56" t="s">
        <v>77</v>
      </c>
      <c r="C11" s="57">
        <v>450000</v>
      </c>
      <c r="D11" s="58">
        <f>C11/($C$14+$C$30+$D$42+'ANEXO 5A - LOTE 1 OFERTAS'!$I$63)</f>
        <v>0.01727929445184894</v>
      </c>
      <c r="E11" s="59" t="s">
        <v>78</v>
      </c>
      <c r="F11" s="59">
        <v>5</v>
      </c>
      <c r="G11" s="307"/>
      <c r="H11" s="308"/>
      <c r="I11" s="91"/>
    </row>
    <row r="12" spans="2:9" ht="15">
      <c r="B12" s="56" t="s">
        <v>26</v>
      </c>
      <c r="C12" s="57">
        <v>400000</v>
      </c>
      <c r="D12" s="58">
        <f>C12/($C$14+$C$30+$D$42+'ANEXO 5A - LOTE 1 OFERTAS'!$I$63)</f>
        <v>0.01535937284608795</v>
      </c>
      <c r="E12" s="59" t="s">
        <v>75</v>
      </c>
      <c r="F12" s="59">
        <v>5</v>
      </c>
      <c r="G12" s="307"/>
      <c r="H12" s="308"/>
      <c r="I12" s="92"/>
    </row>
    <row r="13" spans="2:9" ht="15">
      <c r="B13" s="56" t="s">
        <v>27</v>
      </c>
      <c r="C13" s="57">
        <v>140000</v>
      </c>
      <c r="D13" s="58">
        <f>C13/($C$14+$C$30+$D$42+'ANEXO 5A - LOTE 1 OFERTAS'!$I$63)</f>
        <v>0.0053757804961307816</v>
      </c>
      <c r="E13" s="59" t="s">
        <v>79</v>
      </c>
      <c r="F13" s="59">
        <v>1</v>
      </c>
      <c r="G13" s="307"/>
      <c r="H13" s="308"/>
      <c r="I13" s="92"/>
    </row>
    <row r="14" spans="2:9" ht="15">
      <c r="B14" s="60" t="s">
        <v>80</v>
      </c>
      <c r="C14" s="61">
        <f>3100000*40%</f>
        <v>1240000</v>
      </c>
      <c r="D14" s="62">
        <f>SUM(D10:D13)</f>
        <v>0.04761405582287264</v>
      </c>
      <c r="E14" s="63" t="s">
        <v>81</v>
      </c>
      <c r="F14" s="64">
        <v>16</v>
      </c>
      <c r="G14" s="307"/>
      <c r="H14" s="308"/>
      <c r="I14" s="92"/>
    </row>
    <row r="15" spans="2:9" ht="15">
      <c r="B15" s="288" t="s">
        <v>20</v>
      </c>
      <c r="C15" s="289"/>
      <c r="D15" s="289"/>
      <c r="E15" s="289"/>
      <c r="F15" s="289"/>
      <c r="G15" s="289"/>
      <c r="H15" s="290"/>
      <c r="I15" s="92"/>
    </row>
    <row r="16" spans="2:9" ht="15">
      <c r="B16" s="56" t="s">
        <v>24</v>
      </c>
      <c r="C16" s="57">
        <v>156250</v>
      </c>
      <c r="D16" s="58">
        <f>C16/($C$20+$C$36+$D$42+'ANEXO 5A - LOTE 1 OFERTAS'!$I$63)</f>
        <v>0.005999755018003105</v>
      </c>
      <c r="E16" s="59" t="s">
        <v>75</v>
      </c>
      <c r="F16" s="59">
        <v>5</v>
      </c>
      <c r="G16" s="307" t="s">
        <v>82</v>
      </c>
      <c r="H16" s="308"/>
      <c r="I16" s="91"/>
    </row>
    <row r="17" spans="2:12" ht="15">
      <c r="B17" s="56" t="s">
        <v>77</v>
      </c>
      <c r="C17" s="57">
        <v>281250</v>
      </c>
      <c r="D17" s="58">
        <f>C17/($C$20+$C$36+$D$42+'ANEXO 5A - LOTE 1 OFERTAS'!$I$63)</f>
        <v>0.010799559032405589</v>
      </c>
      <c r="E17" s="59" t="s">
        <v>78</v>
      </c>
      <c r="F17" s="59">
        <v>5</v>
      </c>
      <c r="G17" s="307"/>
      <c r="H17" s="308"/>
      <c r="I17" s="92"/>
      <c r="L17" s="93"/>
    </row>
    <row r="18" spans="2:8" ht="15">
      <c r="B18" s="56" t="s">
        <v>26</v>
      </c>
      <c r="C18" s="57">
        <v>250000</v>
      </c>
      <c r="D18" s="58">
        <f>C18/($C$20+$C$36+$D$42+'ANEXO 5A - LOTE 1 OFERTAS'!$I$63)</f>
        <v>0.009599608028804968</v>
      </c>
      <c r="E18" s="59" t="s">
        <v>75</v>
      </c>
      <c r="F18" s="59">
        <v>5</v>
      </c>
      <c r="G18" s="307"/>
      <c r="H18" s="308"/>
    </row>
    <row r="19" spans="2:8" ht="15">
      <c r="B19" s="56" t="s">
        <v>27</v>
      </c>
      <c r="C19" s="57">
        <v>87500</v>
      </c>
      <c r="D19" s="58">
        <f>C19/($C$20+$C$36+$D$42+'ANEXO 5A - LOTE 1 OFERTAS'!$I$63)</f>
        <v>0.0033598628100817386</v>
      </c>
      <c r="E19" s="59" t="s">
        <v>79</v>
      </c>
      <c r="F19" s="59">
        <v>1</v>
      </c>
      <c r="G19" s="307"/>
      <c r="H19" s="308"/>
    </row>
    <row r="20" spans="2:8" ht="15">
      <c r="B20" s="60" t="s">
        <v>80</v>
      </c>
      <c r="C20" s="61">
        <f>3100000*25%</f>
        <v>775000</v>
      </c>
      <c r="D20" s="62">
        <f>SUM(D16:D19)</f>
        <v>0.0297587848892954</v>
      </c>
      <c r="E20" s="63" t="s">
        <v>81</v>
      </c>
      <c r="F20" s="64">
        <v>16</v>
      </c>
      <c r="G20" s="307"/>
      <c r="H20" s="308"/>
    </row>
    <row r="21" spans="2:10" s="10" customFormat="1" ht="15">
      <c r="B21" s="65"/>
      <c r="C21" s="66"/>
      <c r="D21" s="67"/>
      <c r="E21" s="68"/>
      <c r="F21" s="69"/>
      <c r="G21" s="70"/>
      <c r="H21" s="37"/>
      <c r="I21" s="92"/>
      <c r="J21" s="94"/>
    </row>
    <row r="22" spans="2:8" ht="15">
      <c r="B22" s="284" t="s">
        <v>83</v>
      </c>
      <c r="C22" s="285"/>
      <c r="D22" s="285"/>
      <c r="E22" s="285"/>
      <c r="F22" s="285"/>
      <c r="G22" s="285"/>
      <c r="H22" s="286"/>
    </row>
    <row r="23" spans="2:8" ht="15">
      <c r="B23" s="295" t="s">
        <v>68</v>
      </c>
      <c r="C23" s="287" t="s">
        <v>69</v>
      </c>
      <c r="D23" s="287" t="s">
        <v>70</v>
      </c>
      <c r="E23" s="287" t="s">
        <v>71</v>
      </c>
      <c r="F23" s="287"/>
      <c r="G23" s="289" t="s">
        <v>72</v>
      </c>
      <c r="H23" s="290"/>
    </row>
    <row r="24" spans="2:8" ht="57">
      <c r="B24" s="288"/>
      <c r="C24" s="289"/>
      <c r="D24" s="289"/>
      <c r="E24" s="55" t="s">
        <v>73</v>
      </c>
      <c r="F24" s="55" t="s">
        <v>84</v>
      </c>
      <c r="G24" s="289"/>
      <c r="H24" s="290"/>
    </row>
    <row r="25" spans="2:8" ht="15">
      <c r="B25" s="284" t="s">
        <v>19</v>
      </c>
      <c r="C25" s="285"/>
      <c r="D25" s="285"/>
      <c r="E25" s="285"/>
      <c r="F25" s="285"/>
      <c r="G25" s="285"/>
      <c r="H25" s="286"/>
    </row>
    <row r="26" spans="2:8" ht="15">
      <c r="B26" s="56" t="s">
        <v>24</v>
      </c>
      <c r="C26" s="71">
        <v>375000</v>
      </c>
      <c r="D26" s="72">
        <f>C26/($C$14+$C$30+$D$42+'ANEXO 5A - LOTE 1 OFERTAS'!$I$63)</f>
        <v>0.014399412043207452</v>
      </c>
      <c r="E26" s="73" t="s">
        <v>85</v>
      </c>
      <c r="F26" s="73">
        <v>90</v>
      </c>
      <c r="G26" s="307" t="s">
        <v>86</v>
      </c>
      <c r="H26" s="308"/>
    </row>
    <row r="27" spans="2:8" ht="15">
      <c r="B27" s="56" t="s">
        <v>77</v>
      </c>
      <c r="C27" s="71">
        <v>675000</v>
      </c>
      <c r="D27" s="72">
        <f>C27/($C$14+$C$30+$D$42+'ANEXO 5A - LOTE 1 OFERTAS'!$I$63)</f>
        <v>0.025918941677773415</v>
      </c>
      <c r="E27" s="73" t="s">
        <v>85</v>
      </c>
      <c r="F27" s="73">
        <v>40</v>
      </c>
      <c r="G27" s="307"/>
      <c r="H27" s="308"/>
    </row>
    <row r="28" spans="2:8" ht="15">
      <c r="B28" s="56" t="s">
        <v>26</v>
      </c>
      <c r="C28" s="71">
        <v>600000</v>
      </c>
      <c r="D28" s="72">
        <f>C28/($C$14+$C$30+$D$42+'ANEXO 5A - LOTE 1 OFERTAS'!$I$63)</f>
        <v>0.023039059269131922</v>
      </c>
      <c r="E28" s="73" t="s">
        <v>85</v>
      </c>
      <c r="F28" s="73">
        <v>15</v>
      </c>
      <c r="G28" s="307"/>
      <c r="H28" s="308"/>
    </row>
    <row r="29" spans="2:8" ht="15">
      <c r="B29" s="56" t="s">
        <v>27</v>
      </c>
      <c r="C29" s="71">
        <v>210000</v>
      </c>
      <c r="D29" s="72">
        <f>C29/($C$14+$C$30+$D$42+'ANEXO 5A - LOTE 1 OFERTAS'!$I$63)</f>
        <v>0.008063670744196174</v>
      </c>
      <c r="E29" s="73" t="s">
        <v>85</v>
      </c>
      <c r="F29" s="73">
        <v>20</v>
      </c>
      <c r="G29" s="307"/>
      <c r="H29" s="308"/>
    </row>
    <row r="30" spans="2:8" ht="15">
      <c r="B30" s="60" t="s">
        <v>80</v>
      </c>
      <c r="C30" s="74">
        <f>3100000*60%</f>
        <v>1860000</v>
      </c>
      <c r="D30" s="75">
        <f>SUM(D26:D29)</f>
        <v>0.07142108373430896</v>
      </c>
      <c r="E30" s="63" t="s">
        <v>81</v>
      </c>
      <c r="F30" s="63">
        <v>165</v>
      </c>
      <c r="G30" s="307"/>
      <c r="H30" s="308"/>
    </row>
    <row r="31" spans="2:8" ht="15">
      <c r="B31" s="288" t="s">
        <v>20</v>
      </c>
      <c r="C31" s="289"/>
      <c r="D31" s="289"/>
      <c r="E31" s="289"/>
      <c r="F31" s="289"/>
      <c r="G31" s="289"/>
      <c r="H31" s="290"/>
    </row>
    <row r="32" spans="2:8" ht="15">
      <c r="B32" s="56" t="s">
        <v>24</v>
      </c>
      <c r="C32" s="57">
        <v>468750</v>
      </c>
      <c r="D32" s="72">
        <f>C32/($C$20+$C$36+$D$42+'ANEXO 5A - LOTE 1 OFERTAS'!$I$63)</f>
        <v>0.017999265054009315</v>
      </c>
      <c r="E32" s="73" t="s">
        <v>85</v>
      </c>
      <c r="F32" s="73">
        <v>105</v>
      </c>
      <c r="G32" s="307" t="s">
        <v>87</v>
      </c>
      <c r="H32" s="308"/>
    </row>
    <row r="33" spans="2:8" ht="15">
      <c r="B33" s="56" t="s">
        <v>77</v>
      </c>
      <c r="C33" s="57">
        <v>843750</v>
      </c>
      <c r="D33" s="72">
        <f>C33/($C$20+$C$36+$D$42+'ANEXO 5A - LOTE 1 OFERTAS'!$I$63)</f>
        <v>0.03239867709721676</v>
      </c>
      <c r="E33" s="73" t="s">
        <v>85</v>
      </c>
      <c r="F33" s="73">
        <v>60</v>
      </c>
      <c r="G33" s="307"/>
      <c r="H33" s="308"/>
    </row>
    <row r="34" spans="2:8" ht="15">
      <c r="B34" s="56" t="s">
        <v>26</v>
      </c>
      <c r="C34" s="57">
        <v>750000</v>
      </c>
      <c r="D34" s="72">
        <f>C34/($C$20+$C$36+$D$42+'ANEXO 5A - LOTE 1 OFERTAS'!$I$63)</f>
        <v>0.028798824086414904</v>
      </c>
      <c r="E34" s="73" t="s">
        <v>85</v>
      </c>
      <c r="F34" s="73">
        <v>25</v>
      </c>
      <c r="G34" s="307"/>
      <c r="H34" s="308"/>
    </row>
    <row r="35" spans="2:8" ht="15">
      <c r="B35" s="56" t="s">
        <v>27</v>
      </c>
      <c r="C35" s="57">
        <v>262500</v>
      </c>
      <c r="D35" s="72">
        <f>C35/($C$20+$C$36+$D$42+'ANEXO 5A - LOTE 1 OFERTAS'!$I$63)</f>
        <v>0.010079588430245217</v>
      </c>
      <c r="E35" s="73" t="s">
        <v>85</v>
      </c>
      <c r="F35" s="73">
        <v>60</v>
      </c>
      <c r="G35" s="307"/>
      <c r="H35" s="308"/>
    </row>
    <row r="36" spans="2:8" ht="15">
      <c r="B36" s="60" t="s">
        <v>80</v>
      </c>
      <c r="C36" s="61">
        <f>3100000*75%</f>
        <v>2325000</v>
      </c>
      <c r="D36" s="76">
        <f>SUM(D32:D35)</f>
        <v>0.08927635466788619</v>
      </c>
      <c r="E36" s="63" t="s">
        <v>81</v>
      </c>
      <c r="F36" s="63">
        <v>250</v>
      </c>
      <c r="G36" s="307"/>
      <c r="H36" s="308"/>
    </row>
    <row r="37" spans="2:8" ht="15">
      <c r="B37" s="77"/>
      <c r="C37" s="78"/>
      <c r="D37" s="78"/>
      <c r="E37" s="78"/>
      <c r="F37" s="78"/>
      <c r="G37" s="78"/>
      <c r="H37" s="51"/>
    </row>
    <row r="38" spans="2:8" ht="15">
      <c r="B38" s="288" t="s">
        <v>88</v>
      </c>
      <c r="C38" s="289"/>
      <c r="D38" s="289"/>
      <c r="E38" s="289"/>
      <c r="F38" s="289"/>
      <c r="G38" s="289"/>
      <c r="H38" s="290"/>
    </row>
    <row r="39" spans="2:8" ht="15">
      <c r="B39" s="288" t="s">
        <v>2</v>
      </c>
      <c r="C39" s="289"/>
      <c r="D39" s="289"/>
      <c r="E39" s="289"/>
      <c r="F39" s="289"/>
      <c r="G39" s="289"/>
      <c r="H39" s="290"/>
    </row>
    <row r="40" spans="2:8" ht="15">
      <c r="B40" s="295" t="s">
        <v>68</v>
      </c>
      <c r="C40" s="287" t="s">
        <v>89</v>
      </c>
      <c r="D40" s="287"/>
      <c r="E40" s="287" t="s">
        <v>71</v>
      </c>
      <c r="F40" s="287"/>
      <c r="G40" s="289" t="s">
        <v>72</v>
      </c>
      <c r="H40" s="290"/>
    </row>
    <row r="41" spans="2:8" ht="28.5">
      <c r="B41" s="296"/>
      <c r="C41" s="79" t="s">
        <v>90</v>
      </c>
      <c r="D41" s="79" t="s">
        <v>69</v>
      </c>
      <c r="E41" s="79" t="s">
        <v>73</v>
      </c>
      <c r="F41" s="79" t="s">
        <v>91</v>
      </c>
      <c r="G41" s="289"/>
      <c r="H41" s="290"/>
    </row>
    <row r="42" spans="2:8" ht="15">
      <c r="B42" s="297" t="s">
        <v>30</v>
      </c>
      <c r="C42" s="301">
        <v>60000</v>
      </c>
      <c r="D42" s="301">
        <v>300000</v>
      </c>
      <c r="E42" s="301" t="s">
        <v>92</v>
      </c>
      <c r="F42" s="302">
        <v>5</v>
      </c>
      <c r="G42" s="301" t="s">
        <v>93</v>
      </c>
      <c r="H42" s="220"/>
    </row>
    <row r="43" spans="2:8" ht="15">
      <c r="B43" s="298"/>
      <c r="C43" s="301"/>
      <c r="D43" s="301"/>
      <c r="E43" s="301"/>
      <c r="F43" s="302"/>
      <c r="G43" s="301"/>
      <c r="H43" s="220"/>
    </row>
    <row r="44" spans="2:8" ht="15">
      <c r="B44" s="49"/>
      <c r="H44" s="51"/>
    </row>
    <row r="45" spans="2:8" ht="15">
      <c r="B45" s="291" t="s">
        <v>94</v>
      </c>
      <c r="C45" s="292"/>
      <c r="D45" s="292"/>
      <c r="E45" s="292"/>
      <c r="F45" s="292"/>
      <c r="G45" s="292"/>
      <c r="H45" s="293"/>
    </row>
    <row r="46" spans="2:8" ht="15">
      <c r="B46" s="288" t="s">
        <v>2</v>
      </c>
      <c r="C46" s="289"/>
      <c r="D46" s="289"/>
      <c r="E46" s="289"/>
      <c r="F46" s="289"/>
      <c r="G46" s="289"/>
      <c r="H46" s="290"/>
    </row>
    <row r="47" spans="2:8" ht="15">
      <c r="B47" s="299" t="s">
        <v>68</v>
      </c>
      <c r="C47" s="294" t="s">
        <v>95</v>
      </c>
      <c r="D47" s="294"/>
      <c r="E47" s="294"/>
      <c r="F47" s="294"/>
      <c r="G47" s="303" t="s">
        <v>96</v>
      </c>
      <c r="H47" s="305" t="s">
        <v>72</v>
      </c>
    </row>
    <row r="48" spans="2:8" ht="15">
      <c r="B48" s="300"/>
      <c r="C48" s="80" t="s">
        <v>97</v>
      </c>
      <c r="D48" s="80" t="s">
        <v>98</v>
      </c>
      <c r="E48" s="80" t="s">
        <v>99</v>
      </c>
      <c r="F48" s="80" t="s">
        <v>100</v>
      </c>
      <c r="G48" s="304"/>
      <c r="H48" s="306"/>
    </row>
    <row r="49" spans="2:8" ht="120">
      <c r="B49" s="81" t="s">
        <v>32</v>
      </c>
      <c r="C49" s="82">
        <v>40</v>
      </c>
      <c r="D49" s="82">
        <v>45</v>
      </c>
      <c r="E49" s="82">
        <v>50</v>
      </c>
      <c r="F49" s="83">
        <v>55</v>
      </c>
      <c r="G49" s="84" t="s">
        <v>101</v>
      </c>
      <c r="H49" s="85" t="s">
        <v>102</v>
      </c>
    </row>
    <row r="51" spans="7:8" ht="15">
      <c r="G51" s="86"/>
      <c r="H51" s="86"/>
    </row>
    <row r="52" spans="7:8" ht="15">
      <c r="G52" s="86"/>
      <c r="H52" s="86"/>
    </row>
    <row r="54" spans="7:8" ht="15">
      <c r="G54" s="87"/>
      <c r="H54" s="87"/>
    </row>
    <row r="55" spans="7:8" ht="15">
      <c r="G55" s="87"/>
      <c r="H55" s="87"/>
    </row>
    <row r="57" spans="7:8" ht="15">
      <c r="G57" s="87"/>
      <c r="H57" s="86"/>
    </row>
  </sheetData>
  <mergeCells count="40">
    <mergeCell ref="H47:H48"/>
    <mergeCell ref="G42:H43"/>
    <mergeCell ref="G7:H8"/>
    <mergeCell ref="G40:H41"/>
    <mergeCell ref="G10:H14"/>
    <mergeCell ref="G16:H20"/>
    <mergeCell ref="G26:H30"/>
    <mergeCell ref="G32:H36"/>
    <mergeCell ref="G23:H24"/>
    <mergeCell ref="B46:H46"/>
    <mergeCell ref="C47:F47"/>
    <mergeCell ref="B7:B8"/>
    <mergeCell ref="B23:B24"/>
    <mergeCell ref="B40:B41"/>
    <mergeCell ref="B42:B43"/>
    <mergeCell ref="B47:B48"/>
    <mergeCell ref="C7:C8"/>
    <mergeCell ref="C23:C24"/>
    <mergeCell ref="C42:C43"/>
    <mergeCell ref="D7:D8"/>
    <mergeCell ref="D23:D24"/>
    <mergeCell ref="D42:D43"/>
    <mergeCell ref="E42:E43"/>
    <mergeCell ref="F42:F43"/>
    <mergeCell ref="G47:G48"/>
    <mergeCell ref="B38:H38"/>
    <mergeCell ref="B39:H39"/>
    <mergeCell ref="C40:D40"/>
    <mergeCell ref="E40:F40"/>
    <mergeCell ref="B45:H45"/>
    <mergeCell ref="B15:H15"/>
    <mergeCell ref="B22:H22"/>
    <mergeCell ref="E23:F23"/>
    <mergeCell ref="B25:H25"/>
    <mergeCell ref="B31:H31"/>
    <mergeCell ref="B2:H2"/>
    <mergeCell ref="B4:H4"/>
    <mergeCell ref="B6:H6"/>
    <mergeCell ref="E7:F7"/>
    <mergeCell ref="B9:H9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workbookViewId="0" topLeftCell="A34">
      <selection activeCell="B16" sqref="B16:C16"/>
    </sheetView>
  </sheetViews>
  <sheetFormatPr defaultColWidth="9.00390625" defaultRowHeight="15"/>
  <cols>
    <col min="1" max="1" width="3.7109375" style="0" customWidth="1"/>
    <col min="2" max="2" width="29.57421875" style="0" customWidth="1"/>
    <col min="3" max="3" width="15.7109375" style="0" customWidth="1"/>
    <col min="4" max="4" width="18.00390625" style="0" customWidth="1"/>
    <col min="5" max="5" width="17.7109375" style="0" customWidth="1"/>
    <col min="6" max="7" width="17.28125" style="0" customWidth="1"/>
    <col min="8" max="8" width="18.57421875" style="0" customWidth="1"/>
    <col min="9" max="9" width="19.140625" style="0" bestFit="1" customWidth="1"/>
    <col min="10" max="10" width="17.7109375" style="0" customWidth="1"/>
    <col min="11" max="11" width="12.57421875" style="0" customWidth="1"/>
    <col min="12" max="12" width="16.140625" style="0" customWidth="1"/>
  </cols>
  <sheetData>
    <row r="1" s="1" customFormat="1" ht="15.75"/>
    <row r="2" spans="2:9" s="1" customFormat="1" ht="47.25" customHeight="1">
      <c r="B2" s="160" t="s">
        <v>0</v>
      </c>
      <c r="C2" s="161"/>
      <c r="D2" s="162"/>
      <c r="E2" s="162"/>
      <c r="F2" s="162"/>
      <c r="G2" s="162"/>
      <c r="H2" s="162"/>
      <c r="I2" s="163"/>
    </row>
    <row r="3" spans="2:9" ht="15">
      <c r="B3" s="19"/>
      <c r="C3" s="10"/>
      <c r="D3" s="10"/>
      <c r="E3" s="10"/>
      <c r="F3" s="10"/>
      <c r="G3" s="10"/>
      <c r="H3" s="10"/>
      <c r="I3" s="37"/>
    </row>
    <row r="4" spans="2:9" ht="15">
      <c r="B4" s="309" t="s">
        <v>103</v>
      </c>
      <c r="C4" s="310"/>
      <c r="D4" s="311"/>
      <c r="E4" s="311"/>
      <c r="F4" s="311"/>
      <c r="G4" s="311"/>
      <c r="H4" s="311"/>
      <c r="I4" s="312"/>
    </row>
    <row r="5" spans="2:9" ht="15">
      <c r="B5" s="309" t="s">
        <v>2</v>
      </c>
      <c r="C5" s="310"/>
      <c r="D5" s="311"/>
      <c r="E5" s="311"/>
      <c r="F5" s="311"/>
      <c r="G5" s="311"/>
      <c r="H5" s="311"/>
      <c r="I5" s="312"/>
    </row>
    <row r="6" spans="2:9" ht="15">
      <c r="B6" s="350" t="s">
        <v>3</v>
      </c>
      <c r="C6" s="351"/>
      <c r="D6" s="311" t="s">
        <v>5</v>
      </c>
      <c r="E6" s="311"/>
      <c r="F6" s="311"/>
      <c r="G6" s="311"/>
      <c r="H6" s="311"/>
      <c r="I6" s="345" t="s">
        <v>51</v>
      </c>
    </row>
    <row r="7" spans="2:9" ht="45" customHeight="1">
      <c r="B7" s="352"/>
      <c r="C7" s="353"/>
      <c r="D7" s="20" t="s">
        <v>7</v>
      </c>
      <c r="E7" s="20" t="s">
        <v>8</v>
      </c>
      <c r="F7" s="20" t="s">
        <v>9</v>
      </c>
      <c r="G7" s="20" t="s">
        <v>10</v>
      </c>
      <c r="H7" s="20" t="s">
        <v>104</v>
      </c>
      <c r="I7" s="346"/>
    </row>
    <row r="8" spans="2:9" ht="15">
      <c r="B8" s="313" t="s">
        <v>52</v>
      </c>
      <c r="C8" s="188"/>
      <c r="D8" s="188"/>
      <c r="E8" s="188"/>
      <c r="F8" s="188"/>
      <c r="G8" s="188"/>
      <c r="H8" s="189"/>
      <c r="I8" s="346"/>
    </row>
    <row r="9" spans="2:9" ht="15">
      <c r="B9" s="314" t="s">
        <v>53</v>
      </c>
      <c r="C9" s="315"/>
      <c r="D9" s="21">
        <v>2000</v>
      </c>
      <c r="E9" s="21">
        <v>1000</v>
      </c>
      <c r="F9" s="21">
        <v>200</v>
      </c>
      <c r="G9" s="21">
        <v>60</v>
      </c>
      <c r="H9" s="22">
        <v>312</v>
      </c>
      <c r="I9" s="346"/>
    </row>
    <row r="10" spans="2:9" ht="15">
      <c r="B10" s="316" t="s">
        <v>54</v>
      </c>
      <c r="C10" s="317"/>
      <c r="D10" s="23">
        <v>10.66</v>
      </c>
      <c r="E10" s="23">
        <v>8.2</v>
      </c>
      <c r="F10" s="23">
        <v>8.2</v>
      </c>
      <c r="G10" s="23">
        <v>8.2</v>
      </c>
      <c r="H10" s="24">
        <v>8.2</v>
      </c>
      <c r="I10" s="346"/>
    </row>
    <row r="11" spans="2:9" ht="14.45" customHeight="1">
      <c r="B11" s="164" t="s">
        <v>105</v>
      </c>
      <c r="C11" s="177"/>
      <c r="D11" s="165"/>
      <c r="E11" s="165"/>
      <c r="F11" s="165"/>
      <c r="G11" s="165"/>
      <c r="H11" s="165"/>
      <c r="I11" s="166"/>
    </row>
    <row r="12" spans="2:9" ht="15">
      <c r="B12" s="318" t="s">
        <v>11</v>
      </c>
      <c r="C12" s="319"/>
      <c r="D12" s="26">
        <f>D27/I37</f>
        <v>0.11239220774026033</v>
      </c>
      <c r="E12" s="26">
        <f>E27/I37</f>
        <v>0.11274872544919057</v>
      </c>
      <c r="F12" s="26">
        <f>F27/I37</f>
        <v>0.28173811948212757</v>
      </c>
      <c r="G12" s="26">
        <f>G27/I37</f>
        <v>0.05631197212553249</v>
      </c>
      <c r="H12" s="27">
        <f>H27/I37</f>
        <v>0.13246458953072704</v>
      </c>
      <c r="I12" s="38">
        <f>D12+E12+F12+G12+H12</f>
        <v>0.6956556143278381</v>
      </c>
    </row>
    <row r="13" spans="2:9" ht="15">
      <c r="B13" s="318" t="s">
        <v>117</v>
      </c>
      <c r="C13" s="319"/>
      <c r="D13" s="320" t="s">
        <v>34</v>
      </c>
      <c r="E13" s="320"/>
      <c r="F13" s="320"/>
      <c r="G13" s="320"/>
      <c r="H13" s="320"/>
      <c r="I13" s="38">
        <f>I30/I37</f>
        <v>0.304344385672162</v>
      </c>
    </row>
    <row r="14" spans="2:9" ht="15">
      <c r="B14" s="321" t="s">
        <v>6</v>
      </c>
      <c r="C14" s="278"/>
      <c r="D14" s="278"/>
      <c r="E14" s="278"/>
      <c r="F14" s="278"/>
      <c r="G14" s="278"/>
      <c r="H14" s="278"/>
      <c r="I14" s="38">
        <f>SUM(I12:I13)</f>
        <v>1</v>
      </c>
    </row>
    <row r="15" spans="2:9" ht="15">
      <c r="B15" s="207" t="s">
        <v>58</v>
      </c>
      <c r="C15" s="322"/>
      <c r="D15" s="323"/>
      <c r="E15" s="323"/>
      <c r="F15" s="323"/>
      <c r="G15" s="323"/>
      <c r="H15" s="323"/>
      <c r="I15" s="166"/>
    </row>
    <row r="16" spans="2:9" ht="15">
      <c r="B16" s="324" t="s">
        <v>11</v>
      </c>
      <c r="C16" s="325"/>
      <c r="D16" s="27">
        <f>D25/I25</f>
        <v>0.015502637046507912</v>
      </c>
      <c r="E16" s="27">
        <f>E25/I25</f>
        <v>0.04043471312130414</v>
      </c>
      <c r="F16" s="27">
        <f>F25/I25</f>
        <v>0.5051941825155826</v>
      </c>
      <c r="G16" s="27">
        <f>G25/I25</f>
        <v>0.33658302700974907</v>
      </c>
      <c r="H16" s="27">
        <f>H25/I25</f>
        <v>0.10228544030685632</v>
      </c>
      <c r="I16" s="38">
        <f>SUM(D16:H16)</f>
        <v>1</v>
      </c>
    </row>
    <row r="17" spans="2:9" ht="15">
      <c r="B17" s="184" t="s">
        <v>106</v>
      </c>
      <c r="C17" s="185"/>
      <c r="D17" s="185"/>
      <c r="E17" s="185"/>
      <c r="F17" s="185"/>
      <c r="G17" s="185"/>
      <c r="H17" s="185"/>
      <c r="I17" s="186"/>
    </row>
    <row r="18" spans="2:9" ht="15">
      <c r="B18" s="184" t="s">
        <v>107</v>
      </c>
      <c r="C18" s="185"/>
      <c r="D18" s="185"/>
      <c r="E18" s="185"/>
      <c r="F18" s="185"/>
      <c r="G18" s="185"/>
      <c r="H18" s="185"/>
      <c r="I18" s="186"/>
    </row>
    <row r="19" spans="2:10" ht="15.75">
      <c r="B19" s="208" t="s">
        <v>11</v>
      </c>
      <c r="C19" s="29" t="s">
        <v>12</v>
      </c>
      <c r="D19" s="30">
        <v>97</v>
      </c>
      <c r="E19" s="30">
        <v>253</v>
      </c>
      <c r="F19" s="30">
        <v>3161</v>
      </c>
      <c r="G19" s="30">
        <v>2106</v>
      </c>
      <c r="H19" s="30">
        <v>0</v>
      </c>
      <c r="I19" s="39">
        <f>D19+E19+H19+F19+G19</f>
        <v>5617</v>
      </c>
      <c r="J19" s="16"/>
    </row>
    <row r="20" spans="2:10" ht="15.75">
      <c r="B20" s="209"/>
      <c r="C20" s="29" t="s">
        <v>13</v>
      </c>
      <c r="D20" s="31">
        <f>D9*D10*D19</f>
        <v>2068040</v>
      </c>
      <c r="E20" s="32">
        <f>E9*E10*E19</f>
        <v>2074600</v>
      </c>
      <c r="F20" s="32">
        <f>F9*F10*F19</f>
        <v>5184039.999999999</v>
      </c>
      <c r="G20" s="32">
        <f>G9*G10*G19</f>
        <v>1036151.9999999999</v>
      </c>
      <c r="H20" s="31">
        <v>0</v>
      </c>
      <c r="I20" s="40">
        <f>SUM(D20:H20)</f>
        <v>10362832</v>
      </c>
      <c r="J20" s="16"/>
    </row>
    <row r="21" spans="2:10" ht="15.75">
      <c r="B21" s="210" t="s">
        <v>38</v>
      </c>
      <c r="C21" s="29" t="s">
        <v>12</v>
      </c>
      <c r="D21" s="33">
        <v>0</v>
      </c>
      <c r="E21" s="33">
        <v>0</v>
      </c>
      <c r="F21" s="33">
        <v>0</v>
      </c>
      <c r="G21" s="33">
        <v>0</v>
      </c>
      <c r="H21" s="33">
        <v>640</v>
      </c>
      <c r="I21" s="41">
        <f>SUM(D21:H21)</f>
        <v>640</v>
      </c>
      <c r="J21" s="16"/>
    </row>
    <row r="22" spans="2:10" ht="15.75">
      <c r="B22" s="210"/>
      <c r="C22" s="29" t="s">
        <v>13</v>
      </c>
      <c r="D22" s="32">
        <v>0</v>
      </c>
      <c r="E22" s="32">
        <v>0</v>
      </c>
      <c r="F22" s="32">
        <v>0</v>
      </c>
      <c r="G22" s="32">
        <v>0</v>
      </c>
      <c r="H22" s="32">
        <v>1637376</v>
      </c>
      <c r="I22" s="40">
        <f>SUM(D22:H22)</f>
        <v>1637376</v>
      </c>
      <c r="J22" s="16"/>
    </row>
    <row r="23" spans="2:10" ht="15.75">
      <c r="B23" s="213" t="s">
        <v>38</v>
      </c>
      <c r="C23" s="29" t="s">
        <v>39</v>
      </c>
      <c r="D23" s="33">
        <v>0</v>
      </c>
      <c r="E23" s="33">
        <v>0</v>
      </c>
      <c r="F23" s="33">
        <v>0</v>
      </c>
      <c r="G23" s="33">
        <v>0</v>
      </c>
      <c r="H23" s="33">
        <v>10</v>
      </c>
      <c r="I23" s="41"/>
      <c r="J23" s="16"/>
    </row>
    <row r="24" spans="2:10" ht="15.75">
      <c r="B24" s="213"/>
      <c r="C24" s="29" t="s">
        <v>13</v>
      </c>
      <c r="D24" s="31">
        <v>0</v>
      </c>
      <c r="E24" s="31">
        <v>0</v>
      </c>
      <c r="F24" s="31">
        <v>0</v>
      </c>
      <c r="G24" s="31">
        <v>0</v>
      </c>
      <c r="H24" s="31">
        <v>800000</v>
      </c>
      <c r="I24" s="40">
        <f>SUM(D24:H24)</f>
        <v>800000</v>
      </c>
      <c r="J24" s="16"/>
    </row>
    <row r="25" spans="2:10" ht="15.75">
      <c r="B25" s="213" t="s">
        <v>6</v>
      </c>
      <c r="C25" s="34" t="s">
        <v>12</v>
      </c>
      <c r="D25" s="35">
        <f aca="true" t="shared" si="0" ref="D25:H25">D19+D21</f>
        <v>97</v>
      </c>
      <c r="E25" s="35">
        <f t="shared" si="0"/>
        <v>253</v>
      </c>
      <c r="F25" s="35">
        <f t="shared" si="0"/>
        <v>3161</v>
      </c>
      <c r="G25" s="35">
        <f t="shared" si="0"/>
        <v>2106</v>
      </c>
      <c r="H25" s="35">
        <f t="shared" si="0"/>
        <v>640</v>
      </c>
      <c r="I25" s="42">
        <f aca="true" t="shared" si="1" ref="I25:I27">SUM(D25:H25)</f>
        <v>6257</v>
      </c>
      <c r="J25" s="16"/>
    </row>
    <row r="26" spans="2:10" ht="15.75">
      <c r="B26" s="213"/>
      <c r="C26" s="34" t="s">
        <v>39</v>
      </c>
      <c r="D26" s="35">
        <f aca="true" t="shared" si="2" ref="D26:G26">D22</f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>H23</f>
        <v>10</v>
      </c>
      <c r="I26" s="42">
        <f t="shared" si="1"/>
        <v>10</v>
      </c>
      <c r="J26" s="16"/>
    </row>
    <row r="27" spans="2:10" ht="15.75">
      <c r="B27" s="213"/>
      <c r="C27" s="34" t="s">
        <v>13</v>
      </c>
      <c r="D27" s="31">
        <f aca="true" t="shared" si="3" ref="D27:H27">D20+D24+D22</f>
        <v>2068040</v>
      </c>
      <c r="E27" s="31">
        <f t="shared" si="3"/>
        <v>2074600</v>
      </c>
      <c r="F27" s="31">
        <f t="shared" si="3"/>
        <v>5184039.999999999</v>
      </c>
      <c r="G27" s="31">
        <f t="shared" si="3"/>
        <v>1036151.9999999999</v>
      </c>
      <c r="H27" s="31">
        <f t="shared" si="3"/>
        <v>2437376</v>
      </c>
      <c r="I27" s="43">
        <f t="shared" si="1"/>
        <v>12800208</v>
      </c>
      <c r="J27" s="16"/>
    </row>
    <row r="28" spans="2:11" ht="15">
      <c r="B28" s="190" t="s">
        <v>116</v>
      </c>
      <c r="C28" s="192"/>
      <c r="D28" s="192"/>
      <c r="E28" s="192"/>
      <c r="F28" s="192"/>
      <c r="G28" s="192"/>
      <c r="H28" s="192"/>
      <c r="I28" s="193"/>
      <c r="K28" s="14"/>
    </row>
    <row r="29" spans="2:9" ht="15">
      <c r="B29" s="326" t="s">
        <v>41</v>
      </c>
      <c r="C29" s="327"/>
      <c r="D29" s="327"/>
      <c r="E29" s="191"/>
      <c r="F29" s="328" t="s">
        <v>42</v>
      </c>
      <c r="G29" s="327"/>
      <c r="H29" s="191"/>
      <c r="I29" s="45" t="s">
        <v>43</v>
      </c>
    </row>
    <row r="30" spans="2:9" s="18" customFormat="1" ht="30" customHeight="1">
      <c r="B30" s="194" t="s">
        <v>44</v>
      </c>
      <c r="C30" s="195"/>
      <c r="D30" s="195"/>
      <c r="E30" s="196"/>
      <c r="F30" s="329" t="s">
        <v>108</v>
      </c>
      <c r="G30" s="330"/>
      <c r="H30" s="331"/>
      <c r="I30" s="347">
        <v>5600000</v>
      </c>
    </row>
    <row r="31" spans="2:9" ht="15">
      <c r="B31" s="198" t="s">
        <v>45</v>
      </c>
      <c r="C31" s="199"/>
      <c r="D31" s="197"/>
      <c r="E31" s="197"/>
      <c r="F31" s="332">
        <v>20</v>
      </c>
      <c r="G31" s="333"/>
      <c r="H31" s="199"/>
      <c r="I31" s="347"/>
    </row>
    <row r="32" spans="2:9" ht="15">
      <c r="B32" s="198" t="s">
        <v>46</v>
      </c>
      <c r="C32" s="199"/>
      <c r="D32" s="197"/>
      <c r="E32" s="197"/>
      <c r="F32" s="332">
        <v>10</v>
      </c>
      <c r="G32" s="333"/>
      <c r="H32" s="199"/>
      <c r="I32" s="348"/>
    </row>
    <row r="33" spans="2:9" ht="15">
      <c r="B33" s="198" t="s">
        <v>47</v>
      </c>
      <c r="C33" s="199"/>
      <c r="D33" s="197"/>
      <c r="E33" s="197"/>
      <c r="F33" s="332">
        <v>10</v>
      </c>
      <c r="G33" s="333"/>
      <c r="H33" s="199"/>
      <c r="I33" s="348"/>
    </row>
    <row r="34" spans="2:9" ht="15">
      <c r="B34" s="198" t="s">
        <v>48</v>
      </c>
      <c r="C34" s="199"/>
      <c r="D34" s="197"/>
      <c r="E34" s="197"/>
      <c r="F34" s="332">
        <v>10</v>
      </c>
      <c r="G34" s="333"/>
      <c r="H34" s="199"/>
      <c r="I34" s="348"/>
    </row>
    <row r="35" spans="2:9" ht="15">
      <c r="B35" s="198" t="s">
        <v>49</v>
      </c>
      <c r="C35" s="199"/>
      <c r="D35" s="197"/>
      <c r="E35" s="197"/>
      <c r="F35" s="334">
        <v>2</v>
      </c>
      <c r="G35" s="335"/>
      <c r="H35" s="336"/>
      <c r="I35" s="348"/>
    </row>
    <row r="36" spans="2:9" ht="15">
      <c r="B36" s="337" t="s">
        <v>43</v>
      </c>
      <c r="C36" s="338"/>
      <c r="D36" s="339"/>
      <c r="E36" s="339"/>
      <c r="F36" s="340">
        <f>SUM(F31:F35)</f>
        <v>52</v>
      </c>
      <c r="G36" s="341"/>
      <c r="H36" s="338"/>
      <c r="I36" s="349"/>
    </row>
    <row r="37" spans="2:9" ht="15">
      <c r="B37" s="342" t="s">
        <v>35</v>
      </c>
      <c r="C37" s="343"/>
      <c r="D37" s="344"/>
      <c r="E37" s="344"/>
      <c r="F37" s="344"/>
      <c r="G37" s="344"/>
      <c r="H37" s="344"/>
      <c r="I37" s="46">
        <f>I30+I27</f>
        <v>18400208</v>
      </c>
    </row>
    <row r="40" ht="15">
      <c r="H40" s="36"/>
    </row>
  </sheetData>
  <mergeCells count="41">
    <mergeCell ref="B37:H37"/>
    <mergeCell ref="B19:B20"/>
    <mergeCell ref="B21:B22"/>
    <mergeCell ref="B23:B24"/>
    <mergeCell ref="B25:B27"/>
    <mergeCell ref="B34:E34"/>
    <mergeCell ref="F34:H34"/>
    <mergeCell ref="B35:E35"/>
    <mergeCell ref="F35:H35"/>
    <mergeCell ref="B36:E36"/>
    <mergeCell ref="F36:H36"/>
    <mergeCell ref="B31:E31"/>
    <mergeCell ref="F31:H31"/>
    <mergeCell ref="B32:E32"/>
    <mergeCell ref="F32:H32"/>
    <mergeCell ref="B33:E33"/>
    <mergeCell ref="F33:H33"/>
    <mergeCell ref="B28:I28"/>
    <mergeCell ref="B29:E29"/>
    <mergeCell ref="F29:H29"/>
    <mergeCell ref="B30:E30"/>
    <mergeCell ref="F30:H30"/>
    <mergeCell ref="I30:I36"/>
    <mergeCell ref="B14:H14"/>
    <mergeCell ref="B15:I15"/>
    <mergeCell ref="B16:C16"/>
    <mergeCell ref="B17:I17"/>
    <mergeCell ref="B18:I18"/>
    <mergeCell ref="B9:C9"/>
    <mergeCell ref="B10:C10"/>
    <mergeCell ref="B11:I11"/>
    <mergeCell ref="B12:C12"/>
    <mergeCell ref="B13:C13"/>
    <mergeCell ref="D13:H13"/>
    <mergeCell ref="I6:I10"/>
    <mergeCell ref="B6:C7"/>
    <mergeCell ref="B2:I2"/>
    <mergeCell ref="B4:I4"/>
    <mergeCell ref="B5:I5"/>
    <mergeCell ref="D6:H6"/>
    <mergeCell ref="B8:H8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showGridLines="0" zoomScale="115" zoomScaleNormal="115" workbookViewId="0" topLeftCell="A1">
      <selection activeCell="H8" sqref="H8"/>
    </sheetView>
  </sheetViews>
  <sheetFormatPr defaultColWidth="9.00390625" defaultRowHeight="15"/>
  <cols>
    <col min="2" max="2" width="12.28125" style="2" customWidth="1"/>
    <col min="3" max="3" width="12.7109375" style="2" customWidth="1"/>
    <col min="4" max="4" width="14.28125" style="2" customWidth="1"/>
    <col min="5" max="5" width="19.7109375" style="2" customWidth="1"/>
    <col min="6" max="6" width="13.00390625" style="2" customWidth="1"/>
    <col min="8" max="8" width="17.8515625" style="0" customWidth="1"/>
    <col min="9" max="9" width="17.421875" style="0" customWidth="1"/>
  </cols>
  <sheetData>
    <row r="2" spans="2:6" s="1" customFormat="1" ht="47.25" customHeight="1">
      <c r="B2" s="354" t="s">
        <v>0</v>
      </c>
      <c r="C2" s="355"/>
      <c r="D2" s="355"/>
      <c r="E2" s="355"/>
      <c r="F2" s="356"/>
    </row>
    <row r="3" spans="2:6" ht="15">
      <c r="B3" s="357"/>
      <c r="C3" s="358"/>
      <c r="D3" s="358"/>
      <c r="E3" s="358"/>
      <c r="F3" s="359"/>
    </row>
    <row r="4" spans="2:6" ht="15">
      <c r="B4" s="360" t="s">
        <v>109</v>
      </c>
      <c r="C4" s="361"/>
      <c r="D4" s="361"/>
      <c r="E4" s="361"/>
      <c r="F4" s="362"/>
    </row>
    <row r="5" spans="2:6" ht="15">
      <c r="B5" s="3" t="s">
        <v>110</v>
      </c>
      <c r="C5" s="4" t="s">
        <v>111</v>
      </c>
      <c r="D5" s="4" t="s">
        <v>112</v>
      </c>
      <c r="E5" s="361" t="s">
        <v>113</v>
      </c>
      <c r="F5" s="362"/>
    </row>
    <row r="6" spans="2:6" ht="15">
      <c r="B6" s="363" t="s">
        <v>114</v>
      </c>
      <c r="C6" s="364"/>
      <c r="D6" s="364"/>
      <c r="E6" s="364"/>
      <c r="F6" s="365"/>
    </row>
    <row r="7" spans="2:6" ht="15">
      <c r="B7" s="5">
        <v>1</v>
      </c>
      <c r="C7" s="6">
        <v>1</v>
      </c>
      <c r="D7" s="6">
        <v>5</v>
      </c>
      <c r="E7" s="7">
        <f>'ANEXO 5 - QUADROS RESUMO'!I29</f>
        <v>26042730</v>
      </c>
      <c r="F7" s="8">
        <f>E7/E9</f>
        <v>0.5859812868357173</v>
      </c>
    </row>
    <row r="8" spans="2:6" ht="15">
      <c r="B8" s="5">
        <v>2</v>
      </c>
      <c r="C8" s="6">
        <v>2</v>
      </c>
      <c r="D8" s="6">
        <v>1</v>
      </c>
      <c r="E8" s="9">
        <f>'ANEXO 5 - QUADROS RESUMO'!I54</f>
        <v>18400208</v>
      </c>
      <c r="F8" s="8">
        <f>E8/E9</f>
        <v>0.4140187131642827</v>
      </c>
    </row>
    <row r="9" spans="2:6" ht="15">
      <c r="B9" s="366" t="s">
        <v>6</v>
      </c>
      <c r="C9" s="367"/>
      <c r="D9" s="367"/>
      <c r="E9" s="9">
        <f>SUM(E7:E8)</f>
        <v>44442938</v>
      </c>
      <c r="F9" s="8">
        <f>SUM(F7:F8)</f>
        <v>1</v>
      </c>
    </row>
    <row r="10" spans="2:9" ht="15">
      <c r="B10" s="360" t="s">
        <v>115</v>
      </c>
      <c r="C10" s="361"/>
      <c r="D10" s="361"/>
      <c r="E10" s="361"/>
      <c r="F10" s="362"/>
      <c r="G10" s="10"/>
      <c r="H10" s="11"/>
      <c r="I10" s="17"/>
    </row>
    <row r="11" spans="2:9" ht="15">
      <c r="B11" s="5">
        <v>1</v>
      </c>
      <c r="C11" s="6">
        <v>1</v>
      </c>
      <c r="D11" s="6">
        <v>5</v>
      </c>
      <c r="E11" s="7">
        <f>E7*4</f>
        <v>104170920</v>
      </c>
      <c r="F11" s="8">
        <f>E11/E13</f>
        <v>0.5859812868357173</v>
      </c>
      <c r="G11" s="10"/>
      <c r="H11" s="11"/>
      <c r="I11" s="17"/>
    </row>
    <row r="12" spans="2:6" ht="15">
      <c r="B12" s="5">
        <v>2</v>
      </c>
      <c r="C12" s="6">
        <v>2</v>
      </c>
      <c r="D12" s="6">
        <v>1</v>
      </c>
      <c r="E12" s="9">
        <f>E8*4</f>
        <v>73600832</v>
      </c>
      <c r="F12" s="8">
        <f>E12/E13</f>
        <v>0.4140187131642827</v>
      </c>
    </row>
    <row r="13" spans="2:6" ht="15">
      <c r="B13" s="368" t="s">
        <v>6</v>
      </c>
      <c r="C13" s="369"/>
      <c r="D13" s="369"/>
      <c r="E13" s="12">
        <f>SUM(E11:E12)</f>
        <v>177771752</v>
      </c>
      <c r="F13" s="13">
        <f>SUM(F11:F12)</f>
        <v>1</v>
      </c>
    </row>
    <row r="14" ht="15">
      <c r="H14" s="14"/>
    </row>
    <row r="15" ht="15">
      <c r="H15" s="15"/>
    </row>
    <row r="16" ht="15">
      <c r="H16" s="16"/>
    </row>
  </sheetData>
  <mergeCells count="8">
    <mergeCell ref="B9:D9"/>
    <mergeCell ref="B10:F10"/>
    <mergeCell ref="B13:D13"/>
    <mergeCell ref="B2:F2"/>
    <mergeCell ref="B3:F3"/>
    <mergeCell ref="B4:F4"/>
    <mergeCell ref="E5:F5"/>
    <mergeCell ref="B6:F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G10</dc:creator>
  <cp:keywords/>
  <dc:description/>
  <cp:lastModifiedBy>Mychelly Simões</cp:lastModifiedBy>
  <dcterms:created xsi:type="dcterms:W3CDTF">2020-08-11T15:21:00Z</dcterms:created>
  <dcterms:modified xsi:type="dcterms:W3CDTF">2021-03-31T14:18:14Z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