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firstSheet="4" activeTab="4"/>
  </bookViews>
  <sheets>
    <sheet name="LEVANTAMENTO DE MATERIAL" sheetId="1" state="hidden" r:id="rId1"/>
    <sheet name="LUMINÁRIAS" sheetId="2" state="hidden" r:id="rId2"/>
    <sheet name="TOMADAS" sheetId="3" state="hidden" r:id="rId3"/>
    <sheet name="PLANILHA DE MATERIAIS REFORMA" sheetId="4" state="hidden" r:id="rId4"/>
    <sheet name="PLANILHA DE MATERIAIS AMPLIAÇÃO" sheetId="5" r:id="rId5"/>
    <sheet name="TELEFÔNICO" sheetId="6" state="hidden" r:id="rId6"/>
  </sheets>
  <definedNames>
    <definedName name="_xlfn.IFERROR" hidden="1">#NAME?</definedName>
    <definedName name="_xlfn.XLOOKUP" hidden="1">#NAME?</definedName>
    <definedName name="_xlnm.Print_Area" localSheetId="1">'LUMINÁRIAS'!$A$1:$AA$75</definedName>
  </definedNames>
  <calcPr fullCalcOnLoad="1"/>
</workbook>
</file>

<file path=xl/sharedStrings.xml><?xml version="1.0" encoding="utf-8"?>
<sst xmlns="http://schemas.openxmlformats.org/spreadsheetml/2006/main" count="2518" uniqueCount="1141">
  <si>
    <t>Obra:</t>
  </si>
  <si>
    <t>ITEM</t>
  </si>
  <si>
    <t>DESCRIMINAÇÃO</t>
  </si>
  <si>
    <t>un</t>
  </si>
  <si>
    <t>QUANT.</t>
  </si>
  <si>
    <t>P. MAT.</t>
  </si>
  <si>
    <t>TOT. MAT.</t>
  </si>
  <si>
    <t>INSTALAÇÕES ELÉTRICAS</t>
  </si>
  <si>
    <t>1.1</t>
  </si>
  <si>
    <t>1.1.1</t>
  </si>
  <si>
    <t>Alça preformada distribuição CA/CAA 2 AWG</t>
  </si>
  <si>
    <t>1.1.3</t>
  </si>
  <si>
    <t>Arame de aço galvanizado n.º12 AWG</t>
  </si>
  <si>
    <t>kg</t>
  </si>
  <si>
    <t>1.1.4</t>
  </si>
  <si>
    <t>Armação secundária, 1 elemento</t>
  </si>
  <si>
    <t>1.1.5</t>
  </si>
  <si>
    <t>Arruela quadrada de 3x 38 x 38mm c/ furo de  18mm</t>
  </si>
  <si>
    <t>1.1.6</t>
  </si>
  <si>
    <t>Braço "C"</t>
  </si>
  <si>
    <t>1.1.7</t>
  </si>
  <si>
    <t xml:space="preserve">Bucha e arruela, ferro, galv°  Ø100mm (Ø4") </t>
  </si>
  <si>
    <t>1.1.8</t>
  </si>
  <si>
    <t>Cabeçote, alumínio fundido  Ø100mm (Ø4") , 135°</t>
  </si>
  <si>
    <t>1.1.9</t>
  </si>
  <si>
    <t>m</t>
  </si>
  <si>
    <t>1.1.10</t>
  </si>
  <si>
    <t>1.1.11</t>
  </si>
  <si>
    <t>1.1.12</t>
  </si>
  <si>
    <t>Cabo flexível 2,5mm², cor azul escuro</t>
  </si>
  <si>
    <t>1.1.13</t>
  </si>
  <si>
    <t>Cabo flexível 2,5mm², cor verde/amarelo</t>
  </si>
  <si>
    <t>1.1.14</t>
  </si>
  <si>
    <t>Cabo flexível 2,5mm², cor vermelho</t>
  </si>
  <si>
    <t>1.1.15</t>
  </si>
  <si>
    <t>1.1.16</t>
  </si>
  <si>
    <t>1.1.17</t>
  </si>
  <si>
    <t>1.1.18</t>
  </si>
  <si>
    <t>Cantoneira auxiliar para braço "C"</t>
  </si>
  <si>
    <t>1.1.19</t>
  </si>
  <si>
    <t>Capa isolante para conector tipo cunha</t>
  </si>
  <si>
    <t>1.1.20</t>
  </si>
  <si>
    <t>1.1.24</t>
  </si>
  <si>
    <t>1.1.25</t>
  </si>
  <si>
    <t>Conector de compressão formato "H"</t>
  </si>
  <si>
    <t>1.1.26</t>
  </si>
  <si>
    <t>1.1.27</t>
  </si>
  <si>
    <t>1.1.28</t>
  </si>
  <si>
    <t>1.1.29</t>
  </si>
  <si>
    <t>Curva 90º PVC rigido de Ø100mm (Ø4"), com luvas, Tigre ou equivalente</t>
  </si>
  <si>
    <t>1.1.30</t>
  </si>
  <si>
    <t>Curva de aço galvanizado, pesado,  Ø100mm (Ø4") , 90°,  raio longo, com luvas</t>
  </si>
  <si>
    <t>1.1.31</t>
  </si>
  <si>
    <t>1.1.32</t>
  </si>
  <si>
    <t>Eletroduto de aço galvanizado, pesado,  Ø100mm (Ø4") , 6m, com luvas.</t>
  </si>
  <si>
    <t>1.1.33</t>
  </si>
  <si>
    <t>1.1.36</t>
  </si>
  <si>
    <t>Grampo de ancoragem polimérico</t>
  </si>
  <si>
    <t>1.1.37</t>
  </si>
  <si>
    <t>Grampo, linha viva, bronze cabo 6 a 1/OAWG</t>
  </si>
  <si>
    <t>1.1.38</t>
  </si>
  <si>
    <t>Haste de aterramento  Ø16 x 3000mm lisa com 254 micras de cobertura de cobre, com conector</t>
  </si>
  <si>
    <t>1.1.39</t>
  </si>
  <si>
    <t>Isolador de ancoragem polimérico, 15KV</t>
  </si>
  <si>
    <t>1.1.40</t>
  </si>
  <si>
    <t>Isolador, pino, 15KV</t>
  </si>
  <si>
    <t>1.1.41</t>
  </si>
  <si>
    <t>Isolador, roldana, porcelana, 76x79mm</t>
  </si>
  <si>
    <t>1.1.42</t>
  </si>
  <si>
    <t>Manilha sapatilha</t>
  </si>
  <si>
    <t>1.1.43</t>
  </si>
  <si>
    <t>Mão francesa plana de aço galvanizado 726 mm</t>
  </si>
  <si>
    <t>1.1.44</t>
  </si>
  <si>
    <t>Massa durepoxi 250 gramas</t>
  </si>
  <si>
    <t>1.1.45</t>
  </si>
  <si>
    <t>Massa plástica para vedação</t>
  </si>
  <si>
    <t>1.1.46</t>
  </si>
  <si>
    <t xml:space="preserve">Nipple ferro, galv°,  Ø25mm (Ø1")  e   Ø100mm (Ø4") </t>
  </si>
  <si>
    <t>1.1.47</t>
  </si>
  <si>
    <t>1.1.48</t>
  </si>
  <si>
    <t>1.1.49</t>
  </si>
  <si>
    <t>1.1.50</t>
  </si>
  <si>
    <t>1.1.51</t>
  </si>
  <si>
    <t>1.1.52</t>
  </si>
  <si>
    <t>Parafusos de latão 1" x 5/16"</t>
  </si>
  <si>
    <t>1.1.53</t>
  </si>
  <si>
    <t>Pára-raios, distribuição, polimérico, sem centelhador, com desligador automático, 12KV-10KA e acessórios</t>
  </si>
  <si>
    <t>1.1.54</t>
  </si>
  <si>
    <t>Pino isolador cruzeta, madeira 15KV, rosca 25mm</t>
  </si>
  <si>
    <t>1.1.55</t>
  </si>
  <si>
    <t>Pó de solda exotérmica cartucho nº 90</t>
  </si>
  <si>
    <t>Kg</t>
  </si>
  <si>
    <t>1.1.57</t>
  </si>
  <si>
    <t>1.1.58</t>
  </si>
  <si>
    <t>Protetor de bucha 15kV</t>
  </si>
  <si>
    <t>1.1.59</t>
  </si>
  <si>
    <t>Protetor de pára-raios 15kV</t>
  </si>
  <si>
    <t>1.1.60</t>
  </si>
  <si>
    <t>Protetor para estribo e grampo linha viva – 15KV</t>
  </si>
  <si>
    <t>1.1.61</t>
  </si>
  <si>
    <t xml:space="preserve">Sapatilha </t>
  </si>
  <si>
    <t>1.1.62</t>
  </si>
  <si>
    <t>Suporte "Z", completo</t>
  </si>
  <si>
    <t>1.1.63</t>
  </si>
  <si>
    <t>1.1.64</t>
  </si>
  <si>
    <t>Terminal para cabo de alumínio #50 mm2</t>
  </si>
  <si>
    <t xml:space="preserve"> </t>
  </si>
  <si>
    <t>1.2</t>
  </si>
  <si>
    <t>IMPLANTAÇÃO</t>
  </si>
  <si>
    <t>1.2.1</t>
  </si>
  <si>
    <t>1.2.3</t>
  </si>
  <si>
    <t>1.2.4</t>
  </si>
  <si>
    <t>1.2.5</t>
  </si>
  <si>
    <t>Cabo de cobre isolacao composto termoplastico 0,6/1KV, EPR/XLPE 90º, 16,0mm2, cor verde.</t>
  </si>
  <si>
    <t>1.2.7</t>
  </si>
  <si>
    <t>Cabo de cobre isolacao composto termoplastico 0,6/1KV, EPR/XLPE 90º, 16,0mm2, cor azul claro.</t>
  </si>
  <si>
    <t>1.2.11</t>
  </si>
  <si>
    <t>Cabo de cobre isolacao composto termoplastico 0,6/1KV, EPR/XLPE 90º, 25,0mm2, cor azul claro.</t>
  </si>
  <si>
    <t>Cabo de cobre isolacao composto termoplastico 0,6/1KV, EPR/XLPE 90º, 35,0mm2, cor azul claro.</t>
  </si>
  <si>
    <t>1.2.12</t>
  </si>
  <si>
    <t>Cabo de cobre isolacao composto termoplastico 0,6/1KV, EPR/XLPE 90º, 25,0mm2, cor preta.</t>
  </si>
  <si>
    <t>1.2.13</t>
  </si>
  <si>
    <t>Cabo de cobre isolacao composto termoplastico 0,6/1KV, EPR/XLPE 90º, 35,0mm2, cor preta.</t>
  </si>
  <si>
    <t>1.2.14</t>
  </si>
  <si>
    <t>Caixa para aterramento em alvenaria, 30x30x50cm. Tampa em Ferro Fundido e fundo com brita para drenagem</t>
  </si>
  <si>
    <t>1.2.15</t>
  </si>
  <si>
    <t>Caixa de passagem em alvenaria, 110x110x100cm. Tampa em Ferro Fundido e fundo com brita para drenagem, com chapa para lacre Celg D.</t>
  </si>
  <si>
    <t>1.2.16</t>
  </si>
  <si>
    <t>Cordoalha de cobre NÙ 35,0mm²</t>
  </si>
  <si>
    <t>1.2.17</t>
  </si>
  <si>
    <t>Cordoalha de cobre NÙ 50,0mm²</t>
  </si>
  <si>
    <t>1.2.18</t>
  </si>
  <si>
    <t>Curva 90º PVC rígido, 50mm, com luvas, Tigre ou equivalente</t>
  </si>
  <si>
    <t>1.2.19</t>
  </si>
  <si>
    <t>1.2.22</t>
  </si>
  <si>
    <t>Eletroduto PVC rígido, barra de 03 metros, 50mm com luvas, Tigre ou equivalente</t>
  </si>
  <si>
    <t>1.2.23</t>
  </si>
  <si>
    <t>1.2.24</t>
  </si>
  <si>
    <t>Escavação manual de valas caixas e reaterro</t>
  </si>
  <si>
    <t>m3</t>
  </si>
  <si>
    <t>1.2.25</t>
  </si>
  <si>
    <t>Fita isolante auto fusão, 7mmx19mmx10m scotch ou equivalente.</t>
  </si>
  <si>
    <t>1.2.26</t>
  </si>
  <si>
    <t>Fita isolante plástica, 7mmx19mmx10m scotch ou equivalente.</t>
  </si>
  <si>
    <t>Haste de aterramento  Ø5/8" x 3m lisa com 254 micras de cobertura de cobre, com conector</t>
  </si>
  <si>
    <t>1.3</t>
  </si>
  <si>
    <t>ILUMINAÇÃO E TOMADAS</t>
  </si>
  <si>
    <t>1.3.1</t>
  </si>
  <si>
    <t>1.3.2</t>
  </si>
  <si>
    <t>Arandela externa para lâmpada fluorescente compacta 23W, 220V, 60HZ, Ref.  Wetzel  ou equivalente</t>
  </si>
  <si>
    <t>1.3.3</t>
  </si>
  <si>
    <t>Arandela interna para lâmpada fluorescente compacta 23W, 220V, 60HZ, Ref.  Wetzel  ou equivalente</t>
  </si>
  <si>
    <t>Bucha e arruela de alumínio Ø19mm( Ø3/4")</t>
  </si>
  <si>
    <t>Bucha e arruela de alumínio Ø25mm( Ø1")</t>
  </si>
  <si>
    <t>1.3.4</t>
  </si>
  <si>
    <t>1.3.5</t>
  </si>
  <si>
    <t>Cabo de cobre flexível 2,5mm²  isolação composto termoplástico 750V. Na cor azul claro.</t>
  </si>
  <si>
    <t>1.3.6</t>
  </si>
  <si>
    <t>Cabo de cobre flexível 2,5mm²  isolação composto termoplástico 750V. Na cor verde.</t>
  </si>
  <si>
    <t>1.3.7</t>
  </si>
  <si>
    <t>Cabo de cobre flexível 2,5mm²  isolação composto termoplástico 750V. Na cor vermelha.</t>
  </si>
  <si>
    <t>1.3.8</t>
  </si>
  <si>
    <t>Cabo de cobre flexível 4,0mm²  isolação composto termoplástico 750V. Na cor azul claro.</t>
  </si>
  <si>
    <t>1.3.9</t>
  </si>
  <si>
    <t>1.3.10</t>
  </si>
  <si>
    <t>Cabo de cobre flexível 4,0mm²  isolação composto termoplástico 750V. Na cor verde.</t>
  </si>
  <si>
    <t>1.3.11</t>
  </si>
  <si>
    <t>1.3.13</t>
  </si>
  <si>
    <t>Caixa de passagem metálica esmaltada de embutir, 4" x 2"</t>
  </si>
  <si>
    <t>1.3.14</t>
  </si>
  <si>
    <t>Caixa de passagem metálica esmaltada de embutir, 4" x 4"</t>
  </si>
  <si>
    <t>1.3.15</t>
  </si>
  <si>
    <t>Caixa de passagem metálica, 15x15x12 cm, com tampa cega.</t>
  </si>
  <si>
    <t>1.3.16</t>
  </si>
  <si>
    <t>1.3.17</t>
  </si>
  <si>
    <t>Caixa metálica de passagem 30x30x12 c/ tampa, Tigre ou equivalente</t>
  </si>
  <si>
    <t>1.3.18</t>
  </si>
  <si>
    <t>Curva 90º pvc rígido, 19mm, com luvas, Tigre ou equivalente</t>
  </si>
  <si>
    <t>1.3.19</t>
  </si>
  <si>
    <t>Curva 90º pvc rígido, 32mm, com luvas, Tigre ou equivalente</t>
  </si>
  <si>
    <t>1.3.20</t>
  </si>
  <si>
    <t>Cx. metálica 30x30x12cm com barra de cobre  150x50x6mm com 6 furos,  2 isoladores  epoxi 600V com parafusos e acessórios</t>
  </si>
  <si>
    <t>1.3.21</t>
  </si>
  <si>
    <t>1.3.22</t>
  </si>
  <si>
    <t>1.3.23</t>
  </si>
  <si>
    <t>Disjuntor tripolar 50 A Ref. Siemens, Primeletrica ou Lousano</t>
  </si>
  <si>
    <t>1.3.24</t>
  </si>
  <si>
    <t>Disjuntor tripolar 60 A Ref. Siemens, Primeletrica ou Lousano</t>
  </si>
  <si>
    <t>Disjuntor tripolar 80 A Ref. Siemens, Primeletrica ou Lousano</t>
  </si>
  <si>
    <t>Disjuntor tripolar 100 A Ref. Siemens, Primeletrica ou Lousano</t>
  </si>
  <si>
    <t>1.3.25</t>
  </si>
  <si>
    <t>1.3.26</t>
  </si>
  <si>
    <t>Eletroduto PVC rígido, barra de 03 metros, Ø19mm( Ø3/4"), com luvas, Tigre ou equivalente</t>
  </si>
  <si>
    <t>1.3.27</t>
  </si>
  <si>
    <t>Eletroduto PVC rígido, barra de 03 metros, Ø25mm(Ø1"), com luvas, Tigre ou equivalente</t>
  </si>
  <si>
    <t>1.3.28</t>
  </si>
  <si>
    <t>1.3.29</t>
  </si>
  <si>
    <t>1.3.30</t>
  </si>
  <si>
    <t>1.3.31</t>
  </si>
  <si>
    <t>Interruptor para iluminação, 01 seção, paralelo, Pial Legrand, Iriel ou equivalente</t>
  </si>
  <si>
    <t>1.3.32</t>
  </si>
  <si>
    <t>Interruptor para iluminação, 01 seção, simples, Pial Legrand, Iriel ou equivalente</t>
  </si>
  <si>
    <t>1.3.33</t>
  </si>
  <si>
    <t>Interruptor para iluminação, 02 seção,simples e paralelo, Pial Legrand, Iriel ou equivalente</t>
  </si>
  <si>
    <t>1.3.34</t>
  </si>
  <si>
    <t>Interruptor para iluminação, 02 seção, simples, Pial Legrand, Iriel ou equivalente</t>
  </si>
  <si>
    <t>Interruptor para iluminação, 03 seção, simples, Pial Legrand, Iriel ou equivalente</t>
  </si>
  <si>
    <t>1.3.35</t>
  </si>
  <si>
    <t>Interruptor simples de uma tecla, conjugado com tomada eletrica 2P+T (20A-220V), Pial Legrand, Iriel ou equivalente</t>
  </si>
  <si>
    <t>1.3.36</t>
  </si>
  <si>
    <t>Interruptor de presença, 220V-60Hz,Pial ou equivalente</t>
  </si>
  <si>
    <t>1.3.37</t>
  </si>
  <si>
    <t>1.3.38</t>
  </si>
  <si>
    <t>Lâmpada fluorescente, branca fria,  Tubular IRC 85 - diam. 26mm, 36W-220V-60Hz, Phillips</t>
  </si>
  <si>
    <t>1.3.39</t>
  </si>
  <si>
    <t>Lâmpada halógena palito, 150W-220V-60Hz, Phillips</t>
  </si>
  <si>
    <t>1.3.40</t>
  </si>
  <si>
    <t>Luminária cilíndrica de sobrepor, corpo em chapa de aço fosfatizada e pintada eletrostática branca. Para 02 lâmpadas fluorescente compacta 23W-220V-60HZ, Lumicenter ou equivalente</t>
  </si>
  <si>
    <t>1.3.41</t>
  </si>
  <si>
    <t>1.3.42</t>
  </si>
  <si>
    <t>1.3.43</t>
  </si>
  <si>
    <t>1.3.44</t>
  </si>
  <si>
    <t>Protetor de surto 20KA – 280V – SIEMENS ou equivalente</t>
  </si>
  <si>
    <t>1.3.45</t>
  </si>
  <si>
    <t>Protetor de surto 40KA – 280V – SIEMENS ou equivalente</t>
  </si>
  <si>
    <t>1.3.46</t>
  </si>
  <si>
    <t>1.3.47</t>
  </si>
  <si>
    <t>1.3.48</t>
  </si>
  <si>
    <t>1.3.49</t>
  </si>
  <si>
    <t>Relê fotoelétrico bimetálico, individual, 1000w instalado em caixa 20x20x12cm  sob a laje e fixado por parafusos exclusivo da iluminação externa. Acoplado com interruptor horário programável 10a 250vca 60hz. Ref. Digimec ou equivalente</t>
  </si>
  <si>
    <t>1.3.50</t>
  </si>
  <si>
    <t>1.3.51</t>
  </si>
  <si>
    <t>1.4</t>
  </si>
  <si>
    <t>1.4.1</t>
  </si>
  <si>
    <t>1.4.2</t>
  </si>
  <si>
    <t>1.4.3</t>
  </si>
  <si>
    <t>1.4.4</t>
  </si>
  <si>
    <t>1.4.5</t>
  </si>
  <si>
    <t>1.4.6</t>
  </si>
  <si>
    <t>1.4.7</t>
  </si>
  <si>
    <t>1.4.8</t>
  </si>
  <si>
    <t>Caixa de passagem metálica esmaltada de embutir, 4"x 2", com espelho para uma tomada unipolar 2P+T</t>
  </si>
  <si>
    <t>1.4.9</t>
  </si>
  <si>
    <t>Caixa de passagem metálica esmaltada de embutir, 4"x 4", com espelho para 3 tomadas unipolares 2P+T</t>
  </si>
  <si>
    <t>1.4.10</t>
  </si>
  <si>
    <t>1.4.11</t>
  </si>
  <si>
    <t>Curva 90º pvc rígido, 25mm, com luvas, Tigre ou equivalente</t>
  </si>
  <si>
    <t>1.4.14</t>
  </si>
  <si>
    <t>Eletroduto PVC rígido, barra de 03 metros, Ø25mm( Ø1"), com luvas, Tigre ou equivalente</t>
  </si>
  <si>
    <t>1.4.15</t>
  </si>
  <si>
    <t>Eletroduto PVC rígido, barra de 03 metros, Ø32mm(Ø1 1/4"), com luvas, Tigre ou equivalente</t>
  </si>
  <si>
    <t>1.4.16</t>
  </si>
  <si>
    <t>1.4.17</t>
  </si>
  <si>
    <t>1.4.18</t>
  </si>
  <si>
    <t>1.4.22</t>
  </si>
  <si>
    <t>TOTAL DA INSTALAÇÕES ELÉTRICAS</t>
  </si>
  <si>
    <t>CABEAMENTO ESTRUTURADO</t>
  </si>
  <si>
    <t>2.1</t>
  </si>
  <si>
    <t>Anel guia aço galvanizado</t>
  </si>
  <si>
    <t>2.2</t>
  </si>
  <si>
    <t>2.3</t>
  </si>
  <si>
    <t>Arruela de pressao, 3/8"</t>
  </si>
  <si>
    <t>2.4</t>
  </si>
  <si>
    <t>Arruela lisa, 3/8"</t>
  </si>
  <si>
    <t>2.5</t>
  </si>
  <si>
    <t xml:space="preserve">Bloco telefônico tipo BER, 10 pares COM </t>
  </si>
  <si>
    <t>2.6</t>
  </si>
  <si>
    <t>Box curvo de alumínio Ø3/4"</t>
  </si>
  <si>
    <t>2.7</t>
  </si>
  <si>
    <t>Box reto de alumínio Ø3/4"</t>
  </si>
  <si>
    <t>2.8</t>
  </si>
  <si>
    <t xml:space="preserve">Braçadeira de velcro </t>
  </si>
  <si>
    <t>cj</t>
  </si>
  <si>
    <t>2.9</t>
  </si>
  <si>
    <t>Braçadeira econômica, para eletroduto Ø1"</t>
  </si>
  <si>
    <t>2.10</t>
  </si>
  <si>
    <t>Braçadeira para fixação de cabo telefônico CTP APL 50-30P</t>
  </si>
  <si>
    <t>2.11</t>
  </si>
  <si>
    <t>2.12</t>
  </si>
  <si>
    <t>Bucha e arruela de alumínio Ø50mm'(Ø2")</t>
  </si>
  <si>
    <t>2.13</t>
  </si>
  <si>
    <t>Cabo telefônico CI 50 30 pares</t>
  </si>
  <si>
    <t>2.14</t>
  </si>
  <si>
    <t>Cabo telefônico CTP APL 50 30 pares</t>
  </si>
  <si>
    <t>2.15</t>
  </si>
  <si>
    <t>Cabo UTP-4 Pares, 24 AWG categoria 6, quatro pares flexível</t>
  </si>
  <si>
    <t>2.16</t>
  </si>
  <si>
    <t>Caixa de passagem em alvenaria tipo R-1 , padrão Telebrás , dimensões: 60x35x50cm</t>
  </si>
  <si>
    <t>2.17</t>
  </si>
  <si>
    <t>Caixa de passagem metálica esmaltada de embutir, 4" X 2"</t>
  </si>
  <si>
    <t>2.18</t>
  </si>
  <si>
    <t>Caixa de passagem metálica esmaltada de embutir, 4" X 4"</t>
  </si>
  <si>
    <t>2.19</t>
  </si>
  <si>
    <t>2.20</t>
  </si>
  <si>
    <t xml:space="preserve">Canaleta para bloco telefônico tipo BER, 10 pares </t>
  </si>
  <si>
    <t>2.21</t>
  </si>
  <si>
    <t>Cantoneira ZZ com parafuso e bucha para fixacao em concreto (suporte omega)</t>
  </si>
  <si>
    <t>2.22</t>
  </si>
  <si>
    <t>Certificação</t>
  </si>
  <si>
    <t>2.23</t>
  </si>
  <si>
    <t>Chumbador rosca interna bucha walshiva para parafuso 3/8"</t>
  </si>
  <si>
    <t>2.24</t>
  </si>
  <si>
    <t xml:space="preserve">Condulete alumínio fundido, ø25mm(1"),desmontável,  ( Wetzel ou equivalente),  com tampa cega com furo central para tomada RJ-45 </t>
  </si>
  <si>
    <t>2.25</t>
  </si>
  <si>
    <t>Conector RJ-45 macho, categoria 6</t>
  </si>
  <si>
    <t>2.26</t>
  </si>
  <si>
    <t>Conectorização</t>
  </si>
  <si>
    <t>2.27</t>
  </si>
  <si>
    <t>Curva horizontal, 90°, para eletrocalha aço galvanizado, perfurada, tipo "U" com tampa, 300mm x100mm com tampa</t>
  </si>
  <si>
    <t>2.28</t>
  </si>
  <si>
    <t>Curva vertical externa, 90°, para eletrocalha aço galvanizado, perfurada, tipo "U" com tampa, 300mm x100mm com tampa</t>
  </si>
  <si>
    <t>2.29</t>
  </si>
  <si>
    <t>Curva vertical interna, 90°, para eletrocalha aço galvanizado, perfurada, tipo "U" com tampa, 300mm x100mm com tampa</t>
  </si>
  <si>
    <t>2.30</t>
  </si>
  <si>
    <t xml:space="preserve">Eletrocalha aço galvanizado em chapa galvanizada bitola mínima 18 USG, perfurada, tipo "U", com tampa dimensões 300x100mm  com tampa             </t>
  </si>
  <si>
    <t>2.31</t>
  </si>
  <si>
    <t>2.32</t>
  </si>
  <si>
    <t>2.33</t>
  </si>
  <si>
    <t>Etiquetas para cabos UTP, espelhos e patch panels</t>
  </si>
  <si>
    <t>vb</t>
  </si>
  <si>
    <t>2.34</t>
  </si>
  <si>
    <t>Flange para eletrocalha aço galvanizado 300mmx100mm com tampa</t>
  </si>
  <si>
    <t>2.35</t>
  </si>
  <si>
    <t>Fornecimento e montagem de central telefônica digital padrão Telebrás  56 troncos e160 ramais</t>
  </si>
  <si>
    <t>2.36</t>
  </si>
  <si>
    <t>Fornecimento e montagem de centro de ditribuição telefônico padrão Telebrás de embutir, dimensões 800mm x 800mmx120mm. Fornecimento e montagem</t>
  </si>
  <si>
    <t>2.37</t>
  </si>
  <si>
    <t xml:space="preserve">Fornecimento, montagem e conectorização de rack tipo pedestal, padrão 19", conforme especificações que se seguem: possuir estrutura em aço martelado, possuir ventilação forçada, porta frontal em acrílico transparente, possuir sistema de chave e fechadura, possuir colunas de segundo plano (aproximadamente 10cm), possuir laterais e traseiras removíveis, possuir conjunto de porcas e parafusos para fixação, possuir 1 (uma) régua com 12 (doze) tomadas  universais - pinos chatos e redondos (2P + T , 16A/250 V), sendo utilizada a polarização NEMA 5/15. Altura de 44U's </t>
  </si>
  <si>
    <t>2.38</t>
  </si>
  <si>
    <t xml:space="preserve">Gancho vertical  suspensão , 300mm x100mm </t>
  </si>
  <si>
    <t>2.39</t>
  </si>
  <si>
    <t>Guia de cabos, padrão 19", horizontal, aberto, 1U</t>
  </si>
  <si>
    <t>2.41</t>
  </si>
  <si>
    <t>Kit porta gaiola</t>
  </si>
  <si>
    <t>2.42</t>
  </si>
  <si>
    <t>Line Cord UTP 4 pares, categoria 6, flexível, 2,5 metros</t>
  </si>
  <si>
    <t>2.43</t>
  </si>
  <si>
    <t>Módulo de proteção telefônico</t>
  </si>
  <si>
    <t>2.44</t>
  </si>
  <si>
    <t>Parafuso auto-atarrachante cabeça panela, 4,2 x 32mm</t>
  </si>
  <si>
    <t>2.45</t>
  </si>
  <si>
    <t>Parafuso cabeça lentilha com trava 1/4"x5/8"</t>
  </si>
  <si>
    <t>2.46</t>
  </si>
  <si>
    <t>Parafuso cabeça sextavada 3/8"</t>
  </si>
  <si>
    <t>2.47</t>
  </si>
  <si>
    <t>Parafuso com bucha de nylon  S-4</t>
  </si>
  <si>
    <t>2.48</t>
  </si>
  <si>
    <t>Parafuso com bucha de nylon  S-8</t>
  </si>
  <si>
    <t>2.49</t>
  </si>
  <si>
    <t>Patch Cord UTP 4 pares, categoria 6, flexível,  1,5 metros, cor amarela</t>
  </si>
  <si>
    <t>2.50</t>
  </si>
  <si>
    <t>Patch Cord UTP 4 pares, categoria 6, flexível,  1,5 metros, cor azul</t>
  </si>
  <si>
    <t>2.51</t>
  </si>
  <si>
    <t>Patch-Panel padrão 19", categoria 6, com 24 portas RJ-45</t>
  </si>
  <si>
    <t>2.52</t>
  </si>
  <si>
    <t xml:space="preserve">Perfilado aço galvanizado em chapa galvanizada bitola mínima 18 USG, perfurada, tipo "U", com tampa dimensões 68x68mm  com tampa             </t>
  </si>
  <si>
    <t>2.53</t>
  </si>
  <si>
    <t>Porca sextavada, 3/8"</t>
  </si>
  <si>
    <t>Régua de Tomadas para rack</t>
  </si>
  <si>
    <t>2.54</t>
  </si>
  <si>
    <t>Saída lateral de eletrocalha aço galvanizado para eletroduto Ø1"</t>
  </si>
  <si>
    <t>2.55</t>
  </si>
  <si>
    <t>Suporte Econômico p/ fix. do Eletroduto Ø 1'" em eletrocalha</t>
  </si>
  <si>
    <t>2.56</t>
  </si>
  <si>
    <t>Switch empilhável com 24 portas 10/100 Base-TX, com slot, e acessórios para empilhamento, 3COM  ou equivalente</t>
  </si>
  <si>
    <t>2.57</t>
  </si>
  <si>
    <t xml:space="preserve">Switch Gigabit Ethernet, camada 3, desktop, com no mímimo 24 portas 1000BaseSX e com módulo para redundancia completa entre os dois equipamentos, 3COM ou equivalente </t>
  </si>
  <si>
    <t>2.58</t>
  </si>
  <si>
    <t>T horizontal, para eletrocalha aço galvanizado, perfurada,tipo "U" com tampa,  300x100mm com tampa</t>
  </si>
  <si>
    <t>2.59</t>
  </si>
  <si>
    <t>T vertical de derivação, para eletrocalha aço galvanizado, perfurada,tipo "U" com tampa,  300x100mm com tampa</t>
  </si>
  <si>
    <t>2.60</t>
  </si>
  <si>
    <t>Tala para eletrocalha perfurada 300mmx100mm</t>
  </si>
  <si>
    <t>2.61</t>
  </si>
  <si>
    <t>Tampa de ferro fundido para caixa R-1</t>
  </si>
  <si>
    <t>2.62</t>
  </si>
  <si>
    <t>Terminal de fechamento para eletrocalha aço galvanizado 300mm x100mm</t>
  </si>
  <si>
    <t>2.63</t>
  </si>
  <si>
    <t>Tomada lógica dupla RJ-45, conector Fêmea Cat. 6  T568a/B, com espelho e demais acessórios,  referencia Furukawa ou equivalente</t>
  </si>
  <si>
    <t>2.64</t>
  </si>
  <si>
    <t>2.65</t>
  </si>
  <si>
    <t>Vergalhão de aço com rosca total (diâmetro: Ø3/8 ")</t>
  </si>
  <si>
    <t>TOTAL DO CABEAMENTO ESTRUTURADO</t>
  </si>
  <si>
    <t>3.1</t>
  </si>
  <si>
    <t>Abraçadeira metálica tipo "copo" para eletroduto de FºGº ø 1"(Ø25mm)</t>
  </si>
  <si>
    <t>3.2</t>
  </si>
  <si>
    <t>Anilhas plasticas  ( destinados a terminação e origem dos cabos)</t>
  </si>
  <si>
    <t>ud</t>
  </si>
  <si>
    <t>3.3</t>
  </si>
  <si>
    <t>Arame aço galvanizado, 14BWG</t>
  </si>
  <si>
    <t>3.4</t>
  </si>
  <si>
    <t>Arruela alumínio, 25mm(1")</t>
  </si>
  <si>
    <t>3.5</t>
  </si>
  <si>
    <t>3.6</t>
  </si>
  <si>
    <t>3.7</t>
  </si>
  <si>
    <t>3.8</t>
  </si>
  <si>
    <t>3.9</t>
  </si>
  <si>
    <t>3.10</t>
  </si>
  <si>
    <t>3.11</t>
  </si>
  <si>
    <t xml:space="preserve">Cabo PP flexível da pirelli ou siemens, com isolamento 750V de 3#2,5 mm2 </t>
  </si>
  <si>
    <t>3.12</t>
  </si>
  <si>
    <t>3.13</t>
  </si>
  <si>
    <t>Caixa de passagem alumínio 20x20x12cm c/ tampa, Tigre ou equivalente</t>
  </si>
  <si>
    <t>3.14</t>
  </si>
  <si>
    <t>Caixa de passagem metálica esmaltada de embutir, 4" X 2",  com tampa cega com furo central para tomada RJ-45</t>
  </si>
  <si>
    <t>3.16</t>
  </si>
  <si>
    <t>Caixa de proteção para conjunto câmera/lente, uso externo</t>
  </si>
  <si>
    <t>3.17</t>
  </si>
  <si>
    <t>Caixa de proteção para conjunto câmera/lente, uso interno</t>
  </si>
  <si>
    <t>3.18</t>
  </si>
  <si>
    <t>Câmera colorida IP externa fixa day/night digital colorida CCD1/3", alta resolução com edr, 480 TLV(NTC), sensibilidade 0,5 lux, modelo PELCO CC3701H, ou equivalente</t>
  </si>
  <si>
    <t>3.19</t>
  </si>
  <si>
    <t>Câmera colorida IP interna fixa day/night digital colorida CCD1/3", alta resolução com edr, 480 TLV(NTC), sensibilidade 0,5 lux, modelo PELCO CC3701H, ou equivalente</t>
  </si>
  <si>
    <t>3.20</t>
  </si>
  <si>
    <t>3.21</t>
  </si>
  <si>
    <t>3.22</t>
  </si>
  <si>
    <t>3.23</t>
  </si>
  <si>
    <t>Conector isolados ( destinados a terminação da alimentação das câmeras)</t>
  </si>
  <si>
    <t>3.24</t>
  </si>
  <si>
    <t>3.25</t>
  </si>
  <si>
    <t xml:space="preserve">Conexões e acessórios </t>
  </si>
  <si>
    <t>3.26</t>
  </si>
  <si>
    <t>3.27</t>
  </si>
  <si>
    <t>Curva horizontal, 90°, para eletrocalha aço galvanizado, perfurada, tipo "U" com tampa, 150x100mm com tampa</t>
  </si>
  <si>
    <t>3.28</t>
  </si>
  <si>
    <t>Curva vertical interna, 90°, para eletrocalha aço galvanizado, perfurada, tipo "U" com tampa, 150x100mm com tampa</t>
  </si>
  <si>
    <t>3.29</t>
  </si>
  <si>
    <t>Elementos de fixação dos eletrodutos: braçadeira galvanizada adaptada p/ instalação com tirante de 1" (25mm)</t>
  </si>
  <si>
    <t>3.30</t>
  </si>
  <si>
    <t xml:space="preserve">Eletrocalha aço galvanizado em chapa galvanizada bitola mínima 18 USG, perfurada, tipo "U", com tampa dimensões 150x100mm  com tampa             </t>
  </si>
  <si>
    <t>3.31</t>
  </si>
  <si>
    <t>Eletroduto de PVC rígido corrugado-PEAD,com conexões ø 25 mm (1")</t>
  </si>
  <si>
    <t>3.32</t>
  </si>
  <si>
    <t>3.33</t>
  </si>
  <si>
    <t>Etiqueta de  identificação de câmeras  ref. Wml 311-292 da marca brady</t>
  </si>
  <si>
    <t>3.34</t>
  </si>
  <si>
    <t>Fita auto fusao , 19mmx10m Scotch, Pirelli ou equivalente</t>
  </si>
  <si>
    <t>Rl</t>
  </si>
  <si>
    <t>3.35</t>
  </si>
  <si>
    <t>Fita espiralada 1/2"</t>
  </si>
  <si>
    <t>3.36</t>
  </si>
  <si>
    <t>Fita isolante plastica , 19mmx10m Scotch, Pirelli ou equivalente</t>
  </si>
  <si>
    <t>3.37</t>
  </si>
  <si>
    <t>Flange para eletrocalha aço galvanizado 150x100mm com tampa</t>
  </si>
  <si>
    <t>3.38</t>
  </si>
  <si>
    <t>Fornecimento, instalação e treinamento: Central CFTV - (contendo servidor, gravador digital de imagens e seus periféricos) teclado, mouse e monitor de video. O  DVR - gravador digital de vídeo deverá ter: entrada para 50 câmeras, 250GB de disco para armazenamento (expansível a até 1.5tb), modelo PELCO DX4515 ou equivalente. conforme memorial descritivo e especificações.</t>
  </si>
  <si>
    <t>3.39</t>
  </si>
  <si>
    <t xml:space="preserve">Fornecimento, montagem e conectorização de rack tipo pedestal, padrão 19", conforme especificações que se seguem: possuir estrutura em aço martelado, possuir ventilação forçada, porta frontal em acrílico transparente, possuir sistema de chave e fechadura, possuir colunas de segundo plano (aproximadamente 10cm), possuir laterais e traseiras removíveis, possuir conjunto de porcas e parafusos para fixação, possuir 2 (duas) réguas com 10 (dez) tomadas  universais - pinos chatos e redondos (2P + T , 16A/250 V), sendo utilizada a polarização NEMA 5/15. Altura de 36U's </t>
  </si>
  <si>
    <t>3.40</t>
  </si>
  <si>
    <t xml:space="preserve">Gancho vertical  suspensão , 150mm x100mm </t>
  </si>
  <si>
    <t>3.41</t>
  </si>
  <si>
    <t>3.42</t>
  </si>
  <si>
    <t>3.43</t>
  </si>
  <si>
    <t>3.44</t>
  </si>
  <si>
    <t>3.45</t>
  </si>
  <si>
    <t>Mesa, cadeira , Monitor LCD  20", vga, áudio/vídeo, tela plana</t>
  </si>
  <si>
    <t>3.46</t>
  </si>
  <si>
    <t xml:space="preserve">No-break  3KVA 220/115v, AFP, sms, autonomia 50 minutos </t>
  </si>
  <si>
    <t>3.47</t>
  </si>
  <si>
    <t>Pacotes de anilha plásticas ( destinados a terminação e origem dos cabos)</t>
  </si>
  <si>
    <t>3.48</t>
  </si>
  <si>
    <t>3.49</t>
  </si>
  <si>
    <t>3.50</t>
  </si>
  <si>
    <t>3.51</t>
  </si>
  <si>
    <t>3.52</t>
  </si>
  <si>
    <t>3.53</t>
  </si>
  <si>
    <t>Patch Cord UTP 4 pares, categoria 6, flexível,  1,5 metros, cor vermelha</t>
  </si>
  <si>
    <t>3.54</t>
  </si>
  <si>
    <t>3.55</t>
  </si>
  <si>
    <t>3.56</t>
  </si>
  <si>
    <t>Router 10/100Mbps - Base RX/TX</t>
  </si>
  <si>
    <t>3.57</t>
  </si>
  <si>
    <t>3.58</t>
  </si>
  <si>
    <t>3.59</t>
  </si>
  <si>
    <t>T horizontal, para eletrocalha aço galvanizado, perfurada,tipo "U" com tampa,  150x100mm com tampa</t>
  </si>
  <si>
    <t>3.60</t>
  </si>
  <si>
    <t>Tala para eletrocalha perfurada 100mmx50mm</t>
  </si>
  <si>
    <t>3.61</t>
  </si>
  <si>
    <t>Terminal de fechamento para eletrocalha aço galvanizado 150x100mm</t>
  </si>
  <si>
    <t>3.62</t>
  </si>
  <si>
    <t>TOTAL DO CFTV</t>
  </si>
  <si>
    <t>ALARME</t>
  </si>
  <si>
    <t>4.1</t>
  </si>
  <si>
    <t>4.2</t>
  </si>
  <si>
    <t>4.3</t>
  </si>
  <si>
    <t>4.4</t>
  </si>
  <si>
    <t>4.5</t>
  </si>
  <si>
    <t>4.6</t>
  </si>
  <si>
    <t>4.7</t>
  </si>
  <si>
    <t>4.8</t>
  </si>
  <si>
    <t>4.9</t>
  </si>
  <si>
    <t>4.10</t>
  </si>
  <si>
    <t>4.11</t>
  </si>
  <si>
    <t>Cabo telefônico CCI 60-2P com quatro vias de cores diferentes com no mínimo 0,80 mm de diâmetro por fio, sólidos</t>
  </si>
  <si>
    <t>4.12</t>
  </si>
  <si>
    <t>4.13</t>
  </si>
  <si>
    <t>4.14</t>
  </si>
  <si>
    <t>Caixa metálica de passagem 30x30x12cm c/ tampa, Tigre ou equivalente</t>
  </si>
  <si>
    <t>4.15</t>
  </si>
  <si>
    <t>4.16</t>
  </si>
  <si>
    <t>Cerca elétrica residencial formada por 4 fios de aço inox de alto brilho 0,6mm, sustentados por hastes de alumínio e isolados por poliéster, hastes do tipo chata de alumínio maciço 21mmx4mmx1m com 4 fios, 45º de ângulo de instalação, exclusivo para cerca elétrica. Incluindo fonte 12 volts estabilizada 600W-220V, Placa de advertência - "cuidado cerca elétrica", fixada no fio de alumínio de 10 em 10m.</t>
  </si>
  <si>
    <t>4.17</t>
  </si>
  <si>
    <t>4.18</t>
  </si>
  <si>
    <t>4.19</t>
  </si>
  <si>
    <t>Conexões e acessórios para alarme</t>
  </si>
  <si>
    <t>4.20</t>
  </si>
  <si>
    <t>4.21</t>
  </si>
  <si>
    <t>4.22</t>
  </si>
  <si>
    <t>4.23</t>
  </si>
  <si>
    <t>4.24</t>
  </si>
  <si>
    <t>Etiqueta de  identificação de sensores  ref. Wml 311-292 da marca brady</t>
  </si>
  <si>
    <t>4.25</t>
  </si>
  <si>
    <t>4.26</t>
  </si>
  <si>
    <t>4.27</t>
  </si>
  <si>
    <t>4.28</t>
  </si>
  <si>
    <t>Fornecimento  e instalação, 01 Teclado do tipo digital com visor de cristal líquido para ligar e desligar o sistema compatível com a placa central;</t>
  </si>
  <si>
    <t>4.29</t>
  </si>
  <si>
    <t>Fornecimento, instalação e treinamento: Central de alarme  48 zonas , com discador , controle remoto e bateria, Deverá ser fornecida e instalada, 01 placa central de monitoramento local do tipo micro-processada, com no mínimo 08 perímetros, carregador de bateria, formato de comunicação contact ID. - marca paradox ou equivalente. conforme memorial descritivo e especificações.</t>
  </si>
  <si>
    <t>4.30</t>
  </si>
  <si>
    <t>4.31</t>
  </si>
  <si>
    <t>4.32</t>
  </si>
  <si>
    <t>4.33</t>
  </si>
  <si>
    <t>4.34</t>
  </si>
  <si>
    <t>Sensor de infra-vermelho de detecção de presença programável, interno, sensibilidade de 8 a 10m, com ângulo de cobertura radial de 360º e frontal maior que 135º e tempo ajustável de 20 seg a 03 min ref.  Pial legrand, siemens ou equivalente.</t>
  </si>
  <si>
    <t>4.35</t>
  </si>
  <si>
    <t>Sensor de quebra vidro de detecção de presença programável, interno, sensibilidade de 8 a 10m, com ângulo de cobertura radial de 360º e frontal maior que 135º e tempo ajustável de 20 seg a 03 min ref.  Pial legrand, siemens ou equivalente.</t>
  </si>
  <si>
    <t>4.36</t>
  </si>
  <si>
    <t>Sirene ecp monotonal 120db, externa, características: dimensão aproximada: 9,2 x 9,2 x 7,0; 12v, corrente 0,3a, potência 120db.  com tensão e sistema compatível com a placa central;</t>
  </si>
  <si>
    <t>4.37</t>
  </si>
  <si>
    <t>Sirene ecp monotonal 120db, interna, características: dimensão aproximada: 9,2 x 9,2 x 7,0; 12v, corrente 0,3a, potência 120db.  com tensão e sistema compatível com a placa central;</t>
  </si>
  <si>
    <t>4.38</t>
  </si>
  <si>
    <t>4.39</t>
  </si>
  <si>
    <t>TOTAL DO ALARME</t>
  </si>
  <si>
    <t>DETECÇÃO E ALARME DE INCÊNDIO</t>
  </si>
  <si>
    <t>5.1</t>
  </si>
  <si>
    <t>Acionador manual fechado, Para uso interno, normalmente aberto; Contatos Micro-Switch: Fecha em alarme; Terminais: Condutor rígido de 2,5mm2_ (cada condutor), Tensão de Alimentação: 220V, Grau de Proteção: IP44, Temperatura de Operação: -30 a +70oC, Material: Composto especial de plástico, Cor: Vermelha, Dimensões: 87 x 87 x 51,5mm, Peso: 220 gramas.</t>
  </si>
  <si>
    <t>5.2</t>
  </si>
  <si>
    <t>5.3</t>
  </si>
  <si>
    <t>5.4</t>
  </si>
  <si>
    <t>5.5</t>
  </si>
  <si>
    <t>5.6</t>
  </si>
  <si>
    <t>5.7</t>
  </si>
  <si>
    <t>5.8</t>
  </si>
  <si>
    <t>5.9</t>
  </si>
  <si>
    <t xml:space="preserve">Cabo PP flexível da pirelli ou siemens, com isolamento 750V de 2#1,5 mm2 </t>
  </si>
  <si>
    <t>5.10</t>
  </si>
  <si>
    <t xml:space="preserve">Cabo PP flexível da pirelli ou siemens, com isolamento 750V de 2#2,5 mm2 </t>
  </si>
  <si>
    <t>5.11</t>
  </si>
  <si>
    <t>5.12</t>
  </si>
  <si>
    <t>5.13</t>
  </si>
  <si>
    <t>5.14</t>
  </si>
  <si>
    <t>Condulete alumínio fundido, ø25mm(1"),desmontável,  ( Wetzel ou equivalente),  com tampa cega</t>
  </si>
  <si>
    <t>5.15</t>
  </si>
  <si>
    <t>5.16</t>
  </si>
  <si>
    <t>5.17</t>
  </si>
  <si>
    <t>5.18</t>
  </si>
  <si>
    <t>5.19</t>
  </si>
  <si>
    <t>5.20</t>
  </si>
  <si>
    <t>5.21</t>
  </si>
  <si>
    <t>5.22</t>
  </si>
  <si>
    <t>Fornecimento, instalação e treinamento: Central de detecção e alarme de incêndio ,  Tensão da rede elétrica 220 Vca, controle remoto e bateria,  carregador de bateria, formato de comunicação contact ID. - marca paradox ou equivalente. conforme memorial descritivo e especificações, Tensão de trabalho 12 V, Tensão de carga 17 Vcc, Tensão de flutuação 13,2 à 13,8 Vcc, Transformador de carga 16Vac / 0,6A, Corrente de carga 0,6 A, caixa metálica em epoxi. Com módulo de endereçamento.</t>
  </si>
  <si>
    <t>5.23</t>
  </si>
  <si>
    <t xml:space="preserve">
Detector de fumaça CPD 7051, modelo de Detector: Por Ionização, Tensão de operação (base 4WB): 16,8 a 36,8 Vcc, Ripple máximo: 50% da entrada DC, Corrente de partida: 0,1 mA máx., Corrente do alarme: 100mA máx., Indicador do alarme: LED interno, Faixa de temperatura operacional: de 0 a 37,8º C, Faixa de umidade relativa: 0 a 93% (sem condensação), Tensão de reinício: 3V (típico) min., Tempo de reinício: 1,0 seg. máx., Tempo de partida: 20 seg. max., Tensão do alarme: 5,5 V, Acabamento: plástico branco de alta resistência a impacto, Área de cobertura máxima (teto s/ colunas): 81 m2, raio de 6,3m (ABNT NBR 9441), Corrente de operação: 45 μA pico de 100 μA a 24 Vcc, Sensibilidade de UL: 0,85 - 1,75%/pé, dimensões: Ø150x48mm.
</t>
  </si>
  <si>
    <t>5.24</t>
  </si>
  <si>
    <t xml:space="preserve">
Detector térmico termovelocimétrico, tensão de operação: 17 a 28 volts, Ripple máximo: 2 volts de pico a pico máximo a 1Hz a 100kHz, Corrente de partida: 51μA ± 2μA, a 24 volts, Voltagem do alarme: 6 a 8 volts, Corrente do alarme: 50-52 mA a 24 volts,  Indicador do alarme: LED interno, Carga designada para o alarme: 450 Ohms em série com queda de 3 volts, Temperatura de Armazenamento: -30ºC a 120ºC, Temperatura de Operação: -20ºC a 90ºC, Temperatura de Alarme: 60ºC, Faixa de umidade relativa: 0% a 95%, Grau de proteção: IP54, Área de cobertura máxima (teto s/ colunas): 36 m2, raio de 4,2m (ABNT NBR 9441), dimensões: Ø150x46mm.
</t>
  </si>
  <si>
    <t>5.25</t>
  </si>
  <si>
    <t>O detector térmico, tensão de operação: 10 – 27 Vcc, Corrente de consumo: &lt; 0,3 mA, Voltagem do alarme: 6 a 8 volts, Corrente do alarme: 50-52 mA a 24 volts,  Indicador do alarme: LED interno, Carga designada para o alarme: 450 Ohms em série com queda de 3 volts, Temperatura de Armazenamento: -30ºC a 120ºC, Temperatura de trabalho: -20 -+ 80oC, Faixa de umidade relativa: 0% a 95%, Grau de proteção: IP 44D, Acabamento  Cor: Cinza claro,  Área de cobertura máxima (teto s/ colunas): 36 m2, raio de 4,2m (ABNT NBR 9441), dimensões: Ø103x52mm.</t>
  </si>
  <si>
    <t>5.26</t>
  </si>
  <si>
    <t>5.27</t>
  </si>
  <si>
    <t>5.28</t>
  </si>
  <si>
    <t>5.29</t>
  </si>
  <si>
    <t>Sirene endereçável a ser conectada ao laço de detecção, Faixa de Tensão: 14 – 27 Vcc, Dimensões: 106 x 106 x 95 (mm), Peso: 240 g, Materiais: Carcaça Plástica ABS, Cor: Vermelha, Consumo de Corrente: 5 mA @ 27 Vcc, Grau de Proteção : IP 42, Temperatura ( operação ) -20o C a + 70o C.</t>
  </si>
  <si>
    <t>5.30</t>
  </si>
  <si>
    <t>5.31</t>
  </si>
  <si>
    <t>TOTAL DO DETECÇÃO E ALARME DE INCÊNDIO</t>
  </si>
  <si>
    <t>SISTEMA DE PROTEÇÃO CONTRA DESCARGAS ATMOSFÉRICAS-SPDA</t>
  </si>
  <si>
    <t>6.1</t>
  </si>
  <si>
    <t>6.2</t>
  </si>
  <si>
    <t>Acoplamento captor/mastro em PVC inc. alt. rigidez dielétrica</t>
  </si>
  <si>
    <t>6.3</t>
  </si>
  <si>
    <t xml:space="preserve">Base para mastro 1.1/2" </t>
  </si>
  <si>
    <t>6.4</t>
  </si>
  <si>
    <t>Cadinho cabo haste 50mm x 5/8"</t>
  </si>
  <si>
    <t>6.5</t>
  </si>
  <si>
    <t>Cadinho para solda exotérmica tipo cabo/cabo 35mm² , tipo "X"</t>
  </si>
  <si>
    <t>6.6</t>
  </si>
  <si>
    <t>Cadinho para solda exotérmica tipo cabo/cabo 35mm², tipo "T"</t>
  </si>
  <si>
    <t>6.7</t>
  </si>
  <si>
    <t>Caixa de inspeção de aterramento tipo solo  em PVC Ø40x50cm c/ tampa de ferro fundido</t>
  </si>
  <si>
    <t>6.8</t>
  </si>
  <si>
    <t>Captor franklin inox 4 pontas</t>
  </si>
  <si>
    <t>6.9</t>
  </si>
  <si>
    <t>Conector para medição, em bronze para cabo 35mm²</t>
  </si>
  <si>
    <t>6.10</t>
  </si>
  <si>
    <t>Conjunto de contraventamento regulável c/ estic. para cabo de aço  de 6 mm</t>
  </si>
  <si>
    <t>6.11</t>
  </si>
  <si>
    <t>Cordoalha de cobre nu # 35mm²</t>
  </si>
  <si>
    <t>6.12</t>
  </si>
  <si>
    <t>Cordoalha de cobre nu # 50mm²</t>
  </si>
  <si>
    <t>6.13</t>
  </si>
  <si>
    <t>6.14</t>
  </si>
  <si>
    <t>6.15</t>
  </si>
  <si>
    <t>6.16</t>
  </si>
  <si>
    <t>6.17</t>
  </si>
  <si>
    <t>Mastro de ferro Galvanizado 1 1/2"x3,0m</t>
  </si>
  <si>
    <t>6.18</t>
  </si>
  <si>
    <t>6.19</t>
  </si>
  <si>
    <t>6.20</t>
  </si>
  <si>
    <t>Pó de solda exotérmico Nº90</t>
  </si>
  <si>
    <t>6.21</t>
  </si>
  <si>
    <t>Presilha para cabo de cobre nú 35mm²</t>
  </si>
  <si>
    <t>6.22</t>
  </si>
  <si>
    <t>Suporte duplo de aço galvanizado 90° c/ roldana</t>
  </si>
  <si>
    <t>6.23</t>
  </si>
  <si>
    <t>Suporte isolador reforçado para mastro de 1 1/2" com roldana</t>
  </si>
  <si>
    <t>6.24</t>
  </si>
  <si>
    <t>Terminal aéreo 3/8"x35cm aço galvanizado</t>
  </si>
  <si>
    <t>TOTAL INSTALAÇÕES DE SPDA</t>
  </si>
  <si>
    <t>TOTAL GERAL DA OBRA SEM BDI</t>
  </si>
  <si>
    <t>1.3.12</t>
  </si>
  <si>
    <t>1.3.52</t>
  </si>
  <si>
    <t>1.3.53</t>
  </si>
  <si>
    <t>1.3.54</t>
  </si>
  <si>
    <t>1.3.55</t>
  </si>
  <si>
    <t>1.3.56</t>
  </si>
  <si>
    <t>1.3.57</t>
  </si>
  <si>
    <t>1.3.58</t>
  </si>
  <si>
    <t>1.3.59</t>
  </si>
  <si>
    <t>1.3.60</t>
  </si>
  <si>
    <t>1.3.61</t>
  </si>
  <si>
    <t>Caixa de passagem octgonal metálica esmaltada de embutir, 3" x 3"</t>
  </si>
  <si>
    <t>1.2.2</t>
  </si>
  <si>
    <t>1.2.8</t>
  </si>
  <si>
    <t>1.2.9</t>
  </si>
  <si>
    <t>1.2.10</t>
  </si>
  <si>
    <t>1.2.20</t>
  </si>
  <si>
    <t>1.2.21</t>
  </si>
  <si>
    <t>1.4.12</t>
  </si>
  <si>
    <t>1.4.13</t>
  </si>
  <si>
    <t>1.4.19</t>
  </si>
  <si>
    <t>1.4.20</t>
  </si>
  <si>
    <t>1.4.23</t>
  </si>
  <si>
    <t>Fornecimento e instalação de luminária pública tipo pétala, suporte central em liga de alumínio fundido, montagem para 4 pétalas, para 1 lâmpada vapor de sódio  em alta pressão 250W-220V-60Hz tubular em cada. Corpo integral em  liga de alumínio injetado, refletor interno em alumínio estampado, polido quimicamente e anodizado. Pescoço em liga de alumínio injetado, alojamento de chassi em alumínio fundido com:reatores, ignitores e capacitores, tampa inferior basculante e removível, sistema de ventilação. Refrator de vidro plano, transparente, temperado, resistente a choques térmicos e mecânicos, fixado a luminária através de aro, dobradiça e fecho em alumínio fundido. Soquete de porcelana, reforçado, E-40, antivibratório, dispositivo para ajuste de foco da lâmpada. Fixação por meio de suporte central para topo de poste reto diamêtro externo mínimo de Ø114mm. com Cabos condutores, isolamento de silicone ou PVC, 105º, anti-chama, conectores tipo prensa cabo. Acabamento externo em esmalte sintético, martelado, cor cinza.</t>
  </si>
  <si>
    <t>1.3.62</t>
  </si>
  <si>
    <t>1.3.63</t>
  </si>
  <si>
    <t>Lâmpada tubular a vapor sódio, rosca E-40, 250W-220V-60Hz, Osram ou equivalente</t>
  </si>
  <si>
    <t>Luminária de Emergência para duas lampada fluorescentes 2x15W-220V-60Hz. Phillips ou equivalente</t>
  </si>
  <si>
    <t>Luminária fluorescente de sobrepor em chapa de aço pintada eletrostática branca com refletor em alumínio anodizado brilhante de alta pureza, para 2 lâmpada de 36W, branca fria, contendo reator eletrônico de alto fator de potência, soquetes e outros acessórios, Lumicenter ou equivalente</t>
  </si>
  <si>
    <t>Fornecimento e implantação de poste metálico cor preta 1,80metros, com 02 luminárias esféricas tipo globo transparente 180º em oposição. Para 01 lâmpada fluorescente compacta 23W-220V-60HZ em cada. Corpo em chapa de aço fosfatizada e pintada eletrostaticamente. REF. Lumicenter ou equivalente</t>
  </si>
  <si>
    <t xml:space="preserve">Fornecimento e implantação de poste de concreto, telecônico reto,  engastado, 10m de comprimento total,  janela de inspeção, com tubo de aço galvanizado Ø2"x10cm no topo. Dimensões: Ø114,3mm(base) e Ø60,3mm(topo) .  </t>
  </si>
  <si>
    <t>Lâmpada compacta, branca fria, 23W-220V-60Hz, Phillips, rosca E-27</t>
  </si>
  <si>
    <t>Refletor de sobrepor para 01 lâmpada halógena palito de 150W-220V-60HZ. Corpo em alumínio e proteção contra jato de água e poeira. Instalado com caixa blindada no piso para iluminação das bandeiras.</t>
  </si>
  <si>
    <t>1.3.64</t>
  </si>
  <si>
    <t>Contator tripolar 380/2220V, 60Hz, 3RT10 35 (40A)-1A Siemens ou equivalente</t>
  </si>
  <si>
    <t>Chave seletora tripolar 380/220V, 60HZ, CAPACIDADE DE ATÉ 50A</t>
  </si>
  <si>
    <t>Disjuntor tripolar 70 A Ref. Siemens, Primeletrica ou Lousano</t>
  </si>
  <si>
    <t>Disjuntor tripolar 32 A Ref. Siemens, Primeletrica ou Lousano</t>
  </si>
  <si>
    <t xml:space="preserve">QDG-Fornecimento e montagem de armário de distribuição metálico de sobrepor, 800x1200x350mm, em chapa de aço 14; espelho em policarbonato; isolação IP54 ;  tratamento: banho químico desengraxante  e fosfotização à base de fosfato de ferro; caixa e tampa: cor bege (ral 7032), placa de montagem, em chapa de aço 12: cor laranja (ral 2004), pintura eletrostática epoxí a pó; todos os circuitos identificados através de anilhas conforme numeração no projeto; na parte externa da porta, medidores de tensão e corrente com chave comutadora de 3 posições, e a denominação do quadro e tensão nominal; protetores de surto de tensão 40KA; 280V; equipados com contatos de alarme, para detecção de abertura por proteção, excelente estética e espaço suficiente para retirada e colocação de componentes; barramento principal eletrolíticos cobreados  trifásicos pintados nas cores:  fase R-vermelha, fase S- branca, fase T- marron, neutro- azul claro, terra-  verde, com barramentos pintados fases R,S,T-neutro-terra: 25 x 3 mm(1” x 1/8"), contendo: plaqueta de policarbonato na porta identificando o quadro e a tensão 380/220V,  e demais  acessórios, estética a toda prova.De acordo com diagrama unifilar.disjuntores: 1 Geral tripolar de 250A-40KA, 1 tripolares de 100A-25KA, 1 de 80A-25KA, 1 de 70A-25KA, 1 de 60A-25KA, 1 de 40A-25KA e 1 de 32A-25KA. Incluindo equipamentos e dispositivos de medição e proteção indicados no diagrama unifilar geral. REF. Cemar, Siemens ou equivalente e com aprovação do Setor de Engenharia do MP.
</t>
  </si>
  <si>
    <t>Quadro de Distribuição metálico de Embutir, com barramento trifásico e espaço para disjuntor geral até 150A e supressor de surto, placa de acrílico e bandeja de montagem, para 44 elementos, profundidade mínima de 12cm, Norma DIN.  REF. Cemar, Siemens.</t>
  </si>
  <si>
    <t>Quadro de Distribuição metálico de Embutir, com barramento trifásico e espaço para disjuntor geral até 150A e supressor de surto, placa de acrílico e bandeja de montagem, para 24 elementos, profundidade mínima de 12cm, Norma DIN.  REF. Cemar, Siemens.</t>
  </si>
  <si>
    <t>Quadro de Distribuição metálico de Embutir, com barramento trifásico e espaço para disjuntor geral até 150A e supressor de surto, placa de acrílico e bandeja de montagem, para 16 elementos, profundidade mínima de 12cm, Norma DIN.  REF. Cemar, Siemens.</t>
  </si>
  <si>
    <t>Quadro de Distribuição metálico de Embutir, com barramento trifásico e espaço para disjuntor geral até 150A e supressor de surto, placa de acrílico e bandeja de montagem, para 56 elementos, profundidade mínima de 12cm, Norma DIN.  REF. Cemar, Siemens.</t>
  </si>
  <si>
    <t>Fornecimento e montagem de armário de distribuição metálico de sobrepor, 500x500x200mm, em chapa de aço 14; espelho em policarbonato; isolação IP54 ;  tratamento: banho químico desengraxante  e fosfotização à base de fosfato de ferro; caixa e tampa: cor bege (ral 7032), placa de montagem, em chapa de aço 12: cor laranja (ral 2004), pintura eletrostática epoxí a pó. Ref. Elfa ou equivalente.</t>
  </si>
  <si>
    <t>Disjuntor norma DIN curva c tipo DDR(30mA) unipolar 10 A Ref. Siemens, Primeletrica ou Lousano</t>
  </si>
  <si>
    <t>Disjuntor norma DIN curva c tipo DDR(30mA) unipolar 16 A Ref. Siemens, Primeletrica ou Lousano</t>
  </si>
  <si>
    <t>Disjuntor norma DIN curva c tipo DDR(30mA) unipolar 25 A Ref. Siemens, Primeletrica ou Lousano</t>
  </si>
  <si>
    <t>Disjuntor norma DIN curva c tipo unipolar 16 A Ref. Siemens, Primeletrica ou Lousano</t>
  </si>
  <si>
    <t>Disjuntor norma DIN curva c tipo unipolar 25 A Ref. Siemens, Primeletrica ou Lousano</t>
  </si>
  <si>
    <t>Tomada (F+N+T)  (20A-220V) 600W, Pial, Tigre ou equivalente, com espelho</t>
  </si>
  <si>
    <t>Fornecimento e montagem de centro de ditribuição telefônico padrão Telebrás de embutir, dimensões 1200mm x 1200mmx150mm. Fornecimento e montagem</t>
  </si>
  <si>
    <t>z</t>
  </si>
  <si>
    <t>CFTV</t>
  </si>
  <si>
    <t>Cabo de cobre isolacao composto termoplastico 0,6/1KV, EPR/XLPE 90º, 16,0mm2, cor preta.</t>
  </si>
  <si>
    <t>Cabo de cobre isolacao composto termoplastico 0,6/1KV, EPR/XLPE 90º, 6,0mm2, cor verde.</t>
  </si>
  <si>
    <t>Cabo de cobre isolacao composto termoplastico 0,6/1KV, EPR/XLPE 90º, 6,0mm2, cor azul claro.</t>
  </si>
  <si>
    <t>Cabo de cobre isolacao composto termoplastico 0,6/1KV, EPR/XLPE 90º, 6,0mm2, cor preta.</t>
  </si>
  <si>
    <t>Bucha e arruela de alumínio Ø75mm</t>
  </si>
  <si>
    <t>Bucha e arruela de alumínio Ø50mm</t>
  </si>
  <si>
    <t>Curva 90º PVC rígido, 75mm, com luvas, Tigre ou equivalente</t>
  </si>
  <si>
    <t>Eletroduto PVC rígido, barra de 03 metros, 75mm com luvas, Tigre ou equivalente</t>
  </si>
  <si>
    <t>ENERGIA ESTABILIZADA 220V</t>
  </si>
  <si>
    <t>Nobreak trifásico 30KVA com bateria de autonomia de 2 horas, entrada: 380/220V saída: 380/220V</t>
  </si>
  <si>
    <t>Tomada elétrica tripla para embutir em caixa 4"x4" com espelho, cada uma  tripolar (F+N+T), 20A-220V-60HZ, cor vermelha, Pial, Tigre ou equivalente</t>
  </si>
  <si>
    <t>Tomada elétrica para embutir em caixa 4"x2" com espelho, cada uma  tripolar (F+N+T), 10A-220V-60HZ, cor branca, Pial, Tigre ou equivalente</t>
  </si>
  <si>
    <t>Cabo de cobre flexível 4,0mm²  isolação composto termoplástico 750V. Na cor vermelha</t>
  </si>
  <si>
    <t>Cabo de cobre flexível 2,5mm²  isolação composto termoplástico 750V. Na cor branca</t>
  </si>
  <si>
    <t>Cabo de cobre flexível 2,5mm²  isolação composto termoplástico 750V. Na cor cinza</t>
  </si>
  <si>
    <t>Cabo de cobre flexível 4,0mm²  isolação composto termoplástico 750V. Na cor cinza</t>
  </si>
  <si>
    <t xml:space="preserve">Cabo de cobre flexível 4,0mm²  isolação composto termoplástico 750V. Na cor verde </t>
  </si>
  <si>
    <t>LEVANTAMENTO DE MATERIAL</t>
  </si>
  <si>
    <t>SUBESTAÇÃO AO TEMPO 225KVA</t>
  </si>
  <si>
    <t>HUB DE INOVAÇÕES -GOIÂNIA - GOIÁS - REFORMA                                         DATA:MARÇO/2021</t>
  </si>
  <si>
    <t>Cabo de cobre isolação composto termoplástico 0,6/1KV, EPR/XLPE 90°, encordoamento classe 5, 120.0mm2, cor preto</t>
  </si>
  <si>
    <t>Cabo de cobre isolação composto termoplástico 0,6/1KV, EPR/XLPE 90°, encordoamento classe 5, 120.0mm2, cor azul claro</t>
  </si>
  <si>
    <t>Cabo de cobre isolação composto termoplástico 0,6/1KV, EPR/XLPE 90°, encordoamento classe 5, 70.0mm2, cor verde</t>
  </si>
  <si>
    <t>Caixa metálica, para disjuntor , 350A, conforme NTC-03 ENEL</t>
  </si>
  <si>
    <t>Caixa metálica, T.C. com lacre, conforme NTC-03 ENEL</t>
  </si>
  <si>
    <t>Caixa para medidor de demanda e ativa e reativa  polifásico horosazonal ( 420x580x220mm)  padrão NTC-03 ENEL</t>
  </si>
  <si>
    <t>Chave fusível base “c” 100A-5kA-15KVA com elo fusível 10K.</t>
  </si>
  <si>
    <t>Conector parafuso fendido para cabo 120,0mm²</t>
  </si>
  <si>
    <t>Conector terminal para cabo 120,0mm²</t>
  </si>
  <si>
    <t>Disjuntor tripolar em caixa moldada  termomagnético 350A   Ref. Siemens, Primeletrica ou Lousano</t>
  </si>
  <si>
    <t>Eletroduto PEAD de Ø100mm (Ø4")  reforçado, barra de 3m, com luvas.</t>
  </si>
  <si>
    <t>Poste, concreto, circular 12/600</t>
  </si>
  <si>
    <t>Parafuso, cabeça quadrada M-16x2, 150mm com porca e arruela</t>
  </si>
  <si>
    <t>Parafuso cabeça abaulada, aço, galv°, M16x2 -  2,45mm com 2 porcas e  2  arruelas</t>
  </si>
  <si>
    <t>Parafuso cabeça abaulada, aço, galv°, M16x2 -  2,70mm com 2 porcas e  2  arruelas</t>
  </si>
  <si>
    <t>Parafuso cabeça abaulada, aço, galv°, M16x2 - 150mm com 2 porcas e  2  arruelas</t>
  </si>
  <si>
    <t>Conector estribo tipo cunha  para cabo 2 AWG</t>
  </si>
  <si>
    <t>Conector estribo tipo cunha 9,5mm2</t>
  </si>
  <si>
    <t>Olhal para parafuso cabeça abaulada, M16x2</t>
  </si>
  <si>
    <t>Cabo de alumínio coberto XLPE/EPR 90º 15KV 50,0mm2</t>
  </si>
  <si>
    <t>Cabo de aço SM   Ø9,5mm</t>
  </si>
  <si>
    <t>Cordoalha de cobre nu (cabo), seção transversal 50,0 mm²</t>
  </si>
  <si>
    <t>Condutor de alumínio com com alma de aço, 2AWG</t>
  </si>
  <si>
    <t>Alça preformada de estai</t>
  </si>
  <si>
    <t>Espaçador</t>
  </si>
  <si>
    <t>Laço pré-formado plástico para espaador e separador</t>
  </si>
  <si>
    <t>Estribo para braço "L"</t>
  </si>
  <si>
    <t>Suporte para transformador 225KVA, poste concreto Duplo T, 12/600 com 02 parafusos</t>
  </si>
  <si>
    <t>Transformador, distribuição trifásico 225 KVA ; 13,8/0,38-0,22, regulação 0,6 a 0,6 KV.</t>
  </si>
  <si>
    <r>
      <t>d.1)</t>
    </r>
    <r>
      <rPr>
        <sz val="7"/>
        <rFont val="Times New Roman"/>
        <family val="1"/>
      </rPr>
      <t xml:space="preserve">   </t>
    </r>
    <r>
      <rPr>
        <sz val="11"/>
        <rFont val="Times New Roman"/>
        <family val="1"/>
      </rPr>
      <t>Pendente linear de 2,4 metros de comprimento, lâmpada tubular T8, LED cor 3000k, instalação de sobrepor na calha;</t>
    </r>
  </si>
  <si>
    <r>
      <t>d.2)</t>
    </r>
    <r>
      <rPr>
        <sz val="7"/>
        <rFont val="Times New Roman"/>
        <family val="1"/>
      </rPr>
      <t xml:space="preserve">   </t>
    </r>
    <r>
      <rPr>
        <sz val="11"/>
        <rFont val="Times New Roman"/>
        <family val="1"/>
      </rPr>
      <t>Pendente linear de 1,2 metros de comprimento, lâmpada tubular T8, LED cor 3000k, instalação de sobrepor na calha;</t>
    </r>
  </si>
  <si>
    <r>
      <t>d.3)</t>
    </r>
    <r>
      <rPr>
        <sz val="7"/>
        <rFont val="Times New Roman"/>
        <family val="1"/>
      </rPr>
      <t xml:space="preserve">   </t>
    </r>
    <r>
      <rPr>
        <sz val="11"/>
        <rFont val="Times New Roman"/>
        <family val="1"/>
      </rPr>
      <t>Projetor articulado, com lâmpada AR70, 35W, cor 3000k, instalação de sobrepor na calha;</t>
    </r>
  </si>
  <si>
    <r>
      <t>d.4)</t>
    </r>
    <r>
      <rPr>
        <sz val="7"/>
        <rFont val="Times New Roman"/>
        <family val="1"/>
      </rPr>
      <t xml:space="preserve">   </t>
    </r>
    <r>
      <rPr>
        <sz val="11"/>
        <rFont val="Times New Roman"/>
        <family val="1"/>
      </rPr>
      <t>Perfil de LED de embutir, cor 3000k, 14.4W/m, embutido no forro;</t>
    </r>
  </si>
  <si>
    <r>
      <t>d.5)</t>
    </r>
    <r>
      <rPr>
        <sz val="7"/>
        <rFont val="Times New Roman"/>
        <family val="1"/>
      </rPr>
      <t xml:space="preserve">   </t>
    </r>
    <r>
      <rPr>
        <sz val="11"/>
        <rFont val="Times New Roman"/>
        <family val="1"/>
      </rPr>
      <t>Luminária p/ lâmpada AR70 de sobrepor, LED, cor 3000k, 35W, instalação de sobrepor na calha;</t>
    </r>
  </si>
  <si>
    <r>
      <t>d.6)</t>
    </r>
    <r>
      <rPr>
        <sz val="7"/>
        <rFont val="Times New Roman"/>
        <family val="1"/>
      </rPr>
      <t xml:space="preserve">   </t>
    </r>
    <r>
      <rPr>
        <sz val="11"/>
        <rFont val="Times New Roman"/>
        <family val="1"/>
      </rPr>
      <t>Pendente pequeno diâmetro 30cm, LED, cor 3000k, instalação de sobrepor no teto;</t>
    </r>
  </si>
  <si>
    <r>
      <t>d.7)</t>
    </r>
    <r>
      <rPr>
        <sz val="7"/>
        <rFont val="Times New Roman"/>
        <family val="1"/>
      </rPr>
      <t xml:space="preserve">   </t>
    </r>
    <r>
      <rPr>
        <sz val="11"/>
        <rFont val="Times New Roman"/>
        <family val="1"/>
      </rPr>
      <t>Pendente grande diâmetro 60cm, LED, cor 3000k, instalação de sobrepor no teto;</t>
    </r>
  </si>
  <si>
    <r>
      <t>d.8)</t>
    </r>
    <r>
      <rPr>
        <sz val="7"/>
        <rFont val="Times New Roman"/>
        <family val="1"/>
      </rPr>
      <t xml:space="preserve">   </t>
    </r>
    <r>
      <rPr>
        <sz val="11"/>
        <rFont val="Times New Roman"/>
        <family val="1"/>
      </rPr>
      <t>Pendente médio diâmetro 40cm, LED, cor 3000k, instalação de sobrepor no teto;</t>
    </r>
  </si>
  <si>
    <r>
      <t>d.9)</t>
    </r>
    <r>
      <rPr>
        <sz val="7"/>
        <rFont val="Times New Roman"/>
        <family val="1"/>
      </rPr>
      <t xml:space="preserve">   </t>
    </r>
    <r>
      <rPr>
        <sz val="11"/>
        <rFont val="Times New Roman"/>
        <family val="1"/>
      </rPr>
      <t>Trilho e spots, 6 trilhos de 6 metros 36 spots AR 111, de LED, 65W, 3000k, instalado sobreposto da estrutura do telhado;</t>
    </r>
  </si>
  <si>
    <t>UNID</t>
  </si>
  <si>
    <t>M</t>
  </si>
  <si>
    <t xml:space="preserve">PONTO DE TOMADA COM 1 TOMADA MONOFÁSICA TRIPOLAR (2P+T)-20A/220V, EM CAIXA 4x2" A 0,70m DO PISO P/ LIGAÇÃO DE FOGÃO, PADRÃO NBR-14136/2005 </t>
  </si>
  <si>
    <t>T3</t>
  </si>
  <si>
    <t>T7</t>
  </si>
  <si>
    <t>T11</t>
  </si>
  <si>
    <t>T14</t>
  </si>
  <si>
    <t>T16</t>
  </si>
  <si>
    <t>T18</t>
  </si>
  <si>
    <t>TCH</t>
  </si>
  <si>
    <t>CAIXA DE PASSAGEM 4x4" A 2,10m DO PISO COM TAMPA CEGA DE FURO  CENTRAL P/ CONEXÃO ATRAVES DE BORNES SINDAL DOS CABOS DE ALIMENTAÇÃO  DO CHUVEIRO</t>
  </si>
  <si>
    <t>TD3</t>
  </si>
  <si>
    <t>TD11</t>
  </si>
  <si>
    <t>TEX</t>
  </si>
  <si>
    <t>THM</t>
  </si>
  <si>
    <t>PONTO DE TOMADA COM 2 TOMADAS MONOFÁSICAS TRIPOLARES (2P+T)-10A/220V, EM CAIXA 4x2" A 0,30m DO PISO, PADRÃO NBR-14136/2005</t>
  </si>
  <si>
    <t>PONTO DE TOMADA COM 2 TOMADAS MONOFÁSICAS TRIPOLARES (2P+T)-20A/220V, EM CAIXA 4x2" A 1,10m DO PISO PADRÃO NBR-14136/2005</t>
  </si>
  <si>
    <t>PONTO DE TOMADA COM 2 TOMADAS MONOFÁSICA TRIPOLAR (2P+T)-10A/220V, EM CAIXA 4x2" NO PISO P/ LIGAÇÃO DO COMPUTADORES E EQUIPAMENTOS NAS MESAS PADRÃO NBR-14136/2005</t>
  </si>
  <si>
    <t>PONTO DE TOMADA COM 2 TOMADAS MONOFÁSICAS TRIPOLARES (2P+T)-20A/220V, EM CAIXA 4x2" A 0,30m DO PISO, P/ HOME THEATER, PADRÃO NBR-14136/2005</t>
  </si>
  <si>
    <t>TFE</t>
  </si>
  <si>
    <t>TM11</t>
  </si>
  <si>
    <t>TSE</t>
  </si>
  <si>
    <t>TACT</t>
  </si>
  <si>
    <t>ITR</t>
  </si>
  <si>
    <t>TD3U</t>
  </si>
  <si>
    <t>TOM-PROJETOR</t>
  </si>
  <si>
    <t>PONTO DE TOMADA COM 1 TOMADA MONOFÁSICA TRIPOLAR (2P+T)-20A/220V, EM CAIXA 4x2" A 0,70m DO PISO, P/ FORNO ELÉTRICO PADRÃO NBR-14136/2005</t>
  </si>
  <si>
    <t>PONTO DE TOMADA COM 1 TOMADA MONOFÁSICA TRIPOLAR (2P+T)-20A/220V, EM CAIXA 4x2" A 1,10m DO PISO, P/ MICROONDAS, PADRÃO NBR-14136/2005</t>
  </si>
  <si>
    <t xml:space="preserve">INTERRUPTOR A 1,10m EM CAIXA 4x2" E TOMADA A 0,60m EM CAIXA 4x2" NA MESMA DESCIDA P/ TRITURADOR </t>
  </si>
  <si>
    <t>LE</t>
  </si>
  <si>
    <t>LET</t>
  </si>
  <si>
    <t>Block...............................................................................Count</t>
  </si>
  <si>
    <t>-----------------------------------------------------------------------------------------</t>
  </si>
  <si>
    <t>ergaewg.............................................................................6</t>
  </si>
  <si>
    <t>dfgbrsb.............................................................................1</t>
  </si>
  <si>
    <t>A$C728E7EC2.........................................................................1</t>
  </si>
  <si>
    <t>A$C42C85973.........................................................................1</t>
  </si>
  <si>
    <t>hjrftjh.............................................................................2</t>
  </si>
  <si>
    <t>PONTO DE TOMADA COM 1 TOMADA MONOFÁSICA TRIPOLAR, (2P+T)-10A/220V, EM CX  4x2" A 0,30m DO PISO, PADRÃO NBR-14136/2005</t>
  </si>
  <si>
    <t>PONTO DE TOMADA COM 1 TOMADA MONOFÁSICA TRIPOLAR, (2P+T)-20A/220V, EM CX  4x2" A 1,10m DO PISO, PADRÃO NBR-14136/2005</t>
  </si>
  <si>
    <t>PONTO DE TOMADA COM 1 TOMADA MONOFÁSICA TRIPOLAR, (2P+T)-10A/220V, EM CX  4x2" A 1,40m DO PISO, PADRÃO NBR-14136/2005</t>
  </si>
  <si>
    <t>PONTO DE TOMADA COM 1 TOMADA MONOFÁSICA TRIPOLAR, (2P+T)-10A/220V, EM CX  4x2" A 1,60m DO PISO, PADRÃO NBR-14136/2005</t>
  </si>
  <si>
    <t>PONTO DE TOMADA COM 1 TOMADA MONOFÁSICA TRIPOLAR, (2P+T)-10A/220V, EM CX  4x2" A 1,80m DO PISO, PADRÃO NBR-14136/2005</t>
  </si>
  <si>
    <t xml:space="preserve">PONTO DE TOMADA COM 1 TOMADA MONOFÁSICA TRIPOLAR, (2P+T)-20A/220V, EM CX  4x2" A 1,10m DO PISO P/ SECADORA DE ROUPA, PADRÃO NBR-14136/2005 </t>
  </si>
  <si>
    <t xml:space="preserve">PONTO DE TOMADA COM 1 TOMADA MONOFÁSICA TRIPOLAR, (2P+T)-20A/220V, EM CX  4x4" A 1,91m DO PISO P/ AQUECEDOR, PADRÃO NBR-14136/2005 </t>
  </si>
  <si>
    <t xml:space="preserve">PONTO DE TOMADA COM 2 TOMADAS MONOFÁSICAS TRIPOLARES (2P+T)-10A/220V, PADRÃO NBR-14136/2005 E 1 MÓDULO PARA PORTA USB (ENTRADA 220V E SÁIDA 5V) EM CX  4x2" A 0,30m DO PISO </t>
  </si>
  <si>
    <t xml:space="preserve">PONTO DE TOMADA COM 2 TOMADAS MONOFÁSICAS TRIPOLARES (2P+T)-20A/220V, PADRÃO NBR-14136/2005  EM CX  4x2" FIXADA NO TETO ACABADO </t>
  </si>
  <si>
    <t xml:space="preserve">BLOCO AUTÔNOMO DE ILUMINAÇÃO DE EMERGÊNCIA COM LÂMPADA PL 2x9W/12V A 2,10m DO PISO ACABADO, LIGADO A UMA TOMADA MONOFASICA TRIPOLAR EM CX  4x2" (AUTONOMIA MÍNIMA DE 2 HORAS) </t>
  </si>
  <si>
    <t>BLOCO AUTÔNOMO DE ILUMINAÇÃO DE EMERGÊNCIA COM LÂMPADA PL 2x9W/12V NO TETO, LIGADO A UMA TOMADA MONOFASICA TRIPOLAR EM CX  4x2" (AUTONOMIA MÍNIMA DE 2 HORAS)</t>
  </si>
  <si>
    <t>QUADRO DE DISTRIBUIÇÃO DE LUZ E FORÇA COM CENTRO A 1,20m DO PISO. VER DIMENSIONAMENTO NO DIAGRAMA UNIFILAR</t>
  </si>
  <si>
    <t>Q</t>
  </si>
  <si>
    <t>rthrtht</t>
  </si>
  <si>
    <t>cdvSDvcds</t>
  </si>
  <si>
    <t>A$C17101656</t>
  </si>
  <si>
    <t>ergaewg</t>
  </si>
  <si>
    <t>dfgbrsb</t>
  </si>
  <si>
    <t>BVBV</t>
  </si>
  <si>
    <t>DFBDF</t>
  </si>
  <si>
    <t>WEWED</t>
  </si>
  <si>
    <t>aewfdf</t>
  </si>
  <si>
    <t>dfvasdf</t>
  </si>
  <si>
    <t>WRWE</t>
  </si>
  <si>
    <t>dfvd</t>
  </si>
  <si>
    <t>Chuv2</t>
  </si>
  <si>
    <t>EFEFE</t>
  </si>
  <si>
    <t>BARRADEAPOIOO</t>
  </si>
  <si>
    <t>APOIO PIA</t>
  </si>
  <si>
    <t>alarme</t>
  </si>
  <si>
    <t>Group-6551</t>
  </si>
  <si>
    <t>xfgbxfb</t>
  </si>
  <si>
    <t>DVSDFV</t>
  </si>
  <si>
    <t>wedfwdf</t>
  </si>
  <si>
    <t>AERGAEF</t>
  </si>
  <si>
    <t>19177-AIT-AP-001-REF-3PVA-R00$0$WC - DISPENSER PAPEL HIGIÊNICO - VISTA LATERAL</t>
  </si>
  <si>
    <t>tfyjfty</t>
  </si>
  <si>
    <t>aerawe</t>
  </si>
  <si>
    <t>A$C4A5B146F</t>
  </si>
  <si>
    <t>A$C6D5900DD</t>
  </si>
  <si>
    <t>DQWDQW</t>
  </si>
  <si>
    <t>bfhgndg</t>
  </si>
  <si>
    <t>SGRAE</t>
  </si>
  <si>
    <t>ERGERG</t>
  </si>
  <si>
    <t>DRTHDRTH</t>
  </si>
  <si>
    <t>HJTGHJ</t>
  </si>
  <si>
    <t>cghnfg</t>
  </si>
  <si>
    <t>SDFSEF</t>
  </si>
  <si>
    <t>A$C728E7EC2</t>
  </si>
  <si>
    <t>A$C42C85973</t>
  </si>
  <si>
    <t>hjrftjh</t>
  </si>
  <si>
    <t>NOTEBOOK</t>
  </si>
  <si>
    <t>gfgf</t>
  </si>
  <si>
    <t>dfvdv</t>
  </si>
  <si>
    <t>ELEVAÇÃO</t>
  </si>
  <si>
    <t>cghjdt</t>
  </si>
  <si>
    <t>ID</t>
  </si>
  <si>
    <t>TOM-10A-120</t>
  </si>
  <si>
    <t>CAIXA-PARA-ELETROCALHA</t>
  </si>
  <si>
    <t>FIAÇÃO-TOMADAS</t>
  </si>
  <si>
    <t>whgebwg</t>
  </si>
  <si>
    <t>ertgertgy</t>
  </si>
  <si>
    <t>par 20</t>
  </si>
  <si>
    <t>zdfvzsdvzsd</t>
  </si>
  <si>
    <t>scsc</t>
  </si>
  <si>
    <t>DSCSDC</t>
  </si>
  <si>
    <t>LAMP DEPOSITO</t>
  </si>
  <si>
    <t>eofuhehe9d</t>
  </si>
  <si>
    <t>ergesr</t>
  </si>
  <si>
    <t>hdfghf</t>
  </si>
  <si>
    <t>ARANDELA</t>
  </si>
  <si>
    <t>d.12)  Arandela tipo painel de LED, 3000k, sobreposto no muro a 1,80m do piso;</t>
  </si>
  <si>
    <t>d.10)  Painel retangular de embutir 120x30cm, 36W, 12V, LED 3000k, embutido no forro;</t>
  </si>
  <si>
    <t>d.11)  Painel quadrado de embutir 40x40cm, 36W, 12V, LED 3000k, embutido no forro;</t>
  </si>
  <si>
    <t>d.13)  Luminária para jardim, embutido no solo, lâmpada AR 111, 65W, LED 3000k, embutido no solo;</t>
  </si>
  <si>
    <t>d.14)  Poste decorativo para jardim, de 2,20m com globo duplo, lâmpada com soquete E27.</t>
  </si>
  <si>
    <t>PONTO DE TOMADA COM 1 TOMADA MONOFÁSICA TRIPOLAR, (2P+T)-10A/220V, EM CX  4x2" A 1,20m DO PISO, PADRÃO NBR-14136/2005</t>
  </si>
  <si>
    <t>DESCRIÇÃO</t>
  </si>
  <si>
    <t>QUANTIDADE</t>
  </si>
  <si>
    <t>PÇ UNIT.</t>
  </si>
  <si>
    <t>PÇ TOTAL</t>
  </si>
  <si>
    <t>ILUMINAÇÃO</t>
  </si>
  <si>
    <t>TOMADAS</t>
  </si>
  <si>
    <t>ELETRODUTOS E CALHAS</t>
  </si>
  <si>
    <t>PERFILADO PERFURADO, CHAPA 22, GALVANIZADO A FOGO. CONSIDERAR BITOLA, QUANDO NÃO INDICADA EM PRANCHA, Ø38X38X6000MM. VIDE PLANTA DE ALIMENTADORES. FIXAÇÃO POR SUPORTE DUPLO Z E PARABOLT BURCHA S10 ESPAÇADOS DE NO MÁXIMO 2,0 METROS.</t>
  </si>
  <si>
    <t>ELETROCALHA PERFURADA, CHAPA 18, GALVANIZADA A FOGO. CONSIDERAR BITOLA, QUANDO NÃO INDICADA EM PRANCHA, Ø400X150X3000MM. VIDE PLANTA DE ALIMENTADORES. FIXAÇÃO POR SUPORTE DUPLO Z E PARABOLT BURCHA S10 ESPAÇADOS DE NO MÁXIMO 1,5 METROS.</t>
  </si>
  <si>
    <t>BARRAS</t>
  </si>
  <si>
    <t>SUPORTE ÔMEGA TIPO ZZ COM DUPLA FIXAÇÃO PARA ELETROCALHA 400X150</t>
  </si>
  <si>
    <t>ELETROCALHA PERFURADA, CHAPA 18, GALVANIZADA A FOGO. CONSIDERAR BITOLA, QUANDO NÃO INDICADA EM PRANCHA, Ø200X150X3000MM. VIDE PLANTA DE ALIMENTADORES. FIXAÇÃO POR SUPORTE DUPLO Z E PARABOLT BURCHA S10 ESPAÇADOS DE NO MÁXIMO 1,5 METROS.</t>
  </si>
  <si>
    <t>SUPORTE ÔMEGA TIPO ZZ COM DUPLA FIXAÇÃO PARA ELETROCALHA 200X150</t>
  </si>
  <si>
    <t>SUPORTE ÔMEGA TIPO ZZ COM DUPLA FIXAÇÃO PARA PERFILADO 38x38MM</t>
  </si>
  <si>
    <t>CONJUNTO ARRUELA + PORCA + PARAFUSO BUCHA S10</t>
  </si>
  <si>
    <t>CHUMBADOR TIPO PARABOLT S10</t>
  </si>
  <si>
    <t>D.1)   PENDENTE LINEAR DE 2,4 METROS DE COMPRIMENTO, LÂMPADA TUBULAR T8, LED COR 3000K, INSTALAÇÃO DE SOBREPOR NA CALHA;</t>
  </si>
  <si>
    <t>D.2)   PENDENTE LINEAR DE 1,2 METROS DE COMPRIMENTO, LÂMPADA TUBULAR T8, LED COR 3000K, INSTALAÇÃO DE SOBREPOR NA CALHA;</t>
  </si>
  <si>
    <t>D.3)   PROJETOR ARTICULADO, COM LÂMPADA AR70, 35W, COR 3000K, INSTALAÇÃO DE SOBREPOR NA CALHA;</t>
  </si>
  <si>
    <t>D.4)   PERFIL DE LED DE EMBUTIR, COR 3000K, 14.4W/M, EMBUTIDO NO FORRO;</t>
  </si>
  <si>
    <t>D.5)   LUMINÁRIA P/ LÂMPADA AR70 DE SOBREPOR, LED, COR 3000K, 35W, INSTALAÇÃO DE SOBREPOR NA CALHA;</t>
  </si>
  <si>
    <t>D.6)   PENDENTE PEQUENO DIÂMETRO 30CM, LED, COR 3000K, INSTALAÇÃO DE SOBREPOR NO TETO;</t>
  </si>
  <si>
    <t>D.7)   PENDENTE GRANDE DIÂMETRO 60CM, LED, COR 3000K, INSTALAÇÃO DE SOBREPOR NO TETO;</t>
  </si>
  <si>
    <t>D.10) PAINEL RETANGULAR DE EMBUTIR 120X30CM, 36W, 12V, LED 3000K, EMBUTIDO NO FORRO;</t>
  </si>
  <si>
    <t>D.12) ARANDELA TIPO PAINEL DE LED, 3000K, SOBREPOSTO NO MURO A 1,80M DO PISO;</t>
  </si>
  <si>
    <t>D.13)  LUMINÁRIA PARA JARDIM, EMBUTIDO NO SOLO, LÂMPADA AR 111, 65W, LED 3000K, EMBUTIDO NO SOLO;</t>
  </si>
  <si>
    <t>BLOCO AUTÔNOMO DE ILUMINAÇÃO DE EMERGÊNCIA COM LÂMPADA PL 2x9W/12V NO TETO, LIGADO A UMA TOMADA MONOFASICA TRIPOLAR EM CX  4x2" (AUTONOMIA MÍNIMA DE 2 HORAS). ALIMENTAR COM TOMADA SISTEMA X DE SOBREPOR 2P+T-60HZ-280V HEXAGONAL 10A.</t>
  </si>
  <si>
    <t>CAIXA DE PASSAGEM DO TIPO OCTOGONAL DE PVC</t>
  </si>
  <si>
    <t>UNIDUT BOX RETO COM ROSCA Ø3/4"</t>
  </si>
  <si>
    <t>UNIDUT BOX CURVA 90° COM ROSCA Ø3/4"</t>
  </si>
  <si>
    <t>CONJUNTO ARRUELA + PORCA + PARAFUSO BUCHA S8</t>
  </si>
  <si>
    <t>INTERRUPTOR 1 TECLA, PARALELA, INSTALADO EM CAIXA 4x2" PVC, DE SOBREPOR</t>
  </si>
  <si>
    <t>INTERRUPTOR 2 TECLAS, PARALELAS, INSTALADO EM CAIXA 4x2" PVC, DE SOBREPOR</t>
  </si>
  <si>
    <t>INTERRUPTOR 3 TECLAS, PARALELAS, INSTALADO EM CAIXA 4x2" PVC, DE SOBREPOR</t>
  </si>
  <si>
    <t>INTERRUPTOR 4 TECLAS, PARALELAS, INSTALADO EM CAIXA 4x4" PVC, DE SOBREPOR</t>
  </si>
  <si>
    <t>INTERRUPTOR 5 TECLAS, PARALELAS, INSTALADO EM CAIXA 4x4" PVC, DE SOBREPOR</t>
  </si>
  <si>
    <t>INTERRUPTOR 6 TECLAS, PARALELAS, INSTALADO EM CAIXA 4x4" PVC, DE SOBREPOR</t>
  </si>
  <si>
    <t>CAIXA DE DERIVAÇÃO 300X300X200MM, DO TIPO METÁLICA, DE EMBUTIR NO PISO</t>
  </si>
  <si>
    <t>CAIXA DE PASSAGEM 4x2", PVC COM ABA DUPLA (ORELHAS) PARA FIXAÇÃO DE TAMPA</t>
  </si>
  <si>
    <t>CAIXA DE PASSAGEM 4x4", PVC COM ABA QUADRUPLA (ORELHAS) PARA FIXAÇÃO DE TAMPA</t>
  </si>
  <si>
    <t>ELETRODUTO CORRUGADO, FLEXÍVEL. CONSIDERAR BITOLA, QUANDO NÃO INDICADA EM PRANCHA, Ø1". INSTALAÇÃO DO TIPO EMBUTIDO NO PISO.</t>
  </si>
  <si>
    <t>ELETRODUTO GALVANIZADO A FOGO, RÍGIDO, LEVE. CONSIDERAR BITOLA, QUANDO NÃO INDICADA EM PRANCHA, Ø3/4". INSTALAÇÃO DO TIPO SOBREPOR, FIXADO POR ABRAÇADEIRA TIPO D COM FIXAÇÃO DUPLA, PARAFUSO E BURCHA S8.</t>
  </si>
  <si>
    <t>ELETRODUTO GALVANIZADO A FOGO, RÍGIDO, LEVE. CONSIDERAR BITOLA, QUANDO NÃO INDICADA EM PRANCHA, Ø1". INSTALAÇÃO DO TIPO SOBREPOR FIXADO NO TETO E/OU ACIMA DO FORRO, FIXADO POR ABRAÇADEIRA TIPO D COM FIXAÇÃO DUPLA, PARAFUSO E BURCHA S8.</t>
  </si>
  <si>
    <t>QUADROS DE DISTRIBUIÇÃO</t>
  </si>
  <si>
    <t>QGBT</t>
  </si>
  <si>
    <t>QUADRO DISTRIBUIÇÃO, DISJUNTOR GERAL, AÇO CARBONO BRANCA, SOBREPOR DIN 16 ELEMENTOS 100A</t>
  </si>
  <si>
    <t>QUADRO DISTRIBUIÇÃO, DISJUNTOR GERAL, AÇO CARBONO BRANCA, SOBREPOR DIN 8 ELEMENTOS 100A</t>
  </si>
  <si>
    <t>QUADRO DISTRIBUIÇÃO, DISJUNTOR GERAL, AÇO CARBONO BRANCA, SOBREPOR DIN 32 ELEMENTOS 100A</t>
  </si>
  <si>
    <t>QUADRO DISTRIBUIÇÃO, DISJUNTOR GERAL, AÇO CARBONO BRANCA, SOBREPOR DIN 24 ELEMENTOS 100A</t>
  </si>
  <si>
    <t>QUADRO DE COMANDO 800x600x250MM COM KIT BARRAMENTO 150A - 16 ELEMENTOS, MAIS BARRAMENTO PARA NEUTRO/TERRA E ISOLADORES</t>
  </si>
  <si>
    <t>QGBT-FORNECIMENTO E MONTAGEM DE ARMÁRIO DE DISTRIBUIÇÃO METÁLICO DE SOBREPOR, 800X1200X350MM, EM CHAPA DE AÇO 14; ESPELHO EM POLICARBONATO; ISOLAÇÃO IP54 ; TRATAMENTO: BANHO QUÍMICO DESENGRAXANTE E FOSFOTIZAÇÃO À BASE DE FOSFATO DE FERRO; CAIXA E TAMPA: COR BEGE (RAL 7032), PLACA DE MONTAGEM, EM CHAPA DE AÇO 12: COR LARANJA (RAL 2004), PINTURA ELETROSTÁTICA EPOXÍ A PÓ; TODOS OS CIRCUITOS IDENTIFICADOS ATRAVÉS DE ANILHAS CONFORME NUMERAÇÃO NO PROJETO; NA PARTE EXTERNA DA PORTA, MEDIDORES DE TENSÃO E CORRENTE COM CHAVE COMUTADORA DE 3 POSIÇÕES, E A DENOMINAÇÃO DO QUADRO E TENSÃO NOMINAL; 4 PROTETORES DE SURTO DE TENSÃO 65KA-275V, CLASSE I, PROTEGIDOS POR DISJUNTORES UNIPOLARES 20A CURVA C, EQUIPADOS COM CONTATOS DE ALARME, PARA DETECÇÃO DE ABERTURA POR PROTEÇÃO; EXCELENTE ESTÉTICA E ESPAÇO SUFICIENTE PARA RETIRADA E COLOCAÇÃO DE COMPONENTES; BARRAMENTO PRINCIPAL ELETROLÍTICOS COBREADOS TRIFÁSICOS PINTADOS NAS CORES: FASE R-VERMELHA, FASE S- BRANCA, FASE T- MARRON, NEUTRO- AZUL CLARO, TERRA- VERDE, COM BARRAMENTOS PINTADOS FASES R,S,T-NEUTRO-TERRA: 30 X 5 MM (1.1/4” X 2"), CONTENDO: PLAQUETA DE POLICARBONATO NA PORTA IDENTIFICANDO O QUADRO E A TENSÃO 380/220V, E DEMAIS ACESSÓRIOS, ESTÉTICA A TODA PROVA . – CEMAR, SIEMENS, SCHNEIDER OU EQUIVALENTE. DISJUNTORES COM CURVA DE DISPARO TIPO C EM CAIXA MOLDADA SEGUINDO AS SEGUINTES CARACTERÍSTICAS TÉCNICAS CONFORME DIAGRAMA UNIFILAR: 1 GERAL TRIPOLAR DE 350A-65KA, 2 DISJUNTORES TRIPOLARES DE 100A-45KA, 1 DISJUNTOR TRIPOLAR DE 80A-45KA, 4 DISJUNTORES TRIPOLARES DE 50A-45KA, 4 DISJUNTORES TRIPOLARES DE 40A-45KA, 1 DISJUNTOR MONOPOLAR DE 40A-25KA, 5 DISJUNTORES MONOPOLARES DE 32A-25KA E 1 DISJUNTOR MONOPOLAR DE 25A-25KA. INCLUINDO EQUIPAMENTOS E DISPOSITIVOS DE MEDIÇÃO E PROTEÇÃO INDICADOS NO DIAGRAMA UNIFILAR GERAL. REF. CEMAR, SIEMENS, SCHNEIDER OU EQUIVALENTE E COM APROVAÇÃO DO ENGENHEIRO RESPONSÁVEL PELA OBRA. (COMPLETO INCLUIR DISJUNTORES E DEMAIS ITENS DESCRITOS)</t>
  </si>
  <si>
    <t>DISJUNTOR DIN MONOPOLAR CURVA C 220V (440V) 16A 3KA SIEMENS</t>
  </si>
  <si>
    <t>DISJUNTOR DIN MONOPOLAR CURVA C 220V (440V) 20A 3KA SIEMENS</t>
  </si>
  <si>
    <t>DISJUNTOR DIN MONOPOLAR CURVA C 220V (440V) 25A 3KA SIEMENS</t>
  </si>
  <si>
    <t>DISJUNTOR DIN MONOPOLAR CURVA C 220V (440V) 32A 3KA SIEMENS</t>
  </si>
  <si>
    <t>DISJUNTOR DIN MONOPOLAR CURVA C 220V (440V) 40A 3KA SIEMENS</t>
  </si>
  <si>
    <t>DISJUNTOR TRIPOLAR C DIN 5 SX1 332-7 40A</t>
  </si>
  <si>
    <t>DISJUNTOR TRIPOLAR C DIN 5 SX1 332-7 50A</t>
  </si>
  <si>
    <t>DISJUNTOR TRIPOLAR CURVA C, CAIXA MOLDADA 80A</t>
  </si>
  <si>
    <t>DISJUNTOR TRIPOLAR CURVA C, CAIXA MOLDADA 100A</t>
  </si>
  <si>
    <t>DISJUNTOR DIN MONOPOLAR CURVA C 220V (440V) 10A 3KA SIEMENS</t>
  </si>
  <si>
    <t>CAIXA DE DERIVAÇÃO, EM CHAPA, PARA ELETROCALHA 400X150MM</t>
  </si>
  <si>
    <t>DDR BIPOLAR, 30MA, 25A</t>
  </si>
  <si>
    <t>DDR TETRAPOLAR, 30MA, 40A</t>
  </si>
  <si>
    <t xml:space="preserve">DPS MONOPOLAR, CLASSE I E II, 45KA, 278V CURVA (10/350) (8/20) </t>
  </si>
  <si>
    <t>ELEMENTOS DE PROTEÇÃO</t>
  </si>
  <si>
    <t>CABOS ELÉTRICOS</t>
  </si>
  <si>
    <t>CABO DE COBRE COM ISOLAÇÃO PVC, 70°C, 450/750KV, #2,5MM2, COR PRETA</t>
  </si>
  <si>
    <t>CABO DE COBRE COM ISOLAÇÃO PVC, 70°C, 450/750KV, #2,5MM2, COR BRANCA</t>
  </si>
  <si>
    <t>CABO DE COBRE COM ISOLAÇÃO PVC, 70°C, 450/750KV, #2,5MM2, COR AMARELA</t>
  </si>
  <si>
    <t>CABO DE COBRE COM ISOLAÇÃO PVC, 70°C, 450/750KV, #2,5MM2, COR AZUL CLARO</t>
  </si>
  <si>
    <t>CABO DE COBRE COM ISOLAÇÃO PVC, 70°C, 450/750KV, #2,5MM2, COR VERDE-AMARELO</t>
  </si>
  <si>
    <t>CABO DE COBRE COM ISOLAÇÃO PVC, 70°C, 450/750KV, #4,0MM2, COR PRETA</t>
  </si>
  <si>
    <t>CABO DE COBRE COM ISOLAÇÃO PVC, 70°C, 450/750KV, #4,0MM2, COR AZUL CLARO</t>
  </si>
  <si>
    <t>CABO DE COBRE COM ISOLAÇÃO PVC, 70°C, 450/750KV, #4,0MM2, COR VERDE-AMARELO</t>
  </si>
  <si>
    <t>CABO DE COBRE COM ISOLAÇÃO PVC, 70°C, 450/750KV, #6,0MM2, COR PRETA</t>
  </si>
  <si>
    <t>CABO DE COBRE COM ISOLAÇÃO PVC, 70°C, 450/750KV, #6,0MM2, COR AZUL CLARO</t>
  </si>
  <si>
    <t>CABO DE COBRE COM ISOLAÇÃO PVC, 70°C, 450/750KV, #6,0MM2, COR VERDE-AMARELO</t>
  </si>
  <si>
    <t>CABO DE COBRE COM ISOLAÇÃO EPR/XLPE, 90°C, 0,6/1KV, #16,0MM2, COR VERDE-AMARELO</t>
  </si>
  <si>
    <t>CABO DE COBRE COM ISOLAÇÃO EPR/XLPE, 90°C, 0,6/1KV, #10,0MM2, COR PRETA</t>
  </si>
  <si>
    <t>CABO DE COBRE COM ISOLAÇÃO EPR/XLPE, 90°C, 0,6/1KV, #10,0MM2, COR AZUL CLARO</t>
  </si>
  <si>
    <t>CABO DE COBRE COM ISOLAÇÃO EPR/XLPE, 90°C, 0,6/1KV, #10,0MM2, COR VERDE-AMARELO</t>
  </si>
  <si>
    <t>CABO DE COBRE COM ISOLAÇÃO EPR/XLPE, 90°C, 0,6/1KV, #25,0MM2, COR PRETA</t>
  </si>
  <si>
    <t>CABO DE COBRE COM ISOLAÇÃO EPR/XLPE, 90°C, 0,6/1KV, #25,0MM2, COR AZUL CLARO</t>
  </si>
  <si>
    <t>CABO DE COBRE COM ISOLAÇÃO EPR/XLPE, 90°C, 0,6/1KV, #25,0MM2, COR VERDE-AMARELO</t>
  </si>
  <si>
    <t>CABO DE COBRE COM ISOLAÇÃO EPR/XLPE, 90°C, 0,6/1KV, #35,0MM2, COR PRETA</t>
  </si>
  <si>
    <t>CABO DE COBRE COM ISOLAÇÃO EPR/XLPE, 90°C, 0,6/1KV, #35,0MM2, COR AZUL CLARO</t>
  </si>
  <si>
    <t>CABO DE COBRE COM ISOLAÇÃO EPR/XLPE, 90°C, 0,6/1KV, #120,0MM2, COR AZUL CLARO</t>
  </si>
  <si>
    <t>CABO DE COBRE COM ISOLAÇÃO EPR/XLPE, 90°C, 0,6/1KV, #120,0MM2, COR VERDE-AMARELO</t>
  </si>
  <si>
    <t>CABO DE COBRE COM ISOLAÇÃO EPR/XLPE, 90°C, 0,6/1KV, #70,0MM2, COR PRETA</t>
  </si>
  <si>
    <t>FITA ISOLANTE 3M SCOTCH  ROLO 19MMx20M</t>
  </si>
  <si>
    <t>FITA AUTOFUSÃO 3M SCOTCH 19MMx10M</t>
  </si>
  <si>
    <t>Block  Count</t>
  </si>
  <si>
    <t>IS</t>
  </si>
  <si>
    <t>FIAÇÃO_FASE</t>
  </si>
  <si>
    <t>FIAÇÃO_NEUTRO</t>
  </si>
  <si>
    <t>FIAÇÃO_RETORNO</t>
  </si>
  <si>
    <t>FIAÇÃO_TERRA</t>
  </si>
  <si>
    <t>FIAÇÃO_DESCRIÇÃO</t>
  </si>
  <si>
    <t>FIAÇÃO-INT1</t>
  </si>
  <si>
    <t>FIAÇÃO-INT2</t>
  </si>
  <si>
    <t>FIAÇÃO-LUMINÁRIA</t>
  </si>
  <si>
    <t>ll</t>
  </si>
  <si>
    <t xml:space="preserve">Q </t>
  </si>
  <si>
    <t>d.15)  Spot de sobrepor, dicróica, LED, 5W, metálica, com pintura eletrostática preta</t>
  </si>
  <si>
    <t>D.11)  PAINEL QUADRADO DE EMBUTIR 40X40CM, 36W, 12V, LED 3000K, EMBUTIDO NO FORRO;</t>
  </si>
  <si>
    <t>D.14)  POSTE DECORATIVO PARA JARDIM, DE 2,20M COM GLOBO DUPLO, LÂMPADA COM SOQUETE E27.</t>
  </si>
  <si>
    <t>D.15)  SPOT DE SOBREPOR, DICRÓICA, LED, 5W, METÁLICA, COM PINTURA ELETROSTÁTICA PRETA</t>
  </si>
  <si>
    <t>D.8)   PENDENTE MÉDIO DIÂMETRO 40CM, LED, COR 3000K, INSTALAÇÃO DE SOBREPOR NO TETO;</t>
  </si>
  <si>
    <t>D.9)   TRILHO E SPOTS, 6 TRILHOS DE 6 METROS 36 SPOTS AR 111, DE LED, 65W, 3000K, INSTALADO SOBREPOSTO DA ESTRUTURA DO TELHADO;</t>
  </si>
  <si>
    <t>TD3.................................................................................29</t>
  </si>
  <si>
    <t>TOM-20A-PISO</t>
  </si>
  <si>
    <t>TOM-20A-TETO</t>
  </si>
  <si>
    <t>TOM-20A-030</t>
  </si>
  <si>
    <t>TOM-10A-060</t>
  </si>
  <si>
    <t>PONTO DE TOMADA COM 2 TOMADAS MONOFÁSICA TRIPOLAR (2P+T)-20A/220V, EM CAIXA 4x2" NO PISO P/ LIGAÇÃO DO COMPUTADORES E EQUIPAMENTOS NAS MESAS PADRÃO NBR-14136/2005</t>
  </si>
  <si>
    <t>PONTO DE TOMADA COM 1 TOMADA MONOFÁSICA TRIPOLAR, (2P+T)-20A/220V, EM CX  4x2" A 0,30m DO PISO, PADRÃO NBR-14136/2005</t>
  </si>
  <si>
    <t>PONTO DE TOMADA COM 1 TOMADA MONOFÁSICA TRIPOLAR, (2P+T)-10A/220V, EM CX  4x2" A 0,60m DO PISO, PADRÃO NBR-14136/2005</t>
  </si>
  <si>
    <t>PONTO DE TOMADA COM 1 TOMADAS MONOFÁSICA TRIPOLAR (2P+T)-20A/220V, EM CAIXA 4x2" A 2,80M DO PISO P/ LIGAÇÃO DE PORTA AUTOMÁTICA, PADRÃO NBR-14136/2005</t>
  </si>
  <si>
    <t>PONTO DE TOMADA COM 1 TOMADAS MONOFÁSICA TRIPOLAR (2P+T)-20A/220V, EM CAIXA 4x2" NO  TETO P/ LIGAÇÃO DE PROJETOR, PADRÃO NBR-14136/2005</t>
  </si>
  <si>
    <t>SUBESTAÇÃO AO TEMPO 225KVA + ALIMENTADOR DO QDG</t>
  </si>
  <si>
    <t xml:space="preserve">Bucha e arruela, ferro, galv°  Ø50mm (Ø2") </t>
  </si>
  <si>
    <t>Caixa de passagem em alvenaria, 110x110x100cm. Tampa em Ferro Fundido e fundo com brita para drenagem</t>
  </si>
  <si>
    <t>Conector estribo tipo cunha 9,5mm</t>
  </si>
  <si>
    <t>Eletroduto PEAD de Ø50mm (Ø2")  reforçado, com luvas.</t>
  </si>
  <si>
    <t>Eletroduto PEAD de Ø100mm (Ø4")  reforçado, com luvas.</t>
  </si>
  <si>
    <t>Escavação manual de valas</t>
  </si>
  <si>
    <t>Silicone Vedação Pia Louça 280Gr Cinza para vedação</t>
  </si>
  <si>
    <t xml:space="preserve">Nipple ferro, galv°, 1 de  Ø25mm (Ø1")  e   2 de Ø100mm (Ø4") </t>
  </si>
  <si>
    <t>Parafuso cabeça abaulada, aço, galv°, M16x2 -  2, 45mm com 2 porcas e  2  arruelas</t>
  </si>
  <si>
    <t>Parafuso cabeça abaulada, aço, galv°, M16x2 -  2, 70mm com 2 porcas e  2  arruelas</t>
  </si>
  <si>
    <t>Reaterro com apiloamento</t>
  </si>
  <si>
    <t xml:space="preserve">Transformador, distribuição trifásico 225 KVA ; 13,8/0,38-0,22, regulação 0,6 a 0,6 KV. No máximo 1.200kg </t>
  </si>
  <si>
    <t>LOG-WIRELESS........................................................................17</t>
  </si>
  <si>
    <t>LOG-DADOS+VOZ.......................................................................1</t>
  </si>
  <si>
    <t>CAIXA-PARA-ELETROCALHA..............................................................23</t>
  </si>
  <si>
    <t>LOG-DADOS...........................................................................19</t>
  </si>
  <si>
    <t>RACK-EQUIPAMENTOS...................................................................7</t>
  </si>
  <si>
    <t>ANEL GUIA AÇO GALVANIZADO</t>
  </si>
  <si>
    <t>ARAME DE AÇO GALVANIZADO N.º12 AWG</t>
  </si>
  <si>
    <t>ARRUELA DE PRESSAO, 3/8"</t>
  </si>
  <si>
    <t>ARRUELA LISA, 3/8"</t>
  </si>
  <si>
    <t xml:space="preserve">BLOCO TELEFÔNICO TIPO BER, 10 PARES COM </t>
  </si>
  <si>
    <t>BOX CURVO DE ALUMÍNIO Ø3/4"</t>
  </si>
  <si>
    <t>BOX RETO DE ALUMÍNIO Ø3/4"</t>
  </si>
  <si>
    <t xml:space="preserve">BRAÇADEIRA DE VELCRO </t>
  </si>
  <si>
    <t>BRAÇADEIRA ECONÔMICA, PARA ELETRODUTO Ø1"</t>
  </si>
  <si>
    <t>BRAÇADEIRA PARA FIXAÇÃO DE CABO TELEFÔNICO CTP APL 50-10P</t>
  </si>
  <si>
    <t>BUCHA E ARRUELA DE ALUMÍNIO Ø25MM( Ø1")</t>
  </si>
  <si>
    <t>BUCHA E ARRUELA DE ALUMÍNIO Ø50MM'(Ø2")</t>
  </si>
  <si>
    <t>CABO TELEFÔNICO CI 50 10 PARES</t>
  </si>
  <si>
    <t>CABO UTP-4 PARES, 24 AWG CATEGORIA 5E, QUATRO PARES FLEXÍVEL</t>
  </si>
  <si>
    <t>CABO UTP-4 PARES, 24 AWG CATEGORIA 6A, QUATRO PARES FLEXÍVEL</t>
  </si>
  <si>
    <t>CAIXA DE PASSAGEM EM ALVENARIA TIPO R-1 , PADRÃO TELEBRÁS , DIMENSÕES: 60X35X50CM</t>
  </si>
  <si>
    <t>CAIXA DE PASSAGEM PVC, SOBREPOR, 4" X 2"</t>
  </si>
  <si>
    <t>CAIXA METÁLICA DE PASSAGEM 30X30X12 C/ TAMPA, TIGRE OU EQUIVALENTE</t>
  </si>
  <si>
    <t xml:space="preserve">CANALETA PARA BLOCO TELEFÔNICO TIPO BER, 10 PARES </t>
  </si>
  <si>
    <t>CANTONEIRA ZZ COM PARAFUSO E BUCHA PARA FIXACAO EM CONCRETO (SUPORTE OMEGA)</t>
  </si>
  <si>
    <t>CERTIFICAÇÃO</t>
  </si>
  <si>
    <t>CHUMBADOR ROSCA INTERNA BUCHA WALSHIVA PARA PARAFUSO 3/8"</t>
  </si>
  <si>
    <t xml:space="preserve">CONDULETE ALUMÍNIO FUNDIDO, Ø25MM(1"),DESMONTÁVEL,  ( WETZEL OU EQUIVALENTE),  COM TAMPA CEGA COM FURO CENTRAL PARA TOMADA RJ-45 </t>
  </si>
  <si>
    <t>CONECTORIZAÇÃO</t>
  </si>
  <si>
    <t xml:space="preserve">ELETROCALHA AÇO GALVANIZADO EM CHAPA GALVANIZADA BITOLA MÍNIMA 18 USG, PERFURADA, TIPO "U", COM TAMPA DIMENSÕES 300X100MM  COM TAMPA             </t>
  </si>
  <si>
    <t>ETIQUETAS PARA CABOS UTP, ESPELHOS E PATCH PANELS</t>
  </si>
  <si>
    <t>FLANGE PARA ELETROCALHA AÇO GALVANIZADO 300MMX100MM COM TAMPA</t>
  </si>
  <si>
    <t>FORNECIMENTO E MONTAGEM DE CENTRO DE DITRIBUIÇÃO TELEFÔNICO PADRÃO TELEBRÁS DE EMBUTIR, DIMENSÕES 800MM X 800MMX120MM. FORNECIMENTO E MONTAGEM</t>
  </si>
  <si>
    <t xml:space="preserve">FORNECIMENTO, MONTAGEM E CONECTORIZAÇÃO DE RACK TIPO PEDESTAL, PADRÃO 19", CONFORME ESPECIFICAÇÕES QUE SE SEGUEM: POSSUIR ESTRUTURA EM AÇO MARTELADO, POSSUIR VENTILAÇÃO FORÇADA, PORTA FRONTAL EM ACRÍLICO TRANSPARENTE, POSSUIR SISTEMA DE CHAVE E FECHADURA, POSSUIR COLUNAS DE SEGUNDO PLANO (APROXIMADAMENTE 10CM), POSSUIR LATERAIS E TRASEIRAS REMOVÍVEIS, POSSUIR CONJUNTO DE PORCAS E PARAFUSOS PARA FIXAÇÃO, POSSUIR 1 (UMA) RÉGUA COM 12 (DOZE) TOMADAS  UNIVERSAIS - PINOS CHATOS E REDONDOS (2P + T , 16A/250 V), SENDO UTILIZADA A POLARIZAÇÃO NEMA 5/15. ALTURA DE 44U'S </t>
  </si>
  <si>
    <t xml:space="preserve">GANCHO VERTICAL  SUSPENSÃO , 300MM X100MM </t>
  </si>
  <si>
    <t>GUIA DE CABOS, PADRÃO 19", HORIZONTAL, ABERTO, 1U</t>
  </si>
  <si>
    <t>KIT PORTA GAIOLA</t>
  </si>
  <si>
    <t>LINE CORD UTP 4 PARES, CATEGORIA 6, FLEXÍVEL, 2,5 METROS</t>
  </si>
  <si>
    <t>MÓDULO DE PROTEÇÃO TELEFÔNICO</t>
  </si>
  <si>
    <t>PARAFUSO AUTO-ATARRACHANTE CABEÇA PANELA, 4,2 X 32MM</t>
  </si>
  <si>
    <t>PARAFUSO CABEÇA LENTILHA COM TRAVA 1/4"X5/8"</t>
  </si>
  <si>
    <t>PARAFUSO CABEÇA SEXTAVADA 3/8"</t>
  </si>
  <si>
    <t>PARAFUSO COM BUCHA DE NYLON  S-8</t>
  </si>
  <si>
    <t>PATCH CORD UTP 4 PARES, CATEGORIA 6, FLEXÍVEL,  1,5 METROS, COR AMARELA</t>
  </si>
  <si>
    <t>PATCH CORD UTP 4 PARES, CATEGORIA 6, FLEXÍVEL,  1,5 METROS, COR AZUL</t>
  </si>
  <si>
    <t>PATCH-PANEL PADRÃO 19", CATEGORIA 6, COM 24 PORTAS RJ-45</t>
  </si>
  <si>
    <t>RÉGUA DE TOMADAS PARA RACK</t>
  </si>
  <si>
    <t>SAÍDA LATERAL DE ELETROCALHA AÇO GALVANIZADO PARA ELETRODUTO Ø1"</t>
  </si>
  <si>
    <t>SUPORTE ECONÔMICO P/ FIX. DO ELETRODUTO Ø 1'" EM ELETROCALHA</t>
  </si>
  <si>
    <t xml:space="preserve">SWITCH GIGABIT ETHERNET, CAMADA 3, DESKTOP, COM NO MÍMIMO 24 PORTAS 1000BASESX E COM MÓDULO PARA REDUNDANCIA COMPLETA ENTRE OS DOIS EQUIPAMENTOS, 3COM OU EQUIVALENTE </t>
  </si>
  <si>
    <t>TALA PARA ELETROCALHA PERFURADA 300MMX100MM</t>
  </si>
  <si>
    <t>TAMPA DE FERRO FUNDIDO PARA CAIXA R-1</t>
  </si>
  <si>
    <t>TERMINAL DE FECHAMENTO PARA ELETROCALHA AÇO GALVANIZADO 300MM X100MM</t>
  </si>
  <si>
    <t>TOMADA LÓGICA DUPLA RJ-45, CONECTOR FÊMEA CAT. 6  T568A/B, COM ESPELHO E DEMAIS ACESSÓRIOS,  REFERENCIA FURUKAWA OU EQUIVALENTE</t>
  </si>
  <si>
    <t>VERGALHÃO DE AÇO COM ROSCA TOTAL (DIÂMETRO: Ø3/8 ")</t>
  </si>
  <si>
    <t>CAIXA DE PASSAGEM PVC, SOBREPOR, OCTOGONAL</t>
  </si>
  <si>
    <t>BARRA</t>
  </si>
  <si>
    <t>ALÇA PREFORMADA DISTRIBUIÇÃO CA/CAA 2 AWG</t>
  </si>
  <si>
    <t>ALÇA PREFORMADA DE ESTAI</t>
  </si>
  <si>
    <t>ARMAÇÃO SECUNDÁRIA, 1 ELEMENTO</t>
  </si>
  <si>
    <t>ARRUELA QUADRADA DE 3X 38 X 38MM C/ FURO DE  18MM</t>
  </si>
  <si>
    <t>BRAÇO "C"</t>
  </si>
  <si>
    <t xml:space="preserve">BUCHA E ARRUELA, FERRO, GALV°  Ø50MM (Ø2") </t>
  </si>
  <si>
    <t xml:space="preserve">BUCHA E ARRUELA, FERRO, GALV°  Ø100MM (Ø4") </t>
  </si>
  <si>
    <t>CABEÇOTE, ALUMÍNIO FUNDIDO  Ø100MM (Ø4") , 135°</t>
  </si>
  <si>
    <t>CABO DE AÇO SM   Ø9,5MM</t>
  </si>
  <si>
    <t>CABO DE ALUMÍNIO COBERTO XLPE/EPR 90º 15KV 50,0MM2</t>
  </si>
  <si>
    <t>CABO DE COBRE ISOLAÇÃO COMPOSTO TERMOPLÁSTICO 0,6/1KV, EPR/XLPE 90°, ENCORDOAMENTO CLASSE 5, 120.0MM2, COR PRETO</t>
  </si>
  <si>
    <t>CABO DE COBRE ISOLAÇÃO COMPOSTO TERMOPLÁSTICO 0,6/1KV, EPR/XLPE 90°, ENCORDOAMENTO CLASSE 5, 120.0MM2, COR AZUL CLARO</t>
  </si>
  <si>
    <t>CABO DE COBRE ISOLAÇÃO COMPOSTO TERMOPLÁSTICO 0,6/1KV, EPR/XLPE 90°, ENCORDOAMENTO CLASSE 5, 70.0MM2, COR VERDE</t>
  </si>
  <si>
    <t>CABO FLEXÍVEL 2,5MM², COR AZUL ESCURO</t>
  </si>
  <si>
    <t>CABO FLEXÍVEL 2,5MM², COR VERDE/AMARELO</t>
  </si>
  <si>
    <t>CABO FLEXÍVEL 2,5MM², COR VERMELHO</t>
  </si>
  <si>
    <t>CAIXA METÁLICA, PARA DISJUNTOR , 350A, CONFORME NTC-03 ENEL</t>
  </si>
  <si>
    <t>CAIXA METÁLICA, T.C. COM LACRE, CONFORME NTC-03 ENEL</t>
  </si>
  <si>
    <t>CAIXA PARA MEDIDOR DE DEMANDA E ATIVA E REATIVA  POLIFÁSICO HOROSAZONAL ( 420X580X220MM)  PADRÃO NTC-03 ENEL</t>
  </si>
  <si>
    <t>CAIXA PARA ATERRAMENTO EM ALVENARIA, 30X30X50CM. TAMPA EM FERRO FUNDIDO E FUNDO COM BRITA PARA DRENAGEM</t>
  </si>
  <si>
    <t>CAIXA DE PASSAGEM EM ALVENARIA, 110X110X100CM. TAMPA EM FERRO FUNDIDO E FUNDO COM BRITA PARA DRENAGEM</t>
  </si>
  <si>
    <t>CANTONEIRA AUXILIAR PARA BRAÇO "C"</t>
  </si>
  <si>
    <t>CAPA ISOLANTE PARA CONECTOR TIPO CUNHA</t>
  </si>
  <si>
    <t>CHAVE FUSÍVEL BASE “C” 100A-5KA-15KVA COM ELO FUSÍVEL 10K.</t>
  </si>
  <si>
    <t>CORDOALHA DE COBRE NU (CABO), SEÇÃO TRANSVERSAL 50,0 MM²</t>
  </si>
  <si>
    <t>CONDUTOR DE ALUMÍNIO COM COM ALMA DE AÇO, 2AWG</t>
  </si>
  <si>
    <t>CONECTOR DE COMPRESSÃO FORMATO "H"</t>
  </si>
  <si>
    <t>CONECTOR ESTRIBO TIPO CUNHA  PARA CABO 2 AWG</t>
  </si>
  <si>
    <t>CONECTOR ESTRIBO TIPO CUNHA 9,5MM</t>
  </si>
  <si>
    <t>CONECTOR PARAFUSO FENDIDO PARA CABO 120,0MM²</t>
  </si>
  <si>
    <t>CONECTOR TERMINAL PARA CABO 120,0MM²</t>
  </si>
  <si>
    <t>DISJUNTOR TRIPOLAR EM CAIXA MOLDADA  TERMOMAGNÉTICO 350A   REF. SIEMENS, PRIMELETRICA OU LOUSANO</t>
  </si>
  <si>
    <t>ELETRODUTO DE AÇO GALVANIZADO, PESADO,  Ø100MM (Ø4") , 6M, COM LUVAS.</t>
  </si>
  <si>
    <t>ELETRODUTO PEAD DE Ø50MM (Ø2")  REFORÇADO, COM LUVAS.</t>
  </si>
  <si>
    <t>ELETRODUTO PEAD DE Ø100MM (Ø4")  REFORÇADO, COM LUVAS.</t>
  </si>
  <si>
    <t>ESCAVAÇÃO MANUAL DE VALAS</t>
  </si>
  <si>
    <t>FITA ISOLANTE AUTO FUSÃO, 7MMX19MMX10M SCOTCH OU EQUIVALENTE.</t>
  </si>
  <si>
    <t>FITA ISOLANTE PLÁSTICA, 7MMX19MMX10M SCOTCH OU EQUIVALENTE.</t>
  </si>
  <si>
    <t>GRAMPO DE ANCORAGEM POLIMÉRICO</t>
  </si>
  <si>
    <t>GRAMPO, LINHA VIVA, BRONZE CABO 6 A 1/OAWG</t>
  </si>
  <si>
    <t>HASTE DE ATERRAMENTO  Ø16 X 3000MM LISA COM 254 MICRAS DE COBERTURA DE COBRE, COM CONECTOR</t>
  </si>
  <si>
    <t>ISOLADOR DE ANCORAGEM POLIMÉRICO, 15KV</t>
  </si>
  <si>
    <t>ISOLADOR, PINO, 15KV</t>
  </si>
  <si>
    <t>ISOLADOR, ROLDANA, PORCELANA, 76X79MM</t>
  </si>
  <si>
    <t>MANILHA SAPATILHA</t>
  </si>
  <si>
    <t>MÃO FRANCESA PLANA DE AÇO GALVANIZADO 726 MM</t>
  </si>
  <si>
    <t>SILICONE VEDAÇÃO PIA LOUÇA 280GR CINZA PARA VEDAÇÃO</t>
  </si>
  <si>
    <t xml:space="preserve">NIPPLE FERRO, GALV°, 1 DE  Ø25MM (Ø1")  E   2 DE Ø100MM (Ø4") </t>
  </si>
  <si>
    <t>OLHAL PARA PARAFUSO CABEÇA ABAULADA, M16X2</t>
  </si>
  <si>
    <t>PARAFUSO CABEÇA ABAULADA, AÇO, GALV°, M16X2 -  2, 45MM COM 2 PORCAS E  2  ARRUELAS</t>
  </si>
  <si>
    <t>PARAFUSO CABEÇA ABAULADA, AÇO, GALV°, M16X2 -  2, 70MM COM 2 PORCAS E  2  ARRUELAS</t>
  </si>
  <si>
    <t>PARAFUSO CABEÇA ABAULADA, AÇO, GALV°, M16X2 - 150MM COM 2 PORCAS E  2  ARRUELAS</t>
  </si>
  <si>
    <t>PARAFUSO, CABEÇA QUADRADA M-16X2, 150MM COM PORCA E ARRUELA</t>
  </si>
  <si>
    <t>PARAFUSOS DE LATÃO 1" X 5/16"</t>
  </si>
  <si>
    <t>PÁRA-RAIOS, DISTRIBUIÇÃO, POLIMÉRICO, SEM CENTELHADOR, COM DESLIGADOR AUTOMÁTICO, 12KV-10KA E ACESSÓRIOS</t>
  </si>
  <si>
    <t>PÓ DE SOLDA EXOTÉRMICA CARTUCHO Nº 90</t>
  </si>
  <si>
    <t>POSTE, CONCRETO, CIRCULAR 12/600</t>
  </si>
  <si>
    <t>PROTETOR DE BUCHA 15KV</t>
  </si>
  <si>
    <t>PROTETOR DE PÁRA-RAIOS 15KV</t>
  </si>
  <si>
    <t>PROTETOR PARA ESTRIBO E GRAMPO LINHA VIVA – 15KV</t>
  </si>
  <si>
    <t>REATERRO COM APILOAMENTO</t>
  </si>
  <si>
    <t xml:space="preserve">SAPATILHA </t>
  </si>
  <si>
    <t>SUPORTE "Z", COMPLETO</t>
  </si>
  <si>
    <t>SUPORTE PARA TRANSFORMADOR 225KVA, POSTE CONCRETO DUPLO T, 12/600 COM 02 PARAFUSOS</t>
  </si>
  <si>
    <t>TERMINAL PARA CABO DE ALUMÍNIO #50 MM2</t>
  </si>
  <si>
    <t xml:space="preserve">TRANSFORMADOR, DISTRIBUIÇÃO TRIFÁSICO 225 KVA ; 13,8/0,38-0,22, REGULAÇÃO 0,6 A 0,6 KV. NO MÁXIMO 1.200KG </t>
  </si>
  <si>
    <t>ABRAÇADEIRA METÁLICA TIPO "COPO" PARA ELETRODUTO DE FºGº Ø 1"(Ø25MM)</t>
  </si>
  <si>
    <t xml:space="preserve">BASE PARA MASTRO 1.1/2" </t>
  </si>
  <si>
    <t>CADINHO CABO HASTE 50MM X 5/8"</t>
  </si>
  <si>
    <t>CADINHO PARA SOLDA EXOTÉRMICA TIPO CABO/CABO 35MM² , TIPO "X"</t>
  </si>
  <si>
    <t>CADINHO PARA SOLDA EXOTÉRMICA TIPO CABO/CABO 35MM², TIPO "T"</t>
  </si>
  <si>
    <t>CAIXA DE INSPEÇÃO DE ATERRAMENTO TIPO SOLO  EM PVC Ø40X50CM C/ TAMPA DE FERRO FUNDIDO</t>
  </si>
  <si>
    <t>CAPTOR FRANKLIN INOX 4 PONTAS</t>
  </si>
  <si>
    <t>CONECTOR PARA MEDIÇÃO, EM BRONZE PARA CABO 35MM²</t>
  </si>
  <si>
    <t>CONJUNTO DE CONTRAVENTAMENTO REGULÁVEL C/ ESTIC. PARA CABO DE AÇO  DE 6 MM</t>
  </si>
  <si>
    <t>CORDOALHA DE COBRE NU # 35MM²</t>
  </si>
  <si>
    <t>CORDOALHA DE COBRE NU # 50MM²</t>
  </si>
  <si>
    <t>CURVA 90º PVC RÍGIDO, 32MM, COM LUVAS, TIGRE OU EQUIVALENTE</t>
  </si>
  <si>
    <t>ELETRODUTO PVC RÍGIDO, BARRA DE 03 METROS, Ø32MM(Ø1 1/4"), COM LUVAS, TIGRE OU EQUIVALENTE</t>
  </si>
  <si>
    <t>HASTE DE ATERRAMENTO  Ø5/8" X 3M LISA COM 254 MICRAS DE COBERTURA DE COBRE, COM CONECTOR</t>
  </si>
  <si>
    <t>MASTRO DE FERRO GALVANIZADO 1 1/2"X3,0M</t>
  </si>
  <si>
    <t>PÓ DE SOLDA EXOTÉRMICO Nº90</t>
  </si>
  <si>
    <t>PRESILHA PARA CABO DE COBRE NÚ 35MM²</t>
  </si>
  <si>
    <t>SUPORTE DUPLO DE AÇO GALVANIZADO 90° C/ ROLDANA</t>
  </si>
  <si>
    <t>TERMINAL AÉREO 3/8"X35CM AÇO GALVANIZADO</t>
  </si>
  <si>
    <t>UN</t>
  </si>
  <si>
    <t>KG</t>
  </si>
  <si>
    <t>M3</t>
  </si>
  <si>
    <t>CJ</t>
  </si>
  <si>
    <t>CX</t>
  </si>
  <si>
    <t>VB</t>
  </si>
  <si>
    <t>ELETRODUTO ZINCADO, GALVANIZADO A FOGO, BARRA DE 03 METROS, 50MM (Ø2") COM LUVAS, TIGRE OU EQUIVALENTE</t>
  </si>
  <si>
    <t>ELETRODUTO ZINCADO, GALVANIZADO A FOGO, BARRA DE 03 METROS, 25MM (Ø1") COM LUVAS, TIGRE OU EQUIVALENTE</t>
  </si>
  <si>
    <t>FORNECIMENTO E MONTAGEM DE CENTRAL TELEFÔNICA DIGITAL PADRÃO TELEBRÁS  3 TRONCOS E 7 RAMAIS</t>
  </si>
  <si>
    <t xml:space="preserve">FORNECIMENTO, MONTAGEM E CONECTORIZAÇÃO DE RACK TIPO PEDESTAL, PADRÃO 19", CONFORME ESPECIFICAÇÕES QUE SE SEGUEM: POSSUIR ESTRUTURA EM AÇO MARTELADO, POSSUIR VENTILAÇÃO FORÇADA, PORTA FRONTAL EM ACRÍLICO TRANSPARENTE, POSSUIR SISTEMA DE CHAVE E FECHADURA, POSSUIR COLUNAS DE SEGUNDO PLANO (APROXIMADAMENTE 10CM), POSSUIR LATERAIS E TRASEIRAS REMOVÍVEIS, POSSUIR CONJUNTO DE PORCAS E PARAFUSOS PARA FIXAÇÃO, POSSUIR 1 (UMA) RÉGUA COM 12 (DOZE) TOMADAS  UNIVERSAIS - PINOS CHATOS E REDONDOS (2P + T , 16A/250 V), SENDO UTILIZADA A POLARIZAÇÃO NEMA 5/15. ALTURA DE 2U'S </t>
  </si>
  <si>
    <t>PARAFUSO COM BUCHA DE NYLON  S-10</t>
  </si>
  <si>
    <t>SWITCH EMPILHÁVEL COM 24 PORTAS 10/100/1000 BASE-TX, COM SLOT, E ACESSÓRIOS PARA EMPILHAMENTO, 3COM  OU EQUIVALENTE</t>
  </si>
  <si>
    <t>SWITCH EMPILHÁVEL COM 8 PORTAS 10/100/1000 BASE-TX, COM SLOT, E ACESSÓRIOS PARA EMPILHAMENTO, 3COM  OU EQUIVALENTE</t>
  </si>
  <si>
    <t>UNADE</t>
  </si>
  <si>
    <t>LOG-WIRELESS........................................................................7</t>
  </si>
  <si>
    <t>TOM-PROJETOR........................................................................3</t>
  </si>
  <si>
    <t>LOG-DADOS...........................................................................8</t>
  </si>
  <si>
    <t>LOG-DADOS+VOZ.......................................................................8</t>
  </si>
  <si>
    <t>CAIXA-PARA-ELETROCALHA..............................................................2</t>
  </si>
  <si>
    <t>RACK-EQUIPAMENTOS...................................................................4</t>
  </si>
  <si>
    <t>AMPLIAÇÃO</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</si>
</sst>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quot;R$]&quot;\ #,##0.00"/>
    <numFmt numFmtId="165" formatCode="_(* #,##0.00_);_(* \(#,##0.00\);_(* \-??_);_(@_)"/>
    <numFmt numFmtId="166" formatCode="_(* #,##0.00_);_(* \(#,##0.00\);_(* &quot;-&quot;??_);_(@_)"/>
    <numFmt numFmtId="167" formatCode="&quot;Sim&quot;;&quot;Sim&quot;;&quot;Não&quot;"/>
    <numFmt numFmtId="168" formatCode="&quot;Verdadeiro&quot;;&quot;Verdadeiro&quot;;&quot;Falso&quot;"/>
    <numFmt numFmtId="169" formatCode="&quot;Ativado&quot;;&quot;Ativado&quot;;&quot;Desativado&quot;"/>
    <numFmt numFmtId="170" formatCode="[$€-2]\ #,##0.00_);[Red]\([$€-2]\ #,##0.00\)"/>
  </numFmts>
  <fonts count="53">
    <font>
      <sz val="10"/>
      <name val="Arial"/>
      <family val="2"/>
    </font>
    <font>
      <sz val="10"/>
      <color indexed="8"/>
      <name val="Arial"/>
      <family val="2"/>
    </font>
    <font>
      <sz val="11"/>
      <color indexed="8"/>
      <name val="Calibri"/>
      <family val="2"/>
    </font>
    <font>
      <b/>
      <sz val="11"/>
      <name val="Arial"/>
      <family val="2"/>
    </font>
    <font>
      <sz val="11"/>
      <name val="Arial"/>
      <family val="2"/>
    </font>
    <font>
      <sz val="12"/>
      <name val="Calisto MT"/>
      <family val="1"/>
    </font>
    <font>
      <b/>
      <sz val="14"/>
      <name val="Arial"/>
      <family val="2"/>
    </font>
    <font>
      <b/>
      <sz val="12"/>
      <name val="Arial"/>
      <family val="2"/>
    </font>
    <font>
      <u val="single"/>
      <sz val="11"/>
      <name val="Arial"/>
      <family val="2"/>
    </font>
    <font>
      <sz val="8"/>
      <name val="Arial"/>
      <family val="2"/>
    </font>
    <font>
      <sz val="11"/>
      <name val="Times New Roman"/>
      <family val="1"/>
    </font>
    <font>
      <sz val="7"/>
      <name val="Times New Roman"/>
      <family val="1"/>
    </font>
    <font>
      <b/>
      <sz val="12"/>
      <name val="Times New Roman"/>
      <family val="1"/>
    </font>
    <font>
      <b/>
      <sz val="12"/>
      <color indexed="8"/>
      <name val="Times New Roman"/>
      <family val="1"/>
    </font>
    <font>
      <b/>
      <sz val="14"/>
      <name val="Times New Roman"/>
      <family val="1"/>
    </font>
    <font>
      <b/>
      <sz val="16"/>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2"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4" fillId="32" borderId="0" applyNumberFormat="0" applyBorder="0" applyAlignment="0" applyProtection="0"/>
    <xf numFmtId="0" fontId="45" fillId="21" borderId="5" applyNumberFormat="0" applyAlignment="0" applyProtection="0"/>
    <xf numFmtId="41" fontId="0" fillId="0" borderId="0" applyFill="0" applyBorder="0" applyAlignment="0" applyProtection="0"/>
    <xf numFmtId="165" fontId="2" fillId="0" borderId="0">
      <alignment/>
      <protection/>
    </xf>
    <xf numFmtId="165"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3" fontId="0" fillId="0" borderId="0" applyFill="0" applyBorder="0" applyAlignment="0" applyProtection="0"/>
  </cellStyleXfs>
  <cellXfs count="63">
    <xf numFmtId="0" fontId="0" fillId="0" borderId="0" xfId="0" applyAlignment="1">
      <alignment/>
    </xf>
    <xf numFmtId="0" fontId="2" fillId="0" borderId="0" xfId="44">
      <alignment/>
      <protection/>
    </xf>
    <xf numFmtId="0" fontId="3" fillId="0" borderId="10" xfId="51" applyFont="1" applyFill="1" applyBorder="1" applyAlignment="1">
      <alignment horizontal="center" vertical="center"/>
      <protection/>
    </xf>
    <xf numFmtId="2" fontId="4" fillId="0" borderId="10" xfId="51" applyNumberFormat="1" applyFont="1" applyFill="1" applyBorder="1" applyAlignment="1">
      <alignment horizontal="center" vertical="center" wrapText="1"/>
      <protection/>
    </xf>
    <xf numFmtId="0" fontId="4" fillId="0" borderId="10" xfId="51" applyNumberFormat="1" applyFont="1" applyFill="1" applyBorder="1" applyAlignment="1">
      <alignment horizontal="center" vertical="center"/>
      <protection/>
    </xf>
    <xf numFmtId="2" fontId="4" fillId="0" borderId="10" xfId="51" applyNumberFormat="1" applyFont="1" applyFill="1" applyBorder="1" applyAlignment="1">
      <alignment horizontal="right" vertical="center" wrapText="1"/>
      <protection/>
    </xf>
    <xf numFmtId="0" fontId="4" fillId="0" borderId="10" xfId="51" applyFont="1" applyFill="1" applyBorder="1" applyAlignment="1">
      <alignment horizontal="justify" vertical="center" wrapText="1"/>
      <protection/>
    </xf>
    <xf numFmtId="0" fontId="3" fillId="0" borderId="10" xfId="51" applyFont="1" applyFill="1" applyBorder="1" applyAlignment="1">
      <alignment horizontal="justify" vertical="center"/>
      <protection/>
    </xf>
    <xf numFmtId="2" fontId="3" fillId="0" borderId="10" xfId="51" applyNumberFormat="1" applyFont="1" applyFill="1" applyBorder="1" applyAlignment="1">
      <alignment horizontal="right" vertical="center"/>
      <protection/>
    </xf>
    <xf numFmtId="2" fontId="4" fillId="0" borderId="10" xfId="51" applyNumberFormat="1" applyFont="1" applyFill="1" applyBorder="1" applyAlignment="1">
      <alignment horizontal="right" vertical="center"/>
      <protection/>
    </xf>
    <xf numFmtId="0" fontId="2" fillId="0" borderId="0" xfId="44" applyFill="1">
      <alignment/>
      <protection/>
    </xf>
    <xf numFmtId="0" fontId="4" fillId="0" borderId="10" xfId="51" applyFont="1" applyFill="1" applyBorder="1" applyAlignment="1">
      <alignment horizontal="justify" vertical="center"/>
      <protection/>
    </xf>
    <xf numFmtId="2" fontId="4" fillId="0" borderId="10" xfId="51" applyNumberFormat="1" applyFont="1" applyFill="1" applyBorder="1" applyAlignment="1">
      <alignment horizontal="center" vertical="center"/>
      <protection/>
    </xf>
    <xf numFmtId="0" fontId="4" fillId="0" borderId="10" xfId="51" applyFont="1" applyFill="1" applyBorder="1" applyAlignment="1">
      <alignment horizontal="center" vertical="center"/>
      <protection/>
    </xf>
    <xf numFmtId="0" fontId="4" fillId="0" borderId="10" xfId="50" applyNumberFormat="1" applyFont="1" applyFill="1" applyBorder="1" applyAlignment="1">
      <alignment horizontal="center" vertical="center"/>
      <protection/>
    </xf>
    <xf numFmtId="0" fontId="3" fillId="0" borderId="10" xfId="50" applyNumberFormat="1" applyFont="1" applyFill="1" applyBorder="1" applyAlignment="1">
      <alignment horizontal="center" vertical="center"/>
      <protection/>
    </xf>
    <xf numFmtId="165" fontId="3" fillId="0" borderId="10" xfId="59" applyFont="1" applyFill="1" applyBorder="1" applyAlignment="1" applyProtection="1">
      <alignment horizontal="right" vertical="center"/>
      <protection/>
    </xf>
    <xf numFmtId="165" fontId="4" fillId="0" borderId="10" xfId="58" applyNumberFormat="1" applyFont="1" applyFill="1" applyBorder="1" applyAlignment="1" applyProtection="1">
      <alignment horizontal="right" vertical="center"/>
      <protection/>
    </xf>
    <xf numFmtId="0" fontId="4" fillId="0" borderId="10" xfId="51" applyFont="1" applyFill="1" applyBorder="1" applyAlignment="1">
      <alignment horizontal="left" vertical="center" wrapText="1"/>
      <protection/>
    </xf>
    <xf numFmtId="0" fontId="3" fillId="0" borderId="10" xfId="51" applyFont="1" applyFill="1" applyBorder="1" applyAlignment="1">
      <alignment horizontal="center" vertical="top" wrapText="1"/>
      <protection/>
    </xf>
    <xf numFmtId="0" fontId="4" fillId="0" borderId="0" xfId="51" applyFont="1" applyFill="1" applyAlignment="1">
      <alignment horizontal="center" vertical="center"/>
      <protection/>
    </xf>
    <xf numFmtId="0" fontId="4" fillId="0" borderId="0" xfId="51" applyFont="1" applyFill="1" applyAlignment="1">
      <alignment vertical="center"/>
      <protection/>
    </xf>
    <xf numFmtId="0" fontId="4" fillId="0" borderId="0" xfId="51" applyNumberFormat="1" applyFont="1" applyFill="1" applyAlignment="1">
      <alignment horizontal="center" vertical="center"/>
      <protection/>
    </xf>
    <xf numFmtId="2" fontId="4" fillId="0" borderId="0" xfId="51" applyNumberFormat="1" applyFont="1" applyFill="1" applyBorder="1" applyAlignment="1">
      <alignment horizontal="right" vertical="center"/>
      <protection/>
    </xf>
    <xf numFmtId="0" fontId="0" fillId="0" borderId="11" xfId="50" applyNumberFormat="1" applyFont="1" applyFill="1" applyBorder="1" applyAlignment="1">
      <alignment horizontal="center" vertical="center"/>
      <protection/>
    </xf>
    <xf numFmtId="0" fontId="0" fillId="0" borderId="11" xfId="50" applyNumberFormat="1" applyFont="1" applyFill="1" applyBorder="1" applyAlignment="1" quotePrefix="1">
      <alignment horizontal="center" vertical="center"/>
      <protection/>
    </xf>
    <xf numFmtId="0" fontId="4" fillId="0" borderId="10" xfId="52" applyFont="1" applyFill="1" applyBorder="1" applyAlignment="1">
      <alignment horizontal="center" vertical="center" wrapText="1"/>
      <protection/>
    </xf>
    <xf numFmtId="0" fontId="4" fillId="0" borderId="10" xfId="52" applyFont="1" applyFill="1" applyBorder="1" applyAlignment="1">
      <alignment horizontal="justify" vertical="center" wrapText="1"/>
      <protection/>
    </xf>
    <xf numFmtId="0" fontId="4" fillId="0" borderId="10" xfId="52" applyNumberFormat="1"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0" fontId="3" fillId="0" borderId="10" xfId="52" applyFont="1" applyFill="1" applyBorder="1" applyAlignment="1">
      <alignment horizontal="left" vertical="center" wrapText="1"/>
      <protection/>
    </xf>
    <xf numFmtId="0" fontId="3" fillId="0" borderId="10" xfId="52" applyFont="1" applyFill="1" applyBorder="1" applyAlignment="1">
      <alignment horizontal="justify" vertical="center" wrapText="1"/>
      <protection/>
    </xf>
    <xf numFmtId="0" fontId="3" fillId="0" borderId="10" xfId="52" applyNumberFormat="1" applyFont="1" applyFill="1" applyBorder="1" applyAlignment="1">
      <alignment horizontal="center" vertical="center" wrapText="1"/>
      <protection/>
    </xf>
    <xf numFmtId="2" fontId="4" fillId="0" borderId="10" xfId="51" applyNumberFormat="1" applyFont="1" applyFill="1" applyBorder="1" applyAlignment="1">
      <alignment horizontal="justify" vertical="center" wrapText="1"/>
      <protection/>
    </xf>
    <xf numFmtId="2" fontId="3" fillId="0" borderId="10" xfId="51" applyNumberFormat="1" applyFont="1" applyFill="1" applyBorder="1" applyAlignment="1">
      <alignment horizontal="justify" vertical="center" wrapText="1"/>
      <protection/>
    </xf>
    <xf numFmtId="2" fontId="3" fillId="0" borderId="10" xfId="51" applyNumberFormat="1" applyFont="1" applyFill="1" applyBorder="1" applyAlignment="1">
      <alignment horizontal="left" vertical="center" wrapText="1"/>
      <protection/>
    </xf>
    <xf numFmtId="0" fontId="6" fillId="0" borderId="10" xfId="51" applyFont="1" applyFill="1" applyBorder="1" applyAlignment="1">
      <alignment vertical="center"/>
      <protection/>
    </xf>
    <xf numFmtId="0" fontId="7" fillId="0" borderId="10" xfId="51" applyFont="1" applyFill="1" applyBorder="1" applyAlignment="1">
      <alignment horizontal="center" vertical="center"/>
      <protection/>
    </xf>
    <xf numFmtId="49" fontId="7" fillId="0" borderId="10" xfId="51" applyNumberFormat="1" applyFont="1" applyFill="1" applyBorder="1" applyAlignment="1">
      <alignment horizontal="center" vertical="center"/>
      <protection/>
    </xf>
    <xf numFmtId="0" fontId="5" fillId="0" borderId="10" xfId="51" applyFont="1" applyFill="1" applyBorder="1" applyAlignment="1">
      <alignment horizontal="center" vertical="center" wrapText="1"/>
      <protection/>
    </xf>
    <xf numFmtId="0" fontId="2" fillId="0" borderId="0" xfId="44" applyAlignment="1">
      <alignment horizontal="center" vertical="center"/>
      <protection/>
    </xf>
    <xf numFmtId="0" fontId="2" fillId="0" borderId="0" xfId="44" applyAlignment="1">
      <alignment vertical="center"/>
      <protection/>
    </xf>
    <xf numFmtId="0" fontId="10" fillId="0" borderId="0" xfId="0" applyFont="1" applyAlignment="1">
      <alignment horizontal="justify" vertical="center"/>
    </xf>
    <xf numFmtId="0" fontId="2" fillId="0" borderId="0" xfId="44" applyAlignment="1">
      <alignment horizontal="left" vertical="center"/>
      <protection/>
    </xf>
    <xf numFmtId="0" fontId="0" fillId="0" borderId="0" xfId="0" applyAlignment="1">
      <alignment horizontal="left" vertical="center" wrapText="1"/>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justify" vertical="center" wrapText="1"/>
    </xf>
    <xf numFmtId="0" fontId="13" fillId="0" borderId="11" xfId="44" applyFont="1" applyBorder="1" applyAlignment="1">
      <alignment horizontal="center" vertical="center"/>
      <protection/>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2" fillId="0" borderId="0" xfId="44" applyAlignment="1">
      <alignment vertical="center" wrapText="1"/>
      <protection/>
    </xf>
    <xf numFmtId="0" fontId="3" fillId="0" borderId="10" xfId="51" applyFont="1" applyFill="1" applyBorder="1" applyAlignment="1">
      <alignment horizontal="center" vertical="center"/>
      <protection/>
    </xf>
    <xf numFmtId="0" fontId="6" fillId="0" borderId="10" xfId="51" applyFont="1" applyFill="1" applyBorder="1" applyAlignment="1">
      <alignment horizontal="center" vertical="center" wrapText="1"/>
      <protection/>
    </xf>
    <xf numFmtId="0" fontId="6" fillId="0" borderId="12" xfId="51" applyFont="1" applyFill="1" applyBorder="1" applyAlignment="1">
      <alignment horizontal="center" vertical="center" wrapText="1"/>
      <protection/>
    </xf>
    <xf numFmtId="0" fontId="3" fillId="0" borderId="12" xfId="51" applyFont="1" applyFill="1" applyBorder="1" applyAlignment="1">
      <alignment horizontal="center" vertical="center"/>
      <protection/>
    </xf>
    <xf numFmtId="0" fontId="3" fillId="0" borderId="13" xfId="51" applyFont="1" applyFill="1" applyBorder="1" applyAlignment="1">
      <alignment horizontal="center" vertical="center"/>
      <protection/>
    </xf>
    <xf numFmtId="0" fontId="6" fillId="0" borderId="13" xfId="51" applyFont="1" applyFill="1" applyBorder="1" applyAlignment="1">
      <alignment horizontal="center" vertical="center" wrapText="1"/>
      <protection/>
    </xf>
    <xf numFmtId="0" fontId="15" fillId="0" borderId="11" xfId="0" applyFont="1" applyBorder="1" applyAlignment="1">
      <alignment horizontal="center" vertical="center"/>
    </xf>
    <xf numFmtId="0" fontId="12" fillId="0" borderId="0" xfId="0" applyFont="1" applyAlignment="1">
      <alignment horizontal="left" vertical="center"/>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Currency" xfId="47"/>
    <cellStyle name="Currency [0]" xfId="48"/>
    <cellStyle name="Neutro" xfId="49"/>
    <cellStyle name="Normal 2" xfId="50"/>
    <cellStyle name="Normal 3" xfId="51"/>
    <cellStyle name="Normal_Plan1" xfId="52"/>
    <cellStyle name="Nota" xfId="53"/>
    <cellStyle name="Percent" xfId="54"/>
    <cellStyle name="Ruim" xfId="55"/>
    <cellStyle name="Saída" xfId="56"/>
    <cellStyle name="Comma [0]" xfId="57"/>
    <cellStyle name="Separador de milhares 2" xfId="58"/>
    <cellStyle name="Separador de milhares_Plan1"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rcaeletricaresidencia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44"/>
  <sheetViews>
    <sheetView view="pageBreakPreview" zoomScale="140" zoomScaleNormal="80" zoomScaleSheetLayoutView="140" zoomScalePageLayoutView="0" workbookViewId="0" topLeftCell="A1">
      <selection activeCell="B60" sqref="B60:D60"/>
    </sheetView>
  </sheetViews>
  <sheetFormatPr defaultColWidth="9.28125" defaultRowHeight="12.75"/>
  <cols>
    <col min="1" max="1" width="8.8515625" style="1" customWidth="1"/>
    <col min="2" max="2" width="94.00390625" style="1" customWidth="1"/>
    <col min="3" max="3" width="5.8515625" style="1" customWidth="1"/>
    <col min="4" max="4" width="14.57421875" style="1" customWidth="1"/>
    <col min="5" max="5" width="12.00390625" style="1" customWidth="1"/>
    <col min="6" max="6" width="15.57421875" style="1" customWidth="1"/>
    <col min="7" max="16384" width="9.28125" style="1" customWidth="1"/>
  </cols>
  <sheetData>
    <row r="1" spans="1:6" ht="18">
      <c r="A1" s="56" t="s">
        <v>689</v>
      </c>
      <c r="B1" s="56"/>
      <c r="C1" s="56"/>
      <c r="D1" s="56"/>
      <c r="E1" s="56"/>
      <c r="F1" s="56"/>
    </row>
    <row r="2" spans="1:6" ht="18">
      <c r="A2" s="37" t="s">
        <v>0</v>
      </c>
      <c r="B2" s="57" t="s">
        <v>691</v>
      </c>
      <c r="C2" s="57"/>
      <c r="D2" s="57"/>
      <c r="E2" s="57"/>
      <c r="F2" s="57"/>
    </row>
    <row r="3" spans="1:6" ht="18">
      <c r="A3" s="37"/>
      <c r="B3" s="57"/>
      <c r="C3" s="60"/>
      <c r="D3" s="60"/>
      <c r="E3" s="60"/>
      <c r="F3" s="60"/>
    </row>
    <row r="4" spans="1:6" ht="15">
      <c r="A4" s="2">
        <v>1</v>
      </c>
      <c r="B4" s="55" t="s">
        <v>7</v>
      </c>
      <c r="C4" s="55"/>
      <c r="D4" s="55"/>
      <c r="E4" s="55"/>
      <c r="F4" s="55"/>
    </row>
    <row r="5" spans="1:6" ht="15">
      <c r="A5" s="58"/>
      <c r="B5" s="59"/>
      <c r="C5" s="59"/>
      <c r="D5" s="59"/>
      <c r="E5" s="59"/>
      <c r="F5" s="59"/>
    </row>
    <row r="6" spans="1:6" ht="15">
      <c r="A6" s="2" t="s">
        <v>8</v>
      </c>
      <c r="B6" s="55" t="s">
        <v>690</v>
      </c>
      <c r="C6" s="55"/>
      <c r="D6" s="55"/>
      <c r="E6" s="55"/>
      <c r="F6" s="55"/>
    </row>
    <row r="7" spans="1:6" ht="15.75">
      <c r="A7" s="38" t="s">
        <v>1</v>
      </c>
      <c r="B7" s="38" t="s">
        <v>2</v>
      </c>
      <c r="C7" s="38" t="s">
        <v>3</v>
      </c>
      <c r="D7" s="39" t="s">
        <v>4</v>
      </c>
      <c r="E7" s="38" t="s">
        <v>5</v>
      </c>
      <c r="F7" s="38" t="s">
        <v>6</v>
      </c>
    </row>
    <row r="8" spans="1:6" ht="15">
      <c r="A8" s="26" t="s">
        <v>9</v>
      </c>
      <c r="B8" s="27" t="s">
        <v>10</v>
      </c>
      <c r="C8" s="3" t="s">
        <v>3</v>
      </c>
      <c r="D8" s="4">
        <v>2</v>
      </c>
      <c r="E8" s="5"/>
      <c r="F8" s="5"/>
    </row>
    <row r="9" spans="1:6" ht="15">
      <c r="A9" s="26"/>
      <c r="B9" s="27" t="s">
        <v>715</v>
      </c>
      <c r="C9" s="3" t="s">
        <v>3</v>
      </c>
      <c r="D9" s="4">
        <v>2</v>
      </c>
      <c r="E9" s="5"/>
      <c r="F9" s="5"/>
    </row>
    <row r="10" spans="1:6" ht="15">
      <c r="A10" s="26" t="s">
        <v>11</v>
      </c>
      <c r="B10" s="27" t="s">
        <v>12</v>
      </c>
      <c r="C10" s="26" t="s">
        <v>13</v>
      </c>
      <c r="D10" s="28">
        <v>3</v>
      </c>
      <c r="E10" s="5"/>
      <c r="F10" s="5"/>
    </row>
    <row r="11" spans="1:6" ht="15">
      <c r="A11" s="26" t="s">
        <v>14</v>
      </c>
      <c r="B11" s="27" t="s">
        <v>15</v>
      </c>
      <c r="C11" s="3" t="s">
        <v>3</v>
      </c>
      <c r="D11" s="4">
        <v>2</v>
      </c>
      <c r="E11" s="5"/>
      <c r="F11" s="5"/>
    </row>
    <row r="12" spans="1:6" ht="15">
      <c r="A12" s="26" t="s">
        <v>16</v>
      </c>
      <c r="B12" s="27" t="s">
        <v>17</v>
      </c>
      <c r="C12" s="3" t="s">
        <v>3</v>
      </c>
      <c r="D12" s="4">
        <v>30</v>
      </c>
      <c r="E12" s="5"/>
      <c r="F12" s="5"/>
    </row>
    <row r="13" spans="1:6" ht="15">
      <c r="A13" s="26" t="s">
        <v>18</v>
      </c>
      <c r="B13" s="27" t="s">
        <v>19</v>
      </c>
      <c r="C13" s="3" t="s">
        <v>3</v>
      </c>
      <c r="D13" s="4">
        <v>2</v>
      </c>
      <c r="E13" s="5"/>
      <c r="F13" s="5"/>
    </row>
    <row r="14" spans="1:6" ht="15">
      <c r="A14" s="26" t="s">
        <v>20</v>
      </c>
      <c r="B14" s="6" t="s">
        <v>21</v>
      </c>
      <c r="C14" s="3" t="s">
        <v>3</v>
      </c>
      <c r="D14" s="4">
        <v>20</v>
      </c>
      <c r="E14" s="5"/>
      <c r="F14" s="5"/>
    </row>
    <row r="15" spans="1:6" ht="15">
      <c r="A15" s="26" t="s">
        <v>22</v>
      </c>
      <c r="B15" s="6" t="s">
        <v>23</v>
      </c>
      <c r="C15" s="3" t="s">
        <v>3</v>
      </c>
      <c r="D15" s="4">
        <v>2</v>
      </c>
      <c r="E15" s="5"/>
      <c r="F15" s="5"/>
    </row>
    <row r="16" spans="1:6" ht="15">
      <c r="A16" s="26" t="s">
        <v>106</v>
      </c>
      <c r="B16" s="6" t="s">
        <v>712</v>
      </c>
      <c r="C16" s="3"/>
      <c r="D16" s="4"/>
      <c r="E16" s="5"/>
      <c r="F16" s="5"/>
    </row>
    <row r="17" spans="1:6" ht="15">
      <c r="A17" s="26" t="s">
        <v>24</v>
      </c>
      <c r="B17" s="6" t="s">
        <v>711</v>
      </c>
      <c r="C17" s="3" t="s">
        <v>25</v>
      </c>
      <c r="D17" s="4">
        <v>20</v>
      </c>
      <c r="E17" s="5"/>
      <c r="F17" s="5"/>
    </row>
    <row r="18" spans="1:6" ht="28.5">
      <c r="A18" s="26" t="s">
        <v>24</v>
      </c>
      <c r="B18" s="27" t="s">
        <v>692</v>
      </c>
      <c r="C18" s="3" t="s">
        <v>25</v>
      </c>
      <c r="D18" s="4">
        <v>150</v>
      </c>
      <c r="E18" s="5"/>
      <c r="F18" s="5"/>
    </row>
    <row r="19" spans="1:6" ht="28.5">
      <c r="A19" s="26" t="s">
        <v>26</v>
      </c>
      <c r="B19" s="27" t="s">
        <v>693</v>
      </c>
      <c r="C19" s="3" t="s">
        <v>25</v>
      </c>
      <c r="D19" s="4">
        <v>50</v>
      </c>
      <c r="E19" s="5"/>
      <c r="F19" s="5"/>
    </row>
    <row r="20" spans="1:6" ht="28.5">
      <c r="A20" s="26" t="s">
        <v>27</v>
      </c>
      <c r="B20" s="27" t="s">
        <v>694</v>
      </c>
      <c r="C20" s="3" t="s">
        <v>25</v>
      </c>
      <c r="D20" s="4">
        <v>50</v>
      </c>
      <c r="E20" s="5"/>
      <c r="F20" s="5"/>
    </row>
    <row r="21" spans="1:6" ht="15">
      <c r="A21" s="26" t="s">
        <v>28</v>
      </c>
      <c r="B21" s="6" t="s">
        <v>29</v>
      </c>
      <c r="C21" s="3" t="s">
        <v>25</v>
      </c>
      <c r="D21" s="4">
        <v>10</v>
      </c>
      <c r="E21" s="5"/>
      <c r="F21" s="5"/>
    </row>
    <row r="22" spans="1:6" ht="15">
      <c r="A22" s="26" t="s">
        <v>30</v>
      </c>
      <c r="B22" s="6" t="s">
        <v>31</v>
      </c>
      <c r="C22" s="3" t="s">
        <v>25</v>
      </c>
      <c r="D22" s="4">
        <v>10</v>
      </c>
      <c r="E22" s="5"/>
      <c r="F22" s="5"/>
    </row>
    <row r="23" spans="1:6" ht="15">
      <c r="A23" s="26" t="s">
        <v>32</v>
      </c>
      <c r="B23" s="6" t="s">
        <v>33</v>
      </c>
      <c r="C23" s="3" t="s">
        <v>25</v>
      </c>
      <c r="D23" s="4">
        <v>10</v>
      </c>
      <c r="E23" s="5"/>
      <c r="F23" s="5"/>
    </row>
    <row r="24" spans="1:6" ht="15">
      <c r="A24" s="26" t="s">
        <v>34</v>
      </c>
      <c r="B24" s="6" t="s">
        <v>695</v>
      </c>
      <c r="C24" s="3" t="s">
        <v>3</v>
      </c>
      <c r="D24" s="4">
        <v>1</v>
      </c>
      <c r="E24" s="5"/>
      <c r="F24" s="5"/>
    </row>
    <row r="25" spans="1:6" ht="15">
      <c r="A25" s="26" t="s">
        <v>35</v>
      </c>
      <c r="B25" s="6" t="s">
        <v>696</v>
      </c>
      <c r="C25" s="3" t="s">
        <v>3</v>
      </c>
      <c r="D25" s="4">
        <v>1</v>
      </c>
      <c r="E25" s="5"/>
      <c r="F25" s="5"/>
    </row>
    <row r="26" spans="1:6" ht="28.5">
      <c r="A26" s="26" t="s">
        <v>36</v>
      </c>
      <c r="B26" s="6" t="s">
        <v>697</v>
      </c>
      <c r="C26" s="3" t="s">
        <v>3</v>
      </c>
      <c r="D26" s="4">
        <v>1</v>
      </c>
      <c r="E26" s="5"/>
      <c r="F26" s="5"/>
    </row>
    <row r="27" spans="1:6" ht="15">
      <c r="A27" s="26" t="s">
        <v>37</v>
      </c>
      <c r="B27" s="27" t="s">
        <v>38</v>
      </c>
      <c r="C27" s="3" t="s">
        <v>3</v>
      </c>
      <c r="D27" s="4">
        <v>1</v>
      </c>
      <c r="E27" s="5"/>
      <c r="F27" s="5"/>
    </row>
    <row r="28" spans="1:6" ht="15">
      <c r="A28" s="26" t="s">
        <v>39</v>
      </c>
      <c r="B28" s="27" t="s">
        <v>40</v>
      </c>
      <c r="C28" s="3" t="s">
        <v>3</v>
      </c>
      <c r="D28" s="4">
        <v>6</v>
      </c>
      <c r="E28" s="5"/>
      <c r="F28" s="5"/>
    </row>
    <row r="29" spans="1:6" ht="15">
      <c r="A29" s="26" t="s">
        <v>41</v>
      </c>
      <c r="B29" s="6" t="s">
        <v>698</v>
      </c>
      <c r="C29" s="3" t="s">
        <v>3</v>
      </c>
      <c r="D29" s="4">
        <v>3</v>
      </c>
      <c r="E29" s="5"/>
      <c r="F29" s="5"/>
    </row>
    <row r="30" spans="1:6" ht="15">
      <c r="A30" s="26" t="s">
        <v>42</v>
      </c>
      <c r="B30" s="6" t="s">
        <v>713</v>
      </c>
      <c r="C30" s="3" t="s">
        <v>25</v>
      </c>
      <c r="D30" s="4">
        <v>50</v>
      </c>
      <c r="E30" s="5"/>
      <c r="F30" s="5"/>
    </row>
    <row r="31" spans="1:6" ht="15">
      <c r="A31" s="26"/>
      <c r="B31" s="6" t="s">
        <v>714</v>
      </c>
      <c r="C31" s="3" t="s">
        <v>25</v>
      </c>
      <c r="D31" s="4">
        <v>5</v>
      </c>
      <c r="E31" s="5"/>
      <c r="F31" s="5"/>
    </row>
    <row r="32" spans="1:6" ht="15">
      <c r="A32" s="26" t="s">
        <v>43</v>
      </c>
      <c r="B32" s="27" t="s">
        <v>44</v>
      </c>
      <c r="C32" s="3" t="s">
        <v>3</v>
      </c>
      <c r="D32" s="4">
        <v>6</v>
      </c>
      <c r="E32" s="5"/>
      <c r="F32" s="5"/>
    </row>
    <row r="33" spans="1:6" ht="15">
      <c r="A33" s="26" t="s">
        <v>45</v>
      </c>
      <c r="B33" s="27" t="s">
        <v>708</v>
      </c>
      <c r="C33" s="3" t="s">
        <v>3</v>
      </c>
      <c r="D33" s="4">
        <v>20</v>
      </c>
      <c r="E33" s="5"/>
      <c r="F33" s="5"/>
    </row>
    <row r="34" spans="1:6" ht="15">
      <c r="A34" s="26"/>
      <c r="B34" s="27" t="s">
        <v>709</v>
      </c>
      <c r="C34" s="3" t="s">
        <v>3</v>
      </c>
      <c r="D34" s="4">
        <v>21</v>
      </c>
      <c r="E34" s="5"/>
      <c r="F34" s="5"/>
    </row>
    <row r="35" spans="1:6" ht="15">
      <c r="A35" s="26" t="s">
        <v>46</v>
      </c>
      <c r="B35" s="6" t="s">
        <v>699</v>
      </c>
      <c r="C35" s="3" t="s">
        <v>3</v>
      </c>
      <c r="D35" s="4">
        <v>24</v>
      </c>
      <c r="E35" s="5"/>
      <c r="F35" s="5"/>
    </row>
    <row r="36" spans="1:6" ht="15">
      <c r="A36" s="26" t="s">
        <v>47</v>
      </c>
      <c r="B36" s="6" t="s">
        <v>700</v>
      </c>
      <c r="C36" s="3" t="s">
        <v>3</v>
      </c>
      <c r="D36" s="4">
        <v>24</v>
      </c>
      <c r="E36" s="5"/>
      <c r="F36" s="5"/>
    </row>
    <row r="37" spans="1:6" ht="15">
      <c r="A37" s="26" t="s">
        <v>48</v>
      </c>
      <c r="B37" s="6" t="s">
        <v>49</v>
      </c>
      <c r="C37" s="3" t="s">
        <v>3</v>
      </c>
      <c r="D37" s="4">
        <v>4</v>
      </c>
      <c r="E37" s="5"/>
      <c r="F37" s="5"/>
    </row>
    <row r="38" spans="1:6" ht="15">
      <c r="A38" s="26" t="s">
        <v>50</v>
      </c>
      <c r="B38" s="6" t="s">
        <v>51</v>
      </c>
      <c r="C38" s="3" t="s">
        <v>3</v>
      </c>
      <c r="D38" s="4">
        <v>2</v>
      </c>
      <c r="E38" s="5"/>
      <c r="F38" s="5"/>
    </row>
    <row r="39" spans="1:6" ht="27" customHeight="1">
      <c r="A39" s="26" t="s">
        <v>52</v>
      </c>
      <c r="B39" s="6" t="s">
        <v>701</v>
      </c>
      <c r="C39" s="3" t="s">
        <v>3</v>
      </c>
      <c r="D39" s="4">
        <v>1</v>
      </c>
      <c r="E39" s="5"/>
      <c r="F39" s="5"/>
    </row>
    <row r="40" spans="1:6" ht="15">
      <c r="A40" s="26" t="s">
        <v>53</v>
      </c>
      <c r="B40" s="6" t="s">
        <v>54</v>
      </c>
      <c r="C40" s="3" t="s">
        <v>3</v>
      </c>
      <c r="D40" s="4">
        <v>2</v>
      </c>
      <c r="E40" s="5"/>
      <c r="F40" s="5"/>
    </row>
    <row r="41" spans="1:6" ht="15">
      <c r="A41" s="26" t="s">
        <v>55</v>
      </c>
      <c r="B41" s="6" t="s">
        <v>702</v>
      </c>
      <c r="C41" s="3" t="s">
        <v>25</v>
      </c>
      <c r="D41" s="4">
        <v>25</v>
      </c>
      <c r="E41" s="5"/>
      <c r="F41" s="5"/>
    </row>
    <row r="42" spans="1:6" ht="15">
      <c r="A42" s="26"/>
      <c r="B42" s="6" t="s">
        <v>718</v>
      </c>
      <c r="C42" s="3"/>
      <c r="D42" s="4"/>
      <c r="E42" s="5"/>
      <c r="F42" s="5"/>
    </row>
    <row r="43" spans="1:6" ht="15">
      <c r="A43" s="26"/>
      <c r="B43" s="6" t="s">
        <v>716</v>
      </c>
      <c r="C43" s="3"/>
      <c r="D43" s="4"/>
      <c r="E43" s="5"/>
      <c r="F43" s="5"/>
    </row>
    <row r="44" spans="1:6" ht="15">
      <c r="A44" s="26" t="s">
        <v>56</v>
      </c>
      <c r="B44" s="27" t="s">
        <v>57</v>
      </c>
      <c r="C44" s="3" t="s">
        <v>3</v>
      </c>
      <c r="D44" s="4">
        <v>3</v>
      </c>
      <c r="E44" s="5"/>
      <c r="F44" s="5"/>
    </row>
    <row r="45" spans="1:6" ht="15">
      <c r="A45" s="26" t="s">
        <v>58</v>
      </c>
      <c r="B45" s="6" t="s">
        <v>59</v>
      </c>
      <c r="C45" s="3" t="s">
        <v>3</v>
      </c>
      <c r="D45" s="4">
        <v>4</v>
      </c>
      <c r="E45" s="5"/>
      <c r="F45" s="5"/>
    </row>
    <row r="46" spans="1:6" ht="28.5">
      <c r="A46" s="26" t="s">
        <v>60</v>
      </c>
      <c r="B46" s="6" t="s">
        <v>61</v>
      </c>
      <c r="C46" s="3" t="s">
        <v>3</v>
      </c>
      <c r="D46" s="4">
        <v>10</v>
      </c>
      <c r="E46" s="5"/>
      <c r="F46" s="5"/>
    </row>
    <row r="47" spans="1:6" ht="15">
      <c r="A47" s="26" t="s">
        <v>62</v>
      </c>
      <c r="B47" s="27" t="s">
        <v>63</v>
      </c>
      <c r="C47" s="3" t="s">
        <v>3</v>
      </c>
      <c r="D47" s="4">
        <v>6</v>
      </c>
      <c r="E47" s="5"/>
      <c r="F47" s="5"/>
    </row>
    <row r="48" spans="1:6" ht="15">
      <c r="A48" s="26" t="s">
        <v>64</v>
      </c>
      <c r="B48" s="27" t="s">
        <v>65</v>
      </c>
      <c r="C48" s="3" t="s">
        <v>3</v>
      </c>
      <c r="D48" s="4">
        <v>6</v>
      </c>
      <c r="E48" s="5"/>
      <c r="F48" s="5"/>
    </row>
    <row r="49" spans="1:6" ht="15">
      <c r="A49" s="26" t="s">
        <v>66</v>
      </c>
      <c r="B49" s="27" t="s">
        <v>67</v>
      </c>
      <c r="C49" s="3" t="s">
        <v>3</v>
      </c>
      <c r="D49" s="4">
        <v>1</v>
      </c>
      <c r="E49" s="5"/>
      <c r="F49" s="5"/>
    </row>
    <row r="50" spans="1:6" ht="15">
      <c r="A50" s="26"/>
      <c r="B50" s="27" t="s">
        <v>717</v>
      </c>
      <c r="C50" s="3"/>
      <c r="D50" s="4"/>
      <c r="E50" s="5"/>
      <c r="F50" s="5"/>
    </row>
    <row r="51" spans="1:6" ht="15">
      <c r="A51" s="26" t="s">
        <v>68</v>
      </c>
      <c r="B51" s="27" t="s">
        <v>69</v>
      </c>
      <c r="C51" s="3"/>
      <c r="D51" s="4">
        <v>3</v>
      </c>
      <c r="E51" s="5"/>
      <c r="F51" s="5"/>
    </row>
    <row r="52" spans="1:6" ht="15">
      <c r="A52" s="26" t="s">
        <v>70</v>
      </c>
      <c r="B52" s="27" t="s">
        <v>71</v>
      </c>
      <c r="C52" s="3" t="s">
        <v>3</v>
      </c>
      <c r="D52" s="4">
        <v>1</v>
      </c>
      <c r="E52" s="5"/>
      <c r="F52" s="5"/>
    </row>
    <row r="53" spans="1:6" ht="15">
      <c r="A53" s="26" t="s">
        <v>72</v>
      </c>
      <c r="B53" s="6" t="s">
        <v>73</v>
      </c>
      <c r="C53" s="3" t="s">
        <v>3</v>
      </c>
      <c r="D53" s="4">
        <v>2</v>
      </c>
      <c r="E53" s="5"/>
      <c r="F53" s="5"/>
    </row>
    <row r="54" spans="1:6" ht="15">
      <c r="A54" s="26" t="s">
        <v>74</v>
      </c>
      <c r="B54" s="6" t="s">
        <v>75</v>
      </c>
      <c r="C54" s="3" t="s">
        <v>3</v>
      </c>
      <c r="D54" s="4">
        <v>2</v>
      </c>
      <c r="E54" s="5"/>
      <c r="F54" s="5"/>
    </row>
    <row r="55" spans="1:6" ht="15">
      <c r="A55" s="26" t="s">
        <v>76</v>
      </c>
      <c r="B55" s="6" t="s">
        <v>77</v>
      </c>
      <c r="C55" s="3" t="s">
        <v>3</v>
      </c>
      <c r="D55" s="4">
        <v>3</v>
      </c>
      <c r="E55" s="5"/>
      <c r="F55" s="5"/>
    </row>
    <row r="56" spans="1:6" ht="15">
      <c r="A56" s="26" t="s">
        <v>78</v>
      </c>
      <c r="B56" s="6" t="s">
        <v>77</v>
      </c>
      <c r="C56" s="3" t="s">
        <v>3</v>
      </c>
      <c r="D56" s="4">
        <v>4</v>
      </c>
      <c r="E56" s="5"/>
      <c r="F56" s="5"/>
    </row>
    <row r="57" spans="1:6" ht="15">
      <c r="A57" s="26" t="s">
        <v>78</v>
      </c>
      <c r="B57" s="27" t="s">
        <v>710</v>
      </c>
      <c r="C57" s="3" t="s">
        <v>3</v>
      </c>
      <c r="D57" s="4">
        <v>6</v>
      </c>
      <c r="E57" s="5"/>
      <c r="F57" s="5"/>
    </row>
    <row r="58" spans="1:6" ht="15">
      <c r="A58" s="26" t="s">
        <v>79</v>
      </c>
      <c r="B58" s="27" t="s">
        <v>705</v>
      </c>
      <c r="C58" s="3" t="s">
        <v>3</v>
      </c>
      <c r="D58" s="4">
        <v>20</v>
      </c>
      <c r="E58" s="5"/>
      <c r="F58" s="5"/>
    </row>
    <row r="59" spans="1:6" ht="15">
      <c r="A59" s="26" t="s">
        <v>80</v>
      </c>
      <c r="B59" s="27" t="s">
        <v>706</v>
      </c>
      <c r="C59" s="3" t="s">
        <v>3</v>
      </c>
      <c r="D59" s="4">
        <v>2</v>
      </c>
      <c r="E59" s="5"/>
      <c r="F59" s="5"/>
    </row>
    <row r="60" spans="1:6" ht="15">
      <c r="A60" s="26" t="s">
        <v>81</v>
      </c>
      <c r="B60" s="27" t="s">
        <v>707</v>
      </c>
      <c r="C60" s="3" t="s">
        <v>3</v>
      </c>
      <c r="D60" s="4">
        <v>2</v>
      </c>
      <c r="E60" s="5"/>
      <c r="F60" s="5"/>
    </row>
    <row r="61" spans="1:6" ht="15">
      <c r="A61" s="26" t="s">
        <v>82</v>
      </c>
      <c r="B61" s="27" t="s">
        <v>704</v>
      </c>
      <c r="C61" s="3" t="s">
        <v>3</v>
      </c>
      <c r="D61" s="4">
        <v>4</v>
      </c>
      <c r="E61" s="5"/>
      <c r="F61" s="5"/>
    </row>
    <row r="62" spans="1:6" ht="15">
      <c r="A62" s="26" t="s">
        <v>83</v>
      </c>
      <c r="B62" s="27" t="s">
        <v>84</v>
      </c>
      <c r="C62" s="3" t="s">
        <v>3</v>
      </c>
      <c r="D62" s="4">
        <v>3</v>
      </c>
      <c r="E62" s="5"/>
      <c r="F62" s="5"/>
    </row>
    <row r="63" spans="1:6" ht="28.5">
      <c r="A63" s="26" t="s">
        <v>85</v>
      </c>
      <c r="B63" s="6" t="s">
        <v>86</v>
      </c>
      <c r="C63" s="3" t="s">
        <v>3</v>
      </c>
      <c r="D63" s="4">
        <v>3</v>
      </c>
      <c r="E63" s="5"/>
      <c r="F63" s="5"/>
    </row>
    <row r="64" spans="1:6" ht="15">
      <c r="A64" s="26" t="s">
        <v>87</v>
      </c>
      <c r="B64" s="27" t="s">
        <v>88</v>
      </c>
      <c r="C64" s="3" t="s">
        <v>3</v>
      </c>
      <c r="D64" s="4">
        <v>6</v>
      </c>
      <c r="E64" s="5"/>
      <c r="F64" s="5"/>
    </row>
    <row r="65" spans="1:6" ht="15">
      <c r="A65" s="26" t="s">
        <v>89</v>
      </c>
      <c r="B65" s="6" t="s">
        <v>90</v>
      </c>
      <c r="C65" s="3" t="s">
        <v>91</v>
      </c>
      <c r="D65" s="4">
        <v>12</v>
      </c>
      <c r="E65" s="5"/>
      <c r="F65" s="5"/>
    </row>
    <row r="66" spans="1:6" ht="15">
      <c r="A66" s="26"/>
      <c r="B66" s="6" t="s">
        <v>703</v>
      </c>
      <c r="C66" s="3" t="s">
        <v>3</v>
      </c>
      <c r="D66" s="4">
        <v>2</v>
      </c>
      <c r="E66" s="5"/>
      <c r="F66" s="5"/>
    </row>
    <row r="67" spans="1:6" ht="15">
      <c r="A67" s="26" t="s">
        <v>92</v>
      </c>
      <c r="B67" s="27" t="s">
        <v>94</v>
      </c>
      <c r="C67" s="3" t="s">
        <v>3</v>
      </c>
      <c r="D67" s="4">
        <v>6</v>
      </c>
      <c r="E67" s="5"/>
      <c r="F67" s="5"/>
    </row>
    <row r="68" spans="1:6" ht="15">
      <c r="A68" s="26" t="s">
        <v>93</v>
      </c>
      <c r="B68" s="27" t="s">
        <v>96</v>
      </c>
      <c r="C68" s="3" t="s">
        <v>3</v>
      </c>
      <c r="D68" s="4">
        <v>6</v>
      </c>
      <c r="E68" s="5"/>
      <c r="F68" s="5"/>
    </row>
    <row r="69" spans="1:6" ht="15">
      <c r="A69" s="26" t="s">
        <v>95</v>
      </c>
      <c r="B69" s="27" t="s">
        <v>98</v>
      </c>
      <c r="C69" s="3" t="s">
        <v>3</v>
      </c>
      <c r="D69" s="4">
        <v>4</v>
      </c>
      <c r="E69" s="5"/>
      <c r="F69" s="5"/>
    </row>
    <row r="70" spans="1:6" ht="15">
      <c r="A70" s="26" t="s">
        <v>97</v>
      </c>
      <c r="B70" s="27" t="s">
        <v>100</v>
      </c>
      <c r="C70" s="3" t="s">
        <v>3</v>
      </c>
      <c r="D70" s="4">
        <v>3</v>
      </c>
      <c r="E70" s="5"/>
      <c r="F70" s="5"/>
    </row>
    <row r="71" spans="1:6" ht="15">
      <c r="A71" s="26" t="s">
        <v>99</v>
      </c>
      <c r="B71" s="27" t="s">
        <v>102</v>
      </c>
      <c r="C71" s="3" t="s">
        <v>3</v>
      </c>
      <c r="D71" s="4">
        <v>1</v>
      </c>
      <c r="E71" s="5"/>
      <c r="F71" s="5"/>
    </row>
    <row r="72" spans="1:6" ht="15">
      <c r="A72" s="26" t="s">
        <v>101</v>
      </c>
      <c r="B72" s="6" t="s">
        <v>719</v>
      </c>
      <c r="C72" s="3" t="s">
        <v>3</v>
      </c>
      <c r="D72" s="4">
        <v>2</v>
      </c>
      <c r="E72" s="5"/>
      <c r="F72" s="5"/>
    </row>
    <row r="73" spans="1:6" ht="15">
      <c r="A73" s="26" t="s">
        <v>103</v>
      </c>
      <c r="B73" s="27" t="s">
        <v>105</v>
      </c>
      <c r="C73" s="3" t="s">
        <v>3</v>
      </c>
      <c r="D73" s="4">
        <v>12</v>
      </c>
      <c r="E73" s="5"/>
      <c r="F73" s="5"/>
    </row>
    <row r="74" spans="1:6" ht="15">
      <c r="A74" s="26" t="s">
        <v>104</v>
      </c>
      <c r="B74" s="27" t="s">
        <v>720</v>
      </c>
      <c r="C74" s="3" t="s">
        <v>3</v>
      </c>
      <c r="D74" s="4">
        <v>1</v>
      </c>
      <c r="E74" s="5"/>
      <c r="F74" s="5"/>
    </row>
    <row r="75" spans="1:6" ht="15">
      <c r="A75" s="26"/>
      <c r="B75" s="27"/>
      <c r="C75" s="3"/>
      <c r="D75" s="4"/>
      <c r="E75" s="5"/>
      <c r="F75" s="5"/>
    </row>
    <row r="76" spans="1:6" ht="15">
      <c r="A76" s="26"/>
      <c r="B76" s="27"/>
      <c r="C76" s="3"/>
      <c r="D76" s="3"/>
      <c r="E76" s="5"/>
      <c r="F76" s="5" t="s">
        <v>106</v>
      </c>
    </row>
    <row r="77" spans="1:6" ht="15">
      <c r="A77" s="29" t="s">
        <v>107</v>
      </c>
      <c r="B77" s="55" t="s">
        <v>108</v>
      </c>
      <c r="C77" s="55"/>
      <c r="D77" s="55"/>
      <c r="E77" s="55"/>
      <c r="F77" s="55"/>
    </row>
    <row r="78" spans="1:6" ht="15">
      <c r="A78" s="29"/>
      <c r="B78" s="7"/>
      <c r="C78" s="2"/>
      <c r="D78" s="2"/>
      <c r="E78" s="8"/>
      <c r="F78" s="5"/>
    </row>
    <row r="79" spans="1:6" ht="15">
      <c r="A79" s="26" t="s">
        <v>109</v>
      </c>
      <c r="B79" s="6" t="s">
        <v>12</v>
      </c>
      <c r="C79" s="26" t="s">
        <v>13</v>
      </c>
      <c r="D79" s="26">
        <v>10</v>
      </c>
      <c r="E79" s="5"/>
      <c r="F79" s="5"/>
    </row>
    <row r="80" spans="1:6" ht="15">
      <c r="A80" s="26" t="s">
        <v>631</v>
      </c>
      <c r="B80" s="6" t="s">
        <v>677</v>
      </c>
      <c r="C80" s="26" t="s">
        <v>3</v>
      </c>
      <c r="D80" s="26">
        <v>20</v>
      </c>
      <c r="E80" s="5"/>
      <c r="F80" s="5"/>
    </row>
    <row r="81" spans="1:6" ht="15">
      <c r="A81" s="26" t="s">
        <v>110</v>
      </c>
      <c r="B81" s="6" t="s">
        <v>676</v>
      </c>
      <c r="C81" s="26" t="s">
        <v>3</v>
      </c>
      <c r="D81" s="26">
        <v>20</v>
      </c>
      <c r="E81" s="5"/>
      <c r="F81" s="5"/>
    </row>
    <row r="82" spans="1:6" ht="15">
      <c r="A82" s="26" t="s">
        <v>111</v>
      </c>
      <c r="B82" s="6" t="s">
        <v>673</v>
      </c>
      <c r="C82" s="26" t="s">
        <v>25</v>
      </c>
      <c r="D82" s="26">
        <v>10</v>
      </c>
      <c r="E82" s="5"/>
      <c r="F82" s="5"/>
    </row>
    <row r="83" spans="1:6" ht="15">
      <c r="A83" s="26" t="s">
        <v>112</v>
      </c>
      <c r="B83" s="6" t="s">
        <v>113</v>
      </c>
      <c r="C83" s="26" t="s">
        <v>25</v>
      </c>
      <c r="D83" s="26">
        <v>300</v>
      </c>
      <c r="E83" s="5"/>
      <c r="F83" s="5"/>
    </row>
    <row r="84" spans="1:6" ht="21" customHeight="1">
      <c r="A84" s="26" t="s">
        <v>114</v>
      </c>
      <c r="B84" s="6" t="s">
        <v>674</v>
      </c>
      <c r="C84" s="26" t="s">
        <v>25</v>
      </c>
      <c r="D84" s="26">
        <v>10</v>
      </c>
      <c r="E84" s="5"/>
      <c r="F84" s="5"/>
    </row>
    <row r="85" spans="1:6" ht="18.75" customHeight="1">
      <c r="A85" s="26" t="s">
        <v>632</v>
      </c>
      <c r="B85" s="6" t="s">
        <v>115</v>
      </c>
      <c r="C85" s="26" t="s">
        <v>25</v>
      </c>
      <c r="D85" s="26">
        <v>100</v>
      </c>
      <c r="E85" s="5"/>
      <c r="F85" s="5"/>
    </row>
    <row r="86" spans="1:6" ht="19.5" customHeight="1">
      <c r="A86" s="26" t="s">
        <v>633</v>
      </c>
      <c r="B86" s="6" t="s">
        <v>117</v>
      </c>
      <c r="C86" s="26" t="s">
        <v>25</v>
      </c>
      <c r="D86" s="26">
        <v>100</v>
      </c>
      <c r="E86" s="5"/>
      <c r="F86" s="5"/>
    </row>
    <row r="87" spans="1:6" ht="17.25" customHeight="1">
      <c r="A87" s="26" t="s">
        <v>634</v>
      </c>
      <c r="B87" s="6" t="s">
        <v>118</v>
      </c>
      <c r="C87" s="26" t="s">
        <v>25</v>
      </c>
      <c r="D87" s="26">
        <v>100</v>
      </c>
      <c r="E87" s="5"/>
      <c r="F87" s="5"/>
    </row>
    <row r="88" spans="1:6" ht="15">
      <c r="A88" s="26" t="s">
        <v>116</v>
      </c>
      <c r="B88" s="6" t="s">
        <v>675</v>
      </c>
      <c r="C88" s="26" t="s">
        <v>25</v>
      </c>
      <c r="D88" s="26">
        <v>30</v>
      </c>
      <c r="E88" s="5"/>
      <c r="F88" s="5"/>
    </row>
    <row r="89" spans="1:6" ht="15">
      <c r="A89" s="26" t="s">
        <v>119</v>
      </c>
      <c r="B89" s="6" t="s">
        <v>672</v>
      </c>
      <c r="C89" s="26" t="s">
        <v>25</v>
      </c>
      <c r="D89" s="26">
        <v>300</v>
      </c>
      <c r="E89" s="5"/>
      <c r="F89" s="5"/>
    </row>
    <row r="90" spans="1:6" ht="15">
      <c r="A90" s="26" t="s">
        <v>121</v>
      </c>
      <c r="B90" s="6" t="s">
        <v>120</v>
      </c>
      <c r="C90" s="26" t="s">
        <v>25</v>
      </c>
      <c r="D90" s="26">
        <v>300</v>
      </c>
      <c r="E90" s="5"/>
      <c r="F90" s="5"/>
    </row>
    <row r="91" spans="1:6" ht="15">
      <c r="A91" s="26" t="s">
        <v>123</v>
      </c>
      <c r="B91" s="6" t="s">
        <v>122</v>
      </c>
      <c r="C91" s="26" t="s">
        <v>25</v>
      </c>
      <c r="D91" s="26">
        <v>300</v>
      </c>
      <c r="E91" s="5"/>
      <c r="F91" s="5"/>
    </row>
    <row r="92" spans="1:6" ht="28.5">
      <c r="A92" s="26" t="s">
        <v>125</v>
      </c>
      <c r="B92" s="6" t="s">
        <v>124</v>
      </c>
      <c r="C92" s="26" t="s">
        <v>3</v>
      </c>
      <c r="D92" s="28">
        <v>1</v>
      </c>
      <c r="E92" s="5"/>
      <c r="F92" s="5"/>
    </row>
    <row r="93" spans="1:6" ht="31.5" customHeight="1">
      <c r="A93" s="26" t="s">
        <v>127</v>
      </c>
      <c r="B93" s="6" t="s">
        <v>126</v>
      </c>
      <c r="C93" s="26" t="s">
        <v>3</v>
      </c>
      <c r="D93" s="28">
        <v>1</v>
      </c>
      <c r="E93" s="5"/>
      <c r="F93" s="5"/>
    </row>
    <row r="94" spans="1:6" ht="15">
      <c r="A94" s="26" t="s">
        <v>129</v>
      </c>
      <c r="B94" s="6" t="s">
        <v>128</v>
      </c>
      <c r="C94" s="26" t="s">
        <v>25</v>
      </c>
      <c r="D94" s="28">
        <v>20</v>
      </c>
      <c r="E94" s="5"/>
      <c r="F94" s="5"/>
    </row>
    <row r="95" spans="1:6" ht="15">
      <c r="A95" s="26" t="s">
        <v>131</v>
      </c>
      <c r="B95" s="6" t="s">
        <v>130</v>
      </c>
      <c r="C95" s="26" t="s">
        <v>25</v>
      </c>
      <c r="D95" s="28">
        <v>25</v>
      </c>
      <c r="E95" s="5"/>
      <c r="F95" s="5"/>
    </row>
    <row r="96" spans="1:6" ht="15">
      <c r="A96" s="26" t="s">
        <v>133</v>
      </c>
      <c r="B96" s="6" t="s">
        <v>132</v>
      </c>
      <c r="C96" s="26" t="s">
        <v>3</v>
      </c>
      <c r="D96" s="28">
        <v>20</v>
      </c>
      <c r="E96" s="5"/>
      <c r="F96" s="5"/>
    </row>
    <row r="97" spans="1:6" ht="15">
      <c r="A97" s="26" t="s">
        <v>635</v>
      </c>
      <c r="B97" s="6" t="s">
        <v>678</v>
      </c>
      <c r="C97" s="26" t="s">
        <v>3</v>
      </c>
      <c r="D97" s="28">
        <v>20</v>
      </c>
      <c r="E97" s="5"/>
      <c r="F97" s="5"/>
    </row>
    <row r="98" spans="1:6" ht="15">
      <c r="A98" s="26" t="s">
        <v>636</v>
      </c>
      <c r="B98" s="6" t="s">
        <v>135</v>
      </c>
      <c r="C98" s="26" t="s">
        <v>25</v>
      </c>
      <c r="D98" s="28">
        <v>150</v>
      </c>
      <c r="E98" s="5"/>
      <c r="F98" s="5"/>
    </row>
    <row r="99" spans="1:6" ht="15">
      <c r="A99" s="26" t="s">
        <v>134</v>
      </c>
      <c r="B99" s="6" t="s">
        <v>679</v>
      </c>
      <c r="C99" s="26" t="s">
        <v>25</v>
      </c>
      <c r="D99" s="28">
        <v>200</v>
      </c>
      <c r="E99" s="5"/>
      <c r="F99" s="5"/>
    </row>
    <row r="100" spans="1:6" ht="15">
      <c r="A100" s="26" t="s">
        <v>136</v>
      </c>
      <c r="B100" s="6" t="s">
        <v>138</v>
      </c>
      <c r="C100" s="26" t="s">
        <v>139</v>
      </c>
      <c r="D100" s="28">
        <v>20</v>
      </c>
      <c r="E100" s="5"/>
      <c r="F100" s="5"/>
    </row>
    <row r="101" spans="1:6" ht="15">
      <c r="A101" s="26" t="s">
        <v>137</v>
      </c>
      <c r="B101" s="6" t="s">
        <v>141</v>
      </c>
      <c r="C101" s="26" t="s">
        <v>3</v>
      </c>
      <c r="D101" s="28">
        <v>5</v>
      </c>
      <c r="E101" s="5"/>
      <c r="F101" s="5"/>
    </row>
    <row r="102" spans="1:6" ht="15">
      <c r="A102" s="26" t="s">
        <v>140</v>
      </c>
      <c r="B102" s="6" t="s">
        <v>143</v>
      </c>
      <c r="C102" s="26" t="s">
        <v>3</v>
      </c>
      <c r="D102" s="28">
        <v>10</v>
      </c>
      <c r="E102" s="5"/>
      <c r="F102" s="5"/>
    </row>
    <row r="103" spans="1:6" ht="15">
      <c r="A103" s="26" t="s">
        <v>142</v>
      </c>
      <c r="B103" s="6" t="s">
        <v>144</v>
      </c>
      <c r="C103" s="26" t="s">
        <v>3</v>
      </c>
      <c r="D103" s="28">
        <v>4</v>
      </c>
      <c r="E103" s="5"/>
      <c r="F103" s="5"/>
    </row>
    <row r="104" spans="1:6" ht="15">
      <c r="A104" s="26"/>
      <c r="B104" s="27"/>
      <c r="C104" s="26"/>
      <c r="D104" s="28"/>
      <c r="E104" s="5"/>
      <c r="F104" s="5"/>
    </row>
    <row r="105" spans="1:6" ht="15">
      <c r="A105" s="2" t="s">
        <v>145</v>
      </c>
      <c r="B105" s="55" t="s">
        <v>146</v>
      </c>
      <c r="C105" s="55"/>
      <c r="D105" s="55"/>
      <c r="E105" s="55"/>
      <c r="F105" s="55"/>
    </row>
    <row r="106" spans="1:6" ht="15">
      <c r="A106" s="2"/>
      <c r="B106" s="7"/>
      <c r="C106" s="26"/>
      <c r="D106" s="28"/>
      <c r="E106" s="9"/>
      <c r="F106" s="5"/>
    </row>
    <row r="107" spans="1:6" ht="15">
      <c r="A107" s="26" t="s">
        <v>147</v>
      </c>
      <c r="B107" s="6" t="s">
        <v>12</v>
      </c>
      <c r="C107" s="26" t="s">
        <v>13</v>
      </c>
      <c r="D107" s="28">
        <v>10</v>
      </c>
      <c r="E107" s="5"/>
      <c r="F107" s="5"/>
    </row>
    <row r="108" spans="1:6" ht="28.5">
      <c r="A108" s="26" t="s">
        <v>148</v>
      </c>
      <c r="B108" s="6" t="s">
        <v>149</v>
      </c>
      <c r="C108" s="26" t="s">
        <v>3</v>
      </c>
      <c r="D108" s="28">
        <v>7</v>
      </c>
      <c r="E108" s="5"/>
      <c r="F108" s="5"/>
    </row>
    <row r="109" spans="1:6" ht="28.5">
      <c r="A109" s="26" t="s">
        <v>150</v>
      </c>
      <c r="B109" s="6" t="s">
        <v>151</v>
      </c>
      <c r="C109" s="26" t="s">
        <v>3</v>
      </c>
      <c r="D109" s="30">
        <v>3</v>
      </c>
      <c r="E109" s="5"/>
      <c r="F109" s="5"/>
    </row>
    <row r="110" spans="1:6" ht="15">
      <c r="A110" s="26" t="s">
        <v>154</v>
      </c>
      <c r="B110" s="6" t="s">
        <v>152</v>
      </c>
      <c r="C110" s="26" t="s">
        <v>3</v>
      </c>
      <c r="D110" s="28">
        <f>280+360</f>
        <v>640</v>
      </c>
      <c r="E110" s="5"/>
      <c r="F110" s="5"/>
    </row>
    <row r="111" spans="1:6" ht="15">
      <c r="A111" s="26" t="s">
        <v>155</v>
      </c>
      <c r="B111" s="6" t="s">
        <v>153</v>
      </c>
      <c r="C111" s="26" t="s">
        <v>3</v>
      </c>
      <c r="D111" s="28">
        <v>10</v>
      </c>
      <c r="E111" s="5"/>
      <c r="F111" s="5"/>
    </row>
    <row r="112" spans="1:6" ht="15">
      <c r="A112" s="26" t="s">
        <v>157</v>
      </c>
      <c r="B112" s="6" t="s">
        <v>685</v>
      </c>
      <c r="C112" s="26" t="s">
        <v>25</v>
      </c>
      <c r="D112" s="28">
        <v>850</v>
      </c>
      <c r="E112" s="5"/>
      <c r="F112" s="5"/>
    </row>
    <row r="113" spans="1:6" ht="15">
      <c r="A113" s="26" t="s">
        <v>159</v>
      </c>
      <c r="B113" s="6" t="s">
        <v>156</v>
      </c>
      <c r="C113" s="26" t="s">
        <v>25</v>
      </c>
      <c r="D113" s="28">
        <f>520+1850</f>
        <v>2370</v>
      </c>
      <c r="E113" s="5"/>
      <c r="F113" s="5"/>
    </row>
    <row r="114" spans="1:6" ht="15">
      <c r="A114" s="26" t="s">
        <v>161</v>
      </c>
      <c r="B114" s="6" t="s">
        <v>158</v>
      </c>
      <c r="C114" s="26" t="s">
        <v>25</v>
      </c>
      <c r="D114" s="28">
        <f>430+1850</f>
        <v>2280</v>
      </c>
      <c r="E114" s="5"/>
      <c r="F114" s="5"/>
    </row>
    <row r="115" spans="1:6" ht="15">
      <c r="A115" s="26" t="s">
        <v>163</v>
      </c>
      <c r="B115" s="6" t="s">
        <v>160</v>
      </c>
      <c r="C115" s="26" t="s">
        <v>25</v>
      </c>
      <c r="D115" s="28">
        <f>520+1850</f>
        <v>2370</v>
      </c>
      <c r="E115" s="5"/>
      <c r="F115" s="5"/>
    </row>
    <row r="116" spans="1:6" ht="15">
      <c r="A116" s="26" t="s">
        <v>164</v>
      </c>
      <c r="B116" s="6" t="s">
        <v>162</v>
      </c>
      <c r="C116" s="26" t="s">
        <v>25</v>
      </c>
      <c r="D116" s="28">
        <v>50</v>
      </c>
      <c r="E116" s="5"/>
      <c r="F116" s="5"/>
    </row>
    <row r="117" spans="1:6" ht="15">
      <c r="A117" s="26" t="s">
        <v>166</v>
      </c>
      <c r="B117" s="6" t="s">
        <v>684</v>
      </c>
      <c r="C117" s="26" t="s">
        <v>25</v>
      </c>
      <c r="D117" s="28">
        <v>50</v>
      </c>
      <c r="E117" s="5"/>
      <c r="F117" s="5"/>
    </row>
    <row r="118" spans="1:6" ht="15">
      <c r="A118" s="26" t="s">
        <v>619</v>
      </c>
      <c r="B118" s="6" t="s">
        <v>165</v>
      </c>
      <c r="C118" s="26" t="s">
        <v>25</v>
      </c>
      <c r="D118" s="28">
        <v>50</v>
      </c>
      <c r="E118" s="5"/>
      <c r="F118" s="5"/>
    </row>
    <row r="119" spans="1:6" ht="15">
      <c r="A119" s="26" t="s">
        <v>167</v>
      </c>
      <c r="B119" s="6" t="s">
        <v>168</v>
      </c>
      <c r="C119" s="26" t="s">
        <v>3</v>
      </c>
      <c r="D119" s="28">
        <f>75+353</f>
        <v>428</v>
      </c>
      <c r="E119" s="5"/>
      <c r="F119" s="5"/>
    </row>
    <row r="120" spans="1:6" ht="15">
      <c r="A120" s="26" t="s">
        <v>169</v>
      </c>
      <c r="B120" s="6" t="s">
        <v>170</v>
      </c>
      <c r="C120" s="26" t="s">
        <v>3</v>
      </c>
      <c r="D120" s="28">
        <v>2</v>
      </c>
      <c r="E120" s="5"/>
      <c r="F120" s="5"/>
    </row>
    <row r="121" spans="1:6" ht="15">
      <c r="A121" s="26" t="s">
        <v>171</v>
      </c>
      <c r="B121" s="6" t="s">
        <v>172</v>
      </c>
      <c r="C121" s="26" t="s">
        <v>3</v>
      </c>
      <c r="D121" s="28">
        <v>40</v>
      </c>
      <c r="E121" s="5"/>
      <c r="F121" s="5"/>
    </row>
    <row r="122" spans="1:6" ht="15">
      <c r="A122" s="26" t="s">
        <v>173</v>
      </c>
      <c r="B122" s="6" t="s">
        <v>630</v>
      </c>
      <c r="C122" s="26" t="s">
        <v>3</v>
      </c>
      <c r="D122" s="28">
        <v>204</v>
      </c>
      <c r="E122" s="5"/>
      <c r="F122" s="5"/>
    </row>
    <row r="123" spans="1:6" ht="15">
      <c r="A123" s="26" t="s">
        <v>174</v>
      </c>
      <c r="B123" s="6" t="s">
        <v>175</v>
      </c>
      <c r="C123" s="26" t="s">
        <v>3</v>
      </c>
      <c r="D123" s="28">
        <v>3</v>
      </c>
      <c r="E123" s="5"/>
      <c r="F123" s="5"/>
    </row>
    <row r="124" spans="1:6" ht="15">
      <c r="A124" s="26" t="s">
        <v>176</v>
      </c>
      <c r="B124" s="6" t="s">
        <v>177</v>
      </c>
      <c r="C124" s="26" t="s">
        <v>3</v>
      </c>
      <c r="D124" s="28">
        <v>70</v>
      </c>
      <c r="E124" s="5"/>
      <c r="F124" s="5"/>
    </row>
    <row r="125" spans="1:6" s="10" customFormat="1" ht="15">
      <c r="A125" s="26" t="s">
        <v>178</v>
      </c>
      <c r="B125" s="6" t="s">
        <v>179</v>
      </c>
      <c r="C125" s="26" t="s">
        <v>3</v>
      </c>
      <c r="D125" s="28">
        <v>3</v>
      </c>
      <c r="E125" s="5"/>
      <c r="F125" s="5"/>
    </row>
    <row r="126" spans="1:6" s="10" customFormat="1" ht="28.5">
      <c r="A126" s="26" t="s">
        <v>180</v>
      </c>
      <c r="B126" s="6" t="s">
        <v>181</v>
      </c>
      <c r="C126" s="26" t="s">
        <v>3</v>
      </c>
      <c r="D126" s="28">
        <v>3</v>
      </c>
      <c r="E126" s="5"/>
      <c r="F126" s="5"/>
    </row>
    <row r="127" spans="1:6" s="10" customFormat="1" ht="28.5">
      <c r="A127" s="26" t="s">
        <v>182</v>
      </c>
      <c r="B127" s="6" t="s">
        <v>663</v>
      </c>
      <c r="C127" s="26" t="s">
        <v>3</v>
      </c>
      <c r="D127" s="28">
        <v>45</v>
      </c>
      <c r="E127" s="5"/>
      <c r="F127" s="5"/>
    </row>
    <row r="128" spans="1:6" s="10" customFormat="1" ht="28.5">
      <c r="A128" s="26" t="s">
        <v>183</v>
      </c>
      <c r="B128" s="6" t="s">
        <v>664</v>
      </c>
      <c r="C128" s="26" t="s">
        <v>3</v>
      </c>
      <c r="D128" s="28">
        <v>28</v>
      </c>
      <c r="E128" s="5"/>
      <c r="F128" s="5"/>
    </row>
    <row r="129" spans="1:6" s="10" customFormat="1" ht="28.5">
      <c r="A129" s="26" t="s">
        <v>184</v>
      </c>
      <c r="B129" s="6" t="s">
        <v>665</v>
      </c>
      <c r="C129" s="26" t="s">
        <v>3</v>
      </c>
      <c r="D129" s="28">
        <v>4</v>
      </c>
      <c r="E129" s="5"/>
      <c r="F129" s="5"/>
    </row>
    <row r="130" spans="1:6" s="10" customFormat="1" ht="15">
      <c r="A130" s="26" t="s">
        <v>186</v>
      </c>
      <c r="B130" s="6" t="s">
        <v>656</v>
      </c>
      <c r="C130" s="26" t="s">
        <v>3</v>
      </c>
      <c r="D130" s="28">
        <v>1</v>
      </c>
      <c r="E130" s="5"/>
      <c r="F130" s="5"/>
    </row>
    <row r="131" spans="1:6" s="10" customFormat="1" ht="15">
      <c r="A131" s="26" t="s">
        <v>190</v>
      </c>
      <c r="B131" s="6" t="s">
        <v>185</v>
      </c>
      <c r="C131" s="26" t="s">
        <v>3</v>
      </c>
      <c r="D131" s="28">
        <v>7</v>
      </c>
      <c r="E131" s="5"/>
      <c r="F131" s="5"/>
    </row>
    <row r="132" spans="1:6" s="10" customFormat="1" ht="15">
      <c r="A132" s="26" t="s">
        <v>191</v>
      </c>
      <c r="B132" s="6" t="s">
        <v>187</v>
      </c>
      <c r="C132" s="26" t="s">
        <v>3</v>
      </c>
      <c r="D132" s="28">
        <v>1</v>
      </c>
      <c r="E132" s="5"/>
      <c r="F132" s="5"/>
    </row>
    <row r="133" spans="1:6" s="10" customFormat="1" ht="15">
      <c r="A133" s="26" t="s">
        <v>193</v>
      </c>
      <c r="B133" s="6" t="s">
        <v>655</v>
      </c>
      <c r="C133" s="26" t="s">
        <v>3</v>
      </c>
      <c r="D133" s="28">
        <v>1</v>
      </c>
      <c r="E133" s="5"/>
      <c r="F133" s="5"/>
    </row>
    <row r="134" spans="1:6" s="10" customFormat="1" ht="15">
      <c r="A134" s="26" t="s">
        <v>195</v>
      </c>
      <c r="B134" s="6" t="s">
        <v>188</v>
      </c>
      <c r="C134" s="26" t="s">
        <v>3</v>
      </c>
      <c r="D134" s="28">
        <v>1</v>
      </c>
      <c r="E134" s="5"/>
      <c r="F134" s="5"/>
    </row>
    <row r="135" spans="1:6" s="10" customFormat="1" ht="15">
      <c r="A135" s="26" t="s">
        <v>196</v>
      </c>
      <c r="B135" s="6" t="s">
        <v>189</v>
      </c>
      <c r="C135" s="26" t="s">
        <v>3</v>
      </c>
      <c r="D135" s="28">
        <v>1</v>
      </c>
      <c r="E135" s="5"/>
      <c r="F135" s="5"/>
    </row>
    <row r="136" spans="1:6" s="10" customFormat="1" ht="15">
      <c r="A136" s="26" t="s">
        <v>197</v>
      </c>
      <c r="B136" s="6" t="s">
        <v>192</v>
      </c>
      <c r="C136" s="26" t="s">
        <v>25</v>
      </c>
      <c r="D136" s="28">
        <f>650+1100</f>
        <v>1750</v>
      </c>
      <c r="E136" s="5"/>
      <c r="F136" s="5"/>
    </row>
    <row r="137" spans="1:6" s="10" customFormat="1" ht="15">
      <c r="A137" s="26" t="s">
        <v>198</v>
      </c>
      <c r="B137" s="6" t="s">
        <v>194</v>
      </c>
      <c r="C137" s="26" t="s">
        <v>25</v>
      </c>
      <c r="D137" s="28">
        <v>80</v>
      </c>
      <c r="E137" s="5"/>
      <c r="F137" s="5"/>
    </row>
    <row r="138" spans="1:6" s="10" customFormat="1" ht="15">
      <c r="A138" s="26" t="s">
        <v>200</v>
      </c>
      <c r="B138" s="6" t="s">
        <v>141</v>
      </c>
      <c r="C138" s="26" t="s">
        <v>3</v>
      </c>
      <c r="D138" s="28">
        <v>10</v>
      </c>
      <c r="E138" s="5"/>
      <c r="F138" s="5"/>
    </row>
    <row r="139" spans="1:6" s="10" customFormat="1" ht="15">
      <c r="A139" s="26" t="s">
        <v>202</v>
      </c>
      <c r="B139" s="6" t="s">
        <v>143</v>
      </c>
      <c r="C139" s="26" t="s">
        <v>3</v>
      </c>
      <c r="D139" s="28">
        <v>60</v>
      </c>
      <c r="E139" s="5"/>
      <c r="F139" s="5"/>
    </row>
    <row r="140" spans="1:6" s="10" customFormat="1" ht="15">
      <c r="A140" s="26" t="s">
        <v>204</v>
      </c>
      <c r="B140" s="6" t="s">
        <v>199</v>
      </c>
      <c r="C140" s="26" t="s">
        <v>3</v>
      </c>
      <c r="D140" s="28">
        <v>14</v>
      </c>
      <c r="E140" s="5"/>
      <c r="F140" s="5"/>
    </row>
    <row r="141" spans="1:6" s="10" customFormat="1" ht="15">
      <c r="A141" s="26" t="s">
        <v>207</v>
      </c>
      <c r="B141" s="6" t="s">
        <v>201</v>
      </c>
      <c r="C141" s="26" t="s">
        <v>3</v>
      </c>
      <c r="D141" s="28">
        <v>31</v>
      </c>
      <c r="E141" s="5"/>
      <c r="F141" s="5"/>
    </row>
    <row r="142" spans="1:6" s="10" customFormat="1" ht="15">
      <c r="A142" s="26" t="s">
        <v>209</v>
      </c>
      <c r="B142" s="6" t="s">
        <v>203</v>
      </c>
      <c r="C142" s="26" t="s">
        <v>3</v>
      </c>
      <c r="D142" s="28">
        <v>6</v>
      </c>
      <c r="E142" s="5"/>
      <c r="F142" s="5"/>
    </row>
    <row r="143" spans="1:6" s="10" customFormat="1" ht="15">
      <c r="A143" s="26" t="s">
        <v>211</v>
      </c>
      <c r="B143" s="6" t="s">
        <v>205</v>
      </c>
      <c r="C143" s="26" t="s">
        <v>3</v>
      </c>
      <c r="D143" s="28">
        <v>8</v>
      </c>
      <c r="E143" s="5"/>
      <c r="F143" s="5"/>
    </row>
    <row r="144" spans="1:6" s="10" customFormat="1" ht="15">
      <c r="A144" s="26" t="s">
        <v>212</v>
      </c>
      <c r="B144" s="6" t="s">
        <v>206</v>
      </c>
      <c r="C144" s="26" t="s">
        <v>3</v>
      </c>
      <c r="D144" s="28">
        <v>2</v>
      </c>
      <c r="E144" s="5"/>
      <c r="F144" s="5"/>
    </row>
    <row r="145" spans="1:6" s="10" customFormat="1" ht="28.5">
      <c r="A145" s="26" t="s">
        <v>214</v>
      </c>
      <c r="B145" s="6" t="s">
        <v>208</v>
      </c>
      <c r="C145" s="26" t="s">
        <v>3</v>
      </c>
      <c r="D145" s="28">
        <v>14</v>
      </c>
      <c r="E145" s="5"/>
      <c r="F145" s="5"/>
    </row>
    <row r="146" spans="1:6" s="10" customFormat="1" ht="15">
      <c r="A146" s="26" t="s">
        <v>216</v>
      </c>
      <c r="B146" s="6" t="s">
        <v>210</v>
      </c>
      <c r="C146" s="26" t="s">
        <v>3</v>
      </c>
      <c r="D146" s="28">
        <v>8</v>
      </c>
      <c r="E146" s="5"/>
      <c r="F146" s="5"/>
    </row>
    <row r="147" spans="1:6" s="10" customFormat="1" ht="15">
      <c r="A147" s="26" t="s">
        <v>218</v>
      </c>
      <c r="B147" s="6" t="s">
        <v>650</v>
      </c>
      <c r="C147" s="26" t="s">
        <v>3</v>
      </c>
      <c r="D147" s="28">
        <v>78</v>
      </c>
      <c r="E147" s="5"/>
      <c r="F147" s="5"/>
    </row>
    <row r="148" spans="1:6" s="10" customFormat="1" ht="15">
      <c r="A148" s="26" t="s">
        <v>219</v>
      </c>
      <c r="B148" s="6" t="s">
        <v>213</v>
      </c>
      <c r="C148" s="26" t="s">
        <v>3</v>
      </c>
      <c r="D148" s="28">
        <v>344</v>
      </c>
      <c r="E148" s="5"/>
      <c r="F148" s="5"/>
    </row>
    <row r="149" spans="1:6" s="10" customFormat="1" ht="15">
      <c r="A149" s="26" t="s">
        <v>220</v>
      </c>
      <c r="B149" s="6" t="s">
        <v>215</v>
      </c>
      <c r="C149" s="26" t="s">
        <v>3</v>
      </c>
      <c r="D149" s="28">
        <v>2</v>
      </c>
      <c r="E149" s="5"/>
      <c r="F149" s="5"/>
    </row>
    <row r="150" spans="1:6" s="10" customFormat="1" ht="15">
      <c r="A150" s="26" t="s">
        <v>221</v>
      </c>
      <c r="B150" s="6" t="s">
        <v>645</v>
      </c>
      <c r="C150" s="26" t="s">
        <v>3</v>
      </c>
      <c r="D150" s="28">
        <v>4</v>
      </c>
      <c r="E150" s="5"/>
      <c r="F150" s="5"/>
    </row>
    <row r="151" spans="1:6" s="10" customFormat="1" ht="28.5">
      <c r="A151" s="26" t="s">
        <v>223</v>
      </c>
      <c r="B151" s="6" t="s">
        <v>217</v>
      </c>
      <c r="C151" s="26" t="s">
        <v>3</v>
      </c>
      <c r="D151" s="28">
        <v>29</v>
      </c>
      <c r="E151" s="5"/>
      <c r="F151" s="5"/>
    </row>
    <row r="152" spans="1:6" s="10" customFormat="1" ht="28.5">
      <c r="A152" s="26" t="s">
        <v>225</v>
      </c>
      <c r="B152" s="6" t="s">
        <v>646</v>
      </c>
      <c r="C152" s="26" t="s">
        <v>3</v>
      </c>
      <c r="D152" s="28">
        <v>6</v>
      </c>
      <c r="E152" s="5"/>
      <c r="F152" s="5"/>
    </row>
    <row r="153" spans="1:6" s="10" customFormat="1" ht="57">
      <c r="A153" s="26" t="s">
        <v>226</v>
      </c>
      <c r="B153" s="6" t="s">
        <v>647</v>
      </c>
      <c r="C153" s="26" t="s">
        <v>3</v>
      </c>
      <c r="D153" s="28">
        <v>172</v>
      </c>
      <c r="E153" s="5"/>
      <c r="F153" s="5"/>
    </row>
    <row r="154" spans="1:6" s="10" customFormat="1" ht="57">
      <c r="A154" s="26" t="s">
        <v>227</v>
      </c>
      <c r="B154" s="6" t="s">
        <v>648</v>
      </c>
      <c r="C154" s="26" t="s">
        <v>3</v>
      </c>
      <c r="D154" s="28">
        <v>10</v>
      </c>
      <c r="E154" s="5"/>
      <c r="F154" s="5"/>
    </row>
    <row r="155" spans="1:6" s="10" customFormat="1" ht="176.25" customHeight="1">
      <c r="A155" s="26" t="s">
        <v>228</v>
      </c>
      <c r="B155" s="6" t="s">
        <v>642</v>
      </c>
      <c r="C155" s="26" t="s">
        <v>3</v>
      </c>
      <c r="D155" s="28">
        <v>1</v>
      </c>
      <c r="E155" s="5"/>
      <c r="F155" s="5"/>
    </row>
    <row r="156" spans="1:6" s="10" customFormat="1" ht="43.5" customHeight="1">
      <c r="A156" s="26" t="s">
        <v>230</v>
      </c>
      <c r="B156" s="6" t="s">
        <v>649</v>
      </c>
      <c r="C156" s="24" t="s">
        <v>3</v>
      </c>
      <c r="D156" s="25">
        <v>1</v>
      </c>
      <c r="E156" s="5"/>
      <c r="F156" s="5"/>
    </row>
    <row r="157" spans="1:6" s="10" customFormat="1" ht="15">
      <c r="A157" s="26" t="s">
        <v>231</v>
      </c>
      <c r="B157" s="6" t="s">
        <v>222</v>
      </c>
      <c r="C157" s="26" t="s">
        <v>3</v>
      </c>
      <c r="D157" s="28">
        <v>24</v>
      </c>
      <c r="E157" s="5"/>
      <c r="F157" s="5"/>
    </row>
    <row r="158" spans="1:6" s="10" customFormat="1" ht="15">
      <c r="A158" s="26" t="s">
        <v>620</v>
      </c>
      <c r="B158" s="6" t="s">
        <v>224</v>
      </c>
      <c r="C158" s="26" t="s">
        <v>3</v>
      </c>
      <c r="D158" s="28">
        <v>6</v>
      </c>
      <c r="E158" s="5"/>
      <c r="F158" s="5"/>
    </row>
    <row r="159" spans="1:6" s="10" customFormat="1" ht="255.75" customHeight="1">
      <c r="A159" s="26" t="s">
        <v>621</v>
      </c>
      <c r="B159" s="6" t="s">
        <v>657</v>
      </c>
      <c r="C159" s="26" t="s">
        <v>3</v>
      </c>
      <c r="D159" s="28">
        <v>1</v>
      </c>
      <c r="E159" s="5"/>
      <c r="F159" s="5"/>
    </row>
    <row r="160" spans="1:6" s="10" customFormat="1" ht="42.75">
      <c r="A160" s="26" t="s">
        <v>622</v>
      </c>
      <c r="B160" s="6" t="s">
        <v>661</v>
      </c>
      <c r="C160" s="26" t="s">
        <v>3</v>
      </c>
      <c r="D160" s="28">
        <v>2</v>
      </c>
      <c r="E160" s="5"/>
      <c r="F160" s="5"/>
    </row>
    <row r="161" spans="1:6" s="10" customFormat="1" ht="42.75">
      <c r="A161" s="26" t="s">
        <v>623</v>
      </c>
      <c r="B161" s="6" t="s">
        <v>658</v>
      </c>
      <c r="C161" s="26" t="s">
        <v>3</v>
      </c>
      <c r="D161" s="28">
        <v>1</v>
      </c>
      <c r="E161" s="5"/>
      <c r="F161" s="5"/>
    </row>
    <row r="162" spans="1:6" s="10" customFormat="1" ht="42.75">
      <c r="A162" s="26" t="s">
        <v>624</v>
      </c>
      <c r="B162" s="6" t="s">
        <v>659</v>
      </c>
      <c r="C162" s="26" t="s">
        <v>3</v>
      </c>
      <c r="D162" s="28">
        <v>1</v>
      </c>
      <c r="E162" s="5"/>
      <c r="F162" s="5"/>
    </row>
    <row r="163" spans="1:6" s="10" customFormat="1" ht="42.75">
      <c r="A163" s="26" t="s">
        <v>625</v>
      </c>
      <c r="B163" s="6" t="s">
        <v>660</v>
      </c>
      <c r="C163" s="26" t="s">
        <v>3</v>
      </c>
      <c r="D163" s="28">
        <v>4</v>
      </c>
      <c r="E163" s="5"/>
      <c r="F163" s="5"/>
    </row>
    <row r="164" spans="1:6" s="10" customFormat="1" ht="71.25">
      <c r="A164" s="26" t="s">
        <v>626</v>
      </c>
      <c r="B164" s="6" t="s">
        <v>662</v>
      </c>
      <c r="C164" s="26" t="s">
        <v>3</v>
      </c>
      <c r="D164" s="28">
        <v>1</v>
      </c>
      <c r="E164" s="5"/>
      <c r="F164" s="5"/>
    </row>
    <row r="165" spans="1:6" s="10" customFormat="1" ht="15">
      <c r="A165" s="26" t="s">
        <v>627</v>
      </c>
      <c r="B165" s="6" t="s">
        <v>653</v>
      </c>
      <c r="C165" s="26" t="s">
        <v>3</v>
      </c>
      <c r="D165" s="28">
        <v>1</v>
      </c>
      <c r="E165" s="5"/>
      <c r="F165" s="5"/>
    </row>
    <row r="166" spans="1:6" s="10" customFormat="1" ht="15">
      <c r="A166" s="26" t="s">
        <v>628</v>
      </c>
      <c r="B166" s="6" t="s">
        <v>654</v>
      </c>
      <c r="C166" s="26" t="s">
        <v>3</v>
      </c>
      <c r="D166" s="28">
        <v>1</v>
      </c>
      <c r="E166" s="5"/>
      <c r="F166" s="5"/>
    </row>
    <row r="167" spans="1:6" s="10" customFormat="1" ht="42.75">
      <c r="A167" s="26" t="s">
        <v>629</v>
      </c>
      <c r="B167" s="11" t="s">
        <v>651</v>
      </c>
      <c r="C167" s="26" t="s">
        <v>3</v>
      </c>
      <c r="D167" s="28">
        <v>2</v>
      </c>
      <c r="E167" s="5"/>
      <c r="F167" s="5"/>
    </row>
    <row r="168" spans="1:6" s="10" customFormat="1" ht="42.75">
      <c r="A168" s="26" t="s">
        <v>643</v>
      </c>
      <c r="B168" s="6" t="s">
        <v>229</v>
      </c>
      <c r="C168" s="26" t="s">
        <v>3</v>
      </c>
      <c r="D168" s="28">
        <v>1</v>
      </c>
      <c r="E168" s="5"/>
      <c r="F168" s="5"/>
    </row>
    <row r="169" spans="1:6" s="10" customFormat="1" ht="28.5">
      <c r="A169" s="26" t="s">
        <v>644</v>
      </c>
      <c r="B169" s="6" t="s">
        <v>683</v>
      </c>
      <c r="C169" s="26" t="s">
        <v>3</v>
      </c>
      <c r="D169" s="28">
        <v>315</v>
      </c>
      <c r="E169" s="5"/>
      <c r="F169" s="5"/>
    </row>
    <row r="170" spans="1:6" s="10" customFormat="1" ht="15">
      <c r="A170" s="26" t="s">
        <v>652</v>
      </c>
      <c r="B170" s="6" t="s">
        <v>668</v>
      </c>
      <c r="C170" s="26" t="s">
        <v>3</v>
      </c>
      <c r="D170" s="28">
        <v>38</v>
      </c>
      <c r="E170" s="5"/>
      <c r="F170" s="5"/>
    </row>
    <row r="171" spans="1:6" s="10" customFormat="1" ht="15">
      <c r="A171" s="26"/>
      <c r="B171" s="27"/>
      <c r="C171" s="26"/>
      <c r="D171" s="28"/>
      <c r="E171" s="9"/>
      <c r="F171" s="5"/>
    </row>
    <row r="172" spans="1:6" s="10" customFormat="1" ht="15">
      <c r="A172" s="2" t="s">
        <v>232</v>
      </c>
      <c r="B172" s="55" t="s">
        <v>680</v>
      </c>
      <c r="C172" s="55"/>
      <c r="D172" s="55"/>
      <c r="E172" s="55"/>
      <c r="F172" s="55"/>
    </row>
    <row r="173" spans="1:6" s="10" customFormat="1" ht="15">
      <c r="A173" s="2"/>
      <c r="B173" s="7"/>
      <c r="C173" s="26"/>
      <c r="D173" s="28"/>
      <c r="E173" s="12"/>
      <c r="F173" s="5"/>
    </row>
    <row r="174" spans="1:6" s="10" customFormat="1" ht="15">
      <c r="A174" s="26" t="s">
        <v>233</v>
      </c>
      <c r="B174" s="6" t="s">
        <v>12</v>
      </c>
      <c r="C174" s="26" t="s">
        <v>13</v>
      </c>
      <c r="D174" s="28">
        <v>3</v>
      </c>
      <c r="E174" s="5"/>
      <c r="F174" s="5"/>
    </row>
    <row r="175" spans="1:6" s="10" customFormat="1" ht="15">
      <c r="A175" s="26" t="s">
        <v>234</v>
      </c>
      <c r="B175" s="6" t="s">
        <v>152</v>
      </c>
      <c r="C175" s="26" t="s">
        <v>3</v>
      </c>
      <c r="D175" s="28">
        <v>150</v>
      </c>
      <c r="E175" s="5"/>
      <c r="F175" s="5"/>
    </row>
    <row r="176" spans="1:6" s="10" customFormat="1" ht="15">
      <c r="A176" s="26" t="s">
        <v>235</v>
      </c>
      <c r="B176" s="6" t="s">
        <v>153</v>
      </c>
      <c r="C176" s="26" t="s">
        <v>3</v>
      </c>
      <c r="D176" s="28">
        <v>20</v>
      </c>
      <c r="E176" s="5"/>
      <c r="F176" s="5"/>
    </row>
    <row r="177" spans="1:6" s="10" customFormat="1" ht="15">
      <c r="A177" s="26" t="s">
        <v>236</v>
      </c>
      <c r="B177" s="6" t="s">
        <v>156</v>
      </c>
      <c r="C177" s="26" t="s">
        <v>25</v>
      </c>
      <c r="D177" s="28">
        <v>50</v>
      </c>
      <c r="E177" s="5"/>
      <c r="F177" s="5"/>
    </row>
    <row r="178" spans="1:6" s="10" customFormat="1" ht="15">
      <c r="A178" s="26" t="s">
        <v>237</v>
      </c>
      <c r="B178" s="6" t="s">
        <v>686</v>
      </c>
      <c r="C178" s="26" t="s">
        <v>25</v>
      </c>
      <c r="D178" s="28">
        <v>50</v>
      </c>
      <c r="E178" s="5"/>
      <c r="F178" s="5"/>
    </row>
    <row r="179" spans="1:6" s="10" customFormat="1" ht="15">
      <c r="A179" s="26" t="s">
        <v>238</v>
      </c>
      <c r="B179" s="6" t="s">
        <v>158</v>
      </c>
      <c r="C179" s="26" t="s">
        <v>25</v>
      </c>
      <c r="D179" s="28">
        <v>50</v>
      </c>
      <c r="E179" s="5"/>
      <c r="F179" s="5"/>
    </row>
    <row r="180" spans="1:6" s="10" customFormat="1" ht="15">
      <c r="A180" s="26" t="s">
        <v>239</v>
      </c>
      <c r="B180" s="6" t="s">
        <v>162</v>
      </c>
      <c r="C180" s="26" t="s">
        <v>25</v>
      </c>
      <c r="D180" s="28">
        <v>900</v>
      </c>
      <c r="E180" s="5"/>
      <c r="F180" s="5"/>
    </row>
    <row r="181" spans="1:6" s="10" customFormat="1" ht="15">
      <c r="A181" s="26" t="s">
        <v>240</v>
      </c>
      <c r="B181" s="6" t="s">
        <v>687</v>
      </c>
      <c r="C181" s="26" t="s">
        <v>25</v>
      </c>
      <c r="D181" s="28">
        <v>900</v>
      </c>
      <c r="E181" s="5"/>
      <c r="F181" s="5"/>
    </row>
    <row r="182" spans="1:6" s="10" customFormat="1" ht="15">
      <c r="A182" s="26" t="s">
        <v>242</v>
      </c>
      <c r="B182" s="6" t="s">
        <v>688</v>
      </c>
      <c r="C182" s="26" t="s">
        <v>25</v>
      </c>
      <c r="D182" s="28">
        <v>900</v>
      </c>
      <c r="E182" s="5"/>
      <c r="F182" s="5"/>
    </row>
    <row r="183" spans="1:6" s="10" customFormat="1" ht="15">
      <c r="A183" s="26" t="s">
        <v>244</v>
      </c>
      <c r="B183" s="6" t="s">
        <v>172</v>
      </c>
      <c r="C183" s="26" t="s">
        <v>3</v>
      </c>
      <c r="D183" s="28">
        <v>10</v>
      </c>
      <c r="E183" s="5"/>
      <c r="F183" s="5"/>
    </row>
    <row r="184" spans="1:6" s="10" customFormat="1" ht="28.5">
      <c r="A184" s="26" t="s">
        <v>245</v>
      </c>
      <c r="B184" s="6" t="s">
        <v>241</v>
      </c>
      <c r="C184" s="26" t="s">
        <v>3</v>
      </c>
      <c r="D184" s="28">
        <v>5</v>
      </c>
      <c r="E184" s="5"/>
      <c r="F184" s="5"/>
    </row>
    <row r="185" spans="1:6" s="10" customFormat="1" ht="28.5">
      <c r="A185" s="26" t="s">
        <v>637</v>
      </c>
      <c r="B185" s="6" t="s">
        <v>243</v>
      </c>
      <c r="C185" s="26" t="s">
        <v>3</v>
      </c>
      <c r="D185" s="28">
        <v>117</v>
      </c>
      <c r="E185" s="5"/>
      <c r="F185" s="5"/>
    </row>
    <row r="186" spans="1:6" s="10" customFormat="1" ht="15">
      <c r="A186" s="26" t="s">
        <v>638</v>
      </c>
      <c r="B186" s="6" t="s">
        <v>177</v>
      </c>
      <c r="C186" s="26" t="s">
        <v>3</v>
      </c>
      <c r="D186" s="28">
        <v>60</v>
      </c>
      <c r="E186" s="5"/>
      <c r="F186" s="5"/>
    </row>
    <row r="187" spans="1:6" s="10" customFormat="1" ht="15">
      <c r="A187" s="26" t="s">
        <v>247</v>
      </c>
      <c r="B187" s="6" t="s">
        <v>246</v>
      </c>
      <c r="C187" s="26" t="s">
        <v>3</v>
      </c>
      <c r="D187" s="28">
        <v>10</v>
      </c>
      <c r="E187" s="5"/>
      <c r="F187" s="5"/>
    </row>
    <row r="188" spans="1:6" s="10" customFormat="1" ht="15">
      <c r="A188" s="26" t="s">
        <v>249</v>
      </c>
      <c r="B188" s="6" t="s">
        <v>666</v>
      </c>
      <c r="C188" s="26" t="s">
        <v>3</v>
      </c>
      <c r="D188" s="28">
        <v>1</v>
      </c>
      <c r="E188" s="5"/>
      <c r="F188" s="5"/>
    </row>
    <row r="189" spans="1:6" s="10" customFormat="1" ht="15">
      <c r="A189" s="26" t="s">
        <v>251</v>
      </c>
      <c r="B189" s="6" t="s">
        <v>667</v>
      </c>
      <c r="C189" s="26" t="s">
        <v>3</v>
      </c>
      <c r="D189" s="28">
        <v>20</v>
      </c>
      <c r="E189" s="5"/>
      <c r="F189" s="5"/>
    </row>
    <row r="190" spans="1:6" s="10" customFormat="1" ht="15">
      <c r="A190" s="26" t="s">
        <v>252</v>
      </c>
      <c r="B190" s="6" t="s">
        <v>248</v>
      </c>
      <c r="C190" s="26" t="s">
        <v>25</v>
      </c>
      <c r="D190" s="28">
        <v>750</v>
      </c>
      <c r="E190" s="5"/>
      <c r="F190" s="5"/>
    </row>
    <row r="191" spans="1:6" s="10" customFormat="1" ht="15">
      <c r="A191" s="26" t="s">
        <v>253</v>
      </c>
      <c r="B191" s="6" t="s">
        <v>250</v>
      </c>
      <c r="C191" s="26" t="s">
        <v>25</v>
      </c>
      <c r="D191" s="28">
        <v>18</v>
      </c>
      <c r="E191" s="5"/>
      <c r="F191" s="5"/>
    </row>
    <row r="192" spans="1:6" s="10" customFormat="1" ht="15">
      <c r="A192" s="26" t="s">
        <v>639</v>
      </c>
      <c r="B192" s="6" t="s">
        <v>141</v>
      </c>
      <c r="C192" s="26" t="s">
        <v>3</v>
      </c>
      <c r="D192" s="28">
        <v>3</v>
      </c>
      <c r="E192" s="5"/>
      <c r="F192" s="5"/>
    </row>
    <row r="193" spans="1:6" s="10" customFormat="1" ht="15">
      <c r="A193" s="26" t="s">
        <v>640</v>
      </c>
      <c r="B193" s="6" t="s">
        <v>143</v>
      </c>
      <c r="C193" s="26" t="s">
        <v>3</v>
      </c>
      <c r="D193" s="28">
        <v>12</v>
      </c>
      <c r="E193" s="5"/>
      <c r="F193" s="5"/>
    </row>
    <row r="194" spans="1:6" s="10" customFormat="1" ht="28.5">
      <c r="A194" s="26" t="s">
        <v>254</v>
      </c>
      <c r="B194" s="6" t="s">
        <v>681</v>
      </c>
      <c r="C194" s="26" t="s">
        <v>3</v>
      </c>
      <c r="D194" s="28">
        <v>1</v>
      </c>
      <c r="E194" s="5"/>
      <c r="F194" s="5"/>
    </row>
    <row r="195" spans="1:6" s="10" customFormat="1" ht="33" customHeight="1">
      <c r="A195" s="26" t="s">
        <v>641</v>
      </c>
      <c r="B195" s="6" t="s">
        <v>682</v>
      </c>
      <c r="C195" s="26" t="s">
        <v>3</v>
      </c>
      <c r="D195" s="28">
        <v>117</v>
      </c>
      <c r="E195" s="5"/>
      <c r="F195" s="5"/>
    </row>
    <row r="196" spans="1:6" s="10" customFormat="1" ht="15">
      <c r="A196" s="13"/>
      <c r="B196" s="11" t="s">
        <v>106</v>
      </c>
      <c r="C196" s="13"/>
      <c r="D196" s="4"/>
      <c r="E196" s="9"/>
      <c r="F196" s="9"/>
    </row>
    <row r="197" spans="1:6" s="10" customFormat="1" ht="15">
      <c r="A197" s="31"/>
      <c r="B197" s="32" t="s">
        <v>255</v>
      </c>
      <c r="C197" s="29"/>
      <c r="D197" s="33"/>
      <c r="E197" s="8"/>
      <c r="F197" s="8"/>
    </row>
    <row r="198" spans="1:6" s="10" customFormat="1" ht="15">
      <c r="A198" s="13"/>
      <c r="B198" s="11"/>
      <c r="C198" s="13"/>
      <c r="D198" s="4"/>
      <c r="E198" s="9"/>
      <c r="F198" s="9"/>
    </row>
    <row r="199" spans="1:6" s="10" customFormat="1" ht="15">
      <c r="A199" s="2">
        <v>2</v>
      </c>
      <c r="B199" s="55" t="s">
        <v>256</v>
      </c>
      <c r="C199" s="55"/>
      <c r="D199" s="55"/>
      <c r="E199" s="55"/>
      <c r="F199" s="55"/>
    </row>
    <row r="200" spans="1:6" s="10" customFormat="1" ht="15">
      <c r="A200" s="2"/>
      <c r="B200" s="7"/>
      <c r="C200" s="13"/>
      <c r="D200" s="4"/>
      <c r="E200" s="9"/>
      <c r="F200" s="9"/>
    </row>
    <row r="201" spans="1:6" s="10" customFormat="1" ht="15">
      <c r="A201" s="26" t="s">
        <v>257</v>
      </c>
      <c r="B201" s="6" t="s">
        <v>258</v>
      </c>
      <c r="C201" s="26" t="s">
        <v>3</v>
      </c>
      <c r="D201" s="28">
        <v>50</v>
      </c>
      <c r="E201" s="5"/>
      <c r="F201" s="5"/>
    </row>
    <row r="202" spans="1:6" s="10" customFormat="1" ht="15">
      <c r="A202" s="26" t="s">
        <v>259</v>
      </c>
      <c r="B202" s="6" t="s">
        <v>12</v>
      </c>
      <c r="C202" s="26" t="s">
        <v>13</v>
      </c>
      <c r="D202" s="28">
        <v>4</v>
      </c>
      <c r="E202" s="5"/>
      <c r="F202" s="5"/>
    </row>
    <row r="203" spans="1:6" s="10" customFormat="1" ht="15">
      <c r="A203" s="26" t="s">
        <v>260</v>
      </c>
      <c r="B203" s="6" t="s">
        <v>261</v>
      </c>
      <c r="C203" s="26" t="s">
        <v>3</v>
      </c>
      <c r="D203" s="28">
        <v>600</v>
      </c>
      <c r="E203" s="5"/>
      <c r="F203" s="5"/>
    </row>
    <row r="204" spans="1:6" s="10" customFormat="1" ht="15">
      <c r="A204" s="26" t="s">
        <v>262</v>
      </c>
      <c r="B204" s="6" t="s">
        <v>263</v>
      </c>
      <c r="C204" s="26" t="s">
        <v>3</v>
      </c>
      <c r="D204" s="28">
        <v>600</v>
      </c>
      <c r="E204" s="5"/>
      <c r="F204" s="5"/>
    </row>
    <row r="205" spans="1:6" s="10" customFormat="1" ht="15">
      <c r="A205" s="26" t="s">
        <v>264</v>
      </c>
      <c r="B205" s="6" t="s">
        <v>265</v>
      </c>
      <c r="C205" s="26" t="s">
        <v>3</v>
      </c>
      <c r="D205" s="28">
        <v>52</v>
      </c>
      <c r="E205" s="5"/>
      <c r="F205" s="5"/>
    </row>
    <row r="206" spans="1:6" s="10" customFormat="1" ht="15">
      <c r="A206" s="26" t="s">
        <v>266</v>
      </c>
      <c r="B206" s="6" t="s">
        <v>267</v>
      </c>
      <c r="C206" s="26" t="s">
        <v>3</v>
      </c>
      <c r="D206" s="28">
        <v>10</v>
      </c>
      <c r="E206" s="5"/>
      <c r="F206" s="5"/>
    </row>
    <row r="207" spans="1:6" s="10" customFormat="1" ht="15">
      <c r="A207" s="26" t="s">
        <v>268</v>
      </c>
      <c r="B207" s="6" t="s">
        <v>269</v>
      </c>
      <c r="C207" s="26" t="s">
        <v>3</v>
      </c>
      <c r="D207" s="28">
        <v>10</v>
      </c>
      <c r="E207" s="5"/>
      <c r="F207" s="5"/>
    </row>
    <row r="208" spans="1:6" s="10" customFormat="1" ht="15">
      <c r="A208" s="26" t="s">
        <v>270</v>
      </c>
      <c r="B208" s="6" t="s">
        <v>271</v>
      </c>
      <c r="C208" s="26" t="s">
        <v>272</v>
      </c>
      <c r="D208" s="28">
        <v>2</v>
      </c>
      <c r="E208" s="5"/>
      <c r="F208" s="5"/>
    </row>
    <row r="209" spans="1:6" s="10" customFormat="1" ht="15">
      <c r="A209" s="26" t="s">
        <v>273</v>
      </c>
      <c r="B209" s="6" t="s">
        <v>274</v>
      </c>
      <c r="C209" s="26" t="s">
        <v>3</v>
      </c>
      <c r="D209" s="28">
        <v>15</v>
      </c>
      <c r="E209" s="5"/>
      <c r="F209" s="5"/>
    </row>
    <row r="210" spans="1:6" s="10" customFormat="1" ht="15">
      <c r="A210" s="26" t="s">
        <v>275</v>
      </c>
      <c r="B210" s="6" t="s">
        <v>276</v>
      </c>
      <c r="C210" s="26" t="s">
        <v>3</v>
      </c>
      <c r="D210" s="28">
        <v>30</v>
      </c>
      <c r="E210" s="5"/>
      <c r="F210" s="5"/>
    </row>
    <row r="211" spans="1:6" s="10" customFormat="1" ht="15">
      <c r="A211" s="26" t="s">
        <v>277</v>
      </c>
      <c r="B211" s="6" t="s">
        <v>153</v>
      </c>
      <c r="C211" s="26" t="s">
        <v>3</v>
      </c>
      <c r="D211" s="28">
        <v>50</v>
      </c>
      <c r="E211" s="5"/>
      <c r="F211" s="5"/>
    </row>
    <row r="212" spans="1:6" s="10" customFormat="1" ht="15">
      <c r="A212" s="26" t="s">
        <v>278</v>
      </c>
      <c r="B212" s="6" t="s">
        <v>279</v>
      </c>
      <c r="C212" s="26" t="s">
        <v>3</v>
      </c>
      <c r="D212" s="28">
        <v>4</v>
      </c>
      <c r="E212" s="5"/>
      <c r="F212" s="5"/>
    </row>
    <row r="213" spans="1:6" s="10" customFormat="1" ht="15">
      <c r="A213" s="26" t="s">
        <v>280</v>
      </c>
      <c r="B213" s="6" t="s">
        <v>281</v>
      </c>
      <c r="C213" s="26" t="s">
        <v>25</v>
      </c>
      <c r="D213" s="28">
        <v>50</v>
      </c>
      <c r="E213" s="5"/>
      <c r="F213" s="5"/>
    </row>
    <row r="214" spans="1:6" s="10" customFormat="1" ht="15">
      <c r="A214" s="26" t="s">
        <v>282</v>
      </c>
      <c r="B214" s="6" t="s">
        <v>283</v>
      </c>
      <c r="C214" s="26" t="s">
        <v>25</v>
      </c>
      <c r="D214" s="28">
        <v>100</v>
      </c>
      <c r="E214" s="5"/>
      <c r="F214" s="5"/>
    </row>
    <row r="215" spans="1:6" s="10" customFormat="1" ht="15">
      <c r="A215" s="26" t="s">
        <v>284</v>
      </c>
      <c r="B215" s="6" t="s">
        <v>285</v>
      </c>
      <c r="C215" s="26" t="s">
        <v>25</v>
      </c>
      <c r="D215" s="28">
        <v>11600</v>
      </c>
      <c r="E215" s="5"/>
      <c r="F215" s="5"/>
    </row>
    <row r="216" spans="1:6" s="10" customFormat="1" ht="15">
      <c r="A216" s="26" t="s">
        <v>286</v>
      </c>
      <c r="B216" s="6" t="s">
        <v>287</v>
      </c>
      <c r="C216" s="26" t="s">
        <v>3</v>
      </c>
      <c r="D216" s="28">
        <v>4</v>
      </c>
      <c r="E216" s="5"/>
      <c r="F216" s="5"/>
    </row>
    <row r="217" spans="1:6" s="10" customFormat="1" ht="15">
      <c r="A217" s="26" t="s">
        <v>288</v>
      </c>
      <c r="B217" s="6" t="s">
        <v>289</v>
      </c>
      <c r="C217" s="26" t="s">
        <v>3</v>
      </c>
      <c r="D217" s="28">
        <v>10</v>
      </c>
      <c r="E217" s="5"/>
      <c r="F217" s="5"/>
    </row>
    <row r="218" spans="1:6" s="10" customFormat="1" ht="15">
      <c r="A218" s="26" t="s">
        <v>290</v>
      </c>
      <c r="B218" s="6" t="s">
        <v>291</v>
      </c>
      <c r="C218" s="26" t="s">
        <v>3</v>
      </c>
      <c r="D218" s="28">
        <v>120</v>
      </c>
      <c r="E218" s="5"/>
      <c r="F218" s="5"/>
    </row>
    <row r="219" spans="1:6" s="10" customFormat="1" ht="15">
      <c r="A219" s="26" t="s">
        <v>292</v>
      </c>
      <c r="B219" s="6" t="s">
        <v>175</v>
      </c>
      <c r="C219" s="26" t="s">
        <v>3</v>
      </c>
      <c r="D219" s="28">
        <v>3</v>
      </c>
      <c r="E219" s="5"/>
      <c r="F219" s="5"/>
    </row>
    <row r="220" spans="1:6" s="10" customFormat="1" ht="15">
      <c r="A220" s="26" t="s">
        <v>293</v>
      </c>
      <c r="B220" s="6" t="s">
        <v>294</v>
      </c>
      <c r="C220" s="26" t="s">
        <v>3</v>
      </c>
      <c r="D220" s="28">
        <v>14</v>
      </c>
      <c r="E220" s="5"/>
      <c r="F220" s="5"/>
    </row>
    <row r="221" spans="1:6" s="10" customFormat="1" ht="15">
      <c r="A221" s="26" t="s">
        <v>295</v>
      </c>
      <c r="B221" s="6" t="s">
        <v>296</v>
      </c>
      <c r="C221" s="26" t="s">
        <v>3</v>
      </c>
      <c r="D221" s="28">
        <v>70</v>
      </c>
      <c r="E221" s="5"/>
      <c r="F221" s="5"/>
    </row>
    <row r="222" spans="1:6" s="10" customFormat="1" ht="15">
      <c r="A222" s="26" t="s">
        <v>297</v>
      </c>
      <c r="B222" s="6" t="s">
        <v>298</v>
      </c>
      <c r="C222" s="26" t="s">
        <v>3</v>
      </c>
      <c r="D222" s="28">
        <v>240</v>
      </c>
      <c r="E222" s="5"/>
      <c r="F222" s="5"/>
    </row>
    <row r="223" spans="1:6" s="10" customFormat="1" ht="15">
      <c r="A223" s="26" t="s">
        <v>299</v>
      </c>
      <c r="B223" s="6" t="s">
        <v>300</v>
      </c>
      <c r="C223" s="13" t="s">
        <v>3</v>
      </c>
      <c r="D223" s="28">
        <v>70</v>
      </c>
      <c r="E223" s="5"/>
      <c r="F223" s="5"/>
    </row>
    <row r="224" spans="1:6" s="10" customFormat="1" ht="28.5">
      <c r="A224" s="26" t="s">
        <v>301</v>
      </c>
      <c r="B224" s="6" t="s">
        <v>302</v>
      </c>
      <c r="C224" s="13" t="s">
        <v>3</v>
      </c>
      <c r="D224" s="28">
        <v>1</v>
      </c>
      <c r="E224" s="5"/>
      <c r="F224" s="5"/>
    </row>
    <row r="225" spans="1:6" s="10" customFormat="1" ht="15">
      <c r="A225" s="26" t="s">
        <v>303</v>
      </c>
      <c r="B225" s="6" t="s">
        <v>306</v>
      </c>
      <c r="C225" s="26" t="s">
        <v>3</v>
      </c>
      <c r="D225" s="28">
        <v>480</v>
      </c>
      <c r="E225" s="5"/>
      <c r="F225" s="5"/>
    </row>
    <row r="226" spans="1:6" s="10" customFormat="1" ht="28.5">
      <c r="A226" s="26" t="s">
        <v>305</v>
      </c>
      <c r="B226" s="6" t="s">
        <v>308</v>
      </c>
      <c r="C226" s="26" t="s">
        <v>3</v>
      </c>
      <c r="D226" s="28">
        <v>1</v>
      </c>
      <c r="E226" s="5"/>
      <c r="F226" s="5"/>
    </row>
    <row r="227" spans="1:6" s="10" customFormat="1" ht="28.5">
      <c r="A227" s="26" t="s">
        <v>307</v>
      </c>
      <c r="B227" s="6" t="s">
        <v>310</v>
      </c>
      <c r="C227" s="26" t="s">
        <v>3</v>
      </c>
      <c r="D227" s="28">
        <v>1</v>
      </c>
      <c r="E227" s="5"/>
      <c r="F227" s="5"/>
    </row>
    <row r="228" spans="1:6" s="10" customFormat="1" ht="28.5">
      <c r="A228" s="26" t="s">
        <v>309</v>
      </c>
      <c r="B228" s="6" t="s">
        <v>312</v>
      </c>
      <c r="C228" s="26" t="s">
        <v>3</v>
      </c>
      <c r="D228" s="28">
        <v>1</v>
      </c>
      <c r="E228" s="5"/>
      <c r="F228" s="5"/>
    </row>
    <row r="229" spans="1:6" s="10" customFormat="1" ht="28.5">
      <c r="A229" s="26" t="s">
        <v>311</v>
      </c>
      <c r="B229" s="6" t="s">
        <v>314</v>
      </c>
      <c r="C229" s="26" t="s">
        <v>25</v>
      </c>
      <c r="D229" s="28">
        <v>90</v>
      </c>
      <c r="E229" s="5"/>
      <c r="F229" s="5"/>
    </row>
    <row r="230" spans="1:6" s="10" customFormat="1" ht="15">
      <c r="A230" s="26" t="s">
        <v>313</v>
      </c>
      <c r="B230" s="6" t="s">
        <v>135</v>
      </c>
      <c r="C230" s="26" t="s">
        <v>25</v>
      </c>
      <c r="D230" s="28">
        <v>150</v>
      </c>
      <c r="E230" s="5"/>
      <c r="F230" s="5"/>
    </row>
    <row r="231" spans="1:6" s="10" customFormat="1" ht="15">
      <c r="A231" s="26" t="s">
        <v>315</v>
      </c>
      <c r="B231" s="6" t="s">
        <v>248</v>
      </c>
      <c r="C231" s="26" t="s">
        <v>25</v>
      </c>
      <c r="D231" s="28">
        <v>660</v>
      </c>
      <c r="E231" s="5"/>
      <c r="F231" s="5"/>
    </row>
    <row r="232" spans="1:6" s="10" customFormat="1" ht="15">
      <c r="A232" s="26" t="s">
        <v>316</v>
      </c>
      <c r="B232" s="6" t="s">
        <v>318</v>
      </c>
      <c r="C232" s="26" t="s">
        <v>319</v>
      </c>
      <c r="D232" s="28">
        <v>1</v>
      </c>
      <c r="E232" s="5"/>
      <c r="F232" s="5"/>
    </row>
    <row r="233" spans="1:6" s="10" customFormat="1" ht="15">
      <c r="A233" s="26" t="s">
        <v>317</v>
      </c>
      <c r="B233" s="6" t="s">
        <v>321</v>
      </c>
      <c r="C233" s="26" t="s">
        <v>3</v>
      </c>
      <c r="D233" s="28">
        <v>3</v>
      </c>
      <c r="E233" s="5"/>
      <c r="F233" s="5"/>
    </row>
    <row r="234" spans="1:6" s="10" customFormat="1" ht="28.5">
      <c r="A234" s="26" t="s">
        <v>320</v>
      </c>
      <c r="B234" s="34" t="s">
        <v>323</v>
      </c>
      <c r="C234" s="14" t="s">
        <v>3</v>
      </c>
      <c r="D234" s="28">
        <v>1</v>
      </c>
      <c r="E234" s="5"/>
      <c r="F234" s="5"/>
    </row>
    <row r="235" spans="1:6" s="10" customFormat="1" ht="28.5">
      <c r="A235" s="26" t="s">
        <v>322</v>
      </c>
      <c r="B235" s="6" t="s">
        <v>325</v>
      </c>
      <c r="C235" s="14" t="s">
        <v>3</v>
      </c>
      <c r="D235" s="28">
        <v>1</v>
      </c>
      <c r="E235" s="5"/>
      <c r="F235" s="5"/>
    </row>
    <row r="236" spans="1:6" s="10" customFormat="1" ht="28.5">
      <c r="A236" s="26" t="s">
        <v>324</v>
      </c>
      <c r="B236" s="6" t="s">
        <v>669</v>
      </c>
      <c r="C236" s="14" t="s">
        <v>3</v>
      </c>
      <c r="D236" s="28">
        <v>1</v>
      </c>
      <c r="E236" s="5"/>
      <c r="F236" s="5"/>
    </row>
    <row r="237" spans="1:6" s="10" customFormat="1" ht="96.75" customHeight="1">
      <c r="A237" s="26" t="s">
        <v>326</v>
      </c>
      <c r="B237" s="6" t="s">
        <v>327</v>
      </c>
      <c r="C237" s="26" t="s">
        <v>3</v>
      </c>
      <c r="D237" s="28">
        <v>2</v>
      </c>
      <c r="E237" s="5"/>
      <c r="F237" s="5"/>
    </row>
    <row r="238" spans="1:6" s="10" customFormat="1" ht="15">
      <c r="A238" s="26" t="s">
        <v>328</v>
      </c>
      <c r="B238" s="6" t="s">
        <v>329</v>
      </c>
      <c r="C238" s="26" t="s">
        <v>3</v>
      </c>
      <c r="D238" s="28">
        <v>80</v>
      </c>
      <c r="E238" s="5"/>
      <c r="F238" s="5"/>
    </row>
    <row r="239" spans="1:6" s="10" customFormat="1" ht="15">
      <c r="A239" s="26" t="s">
        <v>330</v>
      </c>
      <c r="B239" s="6" t="s">
        <v>331</v>
      </c>
      <c r="C239" s="26" t="s">
        <v>3</v>
      </c>
      <c r="D239" s="28">
        <v>23</v>
      </c>
      <c r="E239" s="5"/>
      <c r="F239" s="5"/>
    </row>
    <row r="240" spans="1:6" s="10" customFormat="1" ht="15">
      <c r="A240" s="26" t="s">
        <v>332</v>
      </c>
      <c r="B240" s="6" t="s">
        <v>333</v>
      </c>
      <c r="C240" s="26" t="s">
        <v>3</v>
      </c>
      <c r="D240" s="28">
        <v>40</v>
      </c>
      <c r="E240" s="5"/>
      <c r="F240" s="5"/>
    </row>
    <row r="241" spans="1:6" s="10" customFormat="1" ht="15">
      <c r="A241" s="26" t="s">
        <v>334</v>
      </c>
      <c r="B241" s="6" t="s">
        <v>335</v>
      </c>
      <c r="C241" s="26" t="s">
        <v>3</v>
      </c>
      <c r="D241" s="28">
        <v>100</v>
      </c>
      <c r="E241" s="5"/>
      <c r="F241" s="5"/>
    </row>
    <row r="242" spans="1:6" s="10" customFormat="1" ht="15">
      <c r="A242" s="26" t="s">
        <v>336</v>
      </c>
      <c r="B242" s="6" t="s">
        <v>337</v>
      </c>
      <c r="C242" s="26" t="s">
        <v>3</v>
      </c>
      <c r="D242" s="28">
        <v>10</v>
      </c>
      <c r="E242" s="5"/>
      <c r="F242" s="5"/>
    </row>
    <row r="243" spans="1:6" s="10" customFormat="1" ht="15">
      <c r="A243" s="26" t="s">
        <v>338</v>
      </c>
      <c r="B243" s="6" t="s">
        <v>339</v>
      </c>
      <c r="C243" s="26" t="s">
        <v>3</v>
      </c>
      <c r="D243" s="28">
        <v>500</v>
      </c>
      <c r="E243" s="5"/>
      <c r="F243" s="5"/>
    </row>
    <row r="244" spans="1:6" s="10" customFormat="1" ht="15">
      <c r="A244" s="26" t="s">
        <v>340</v>
      </c>
      <c r="B244" s="6" t="s">
        <v>341</v>
      </c>
      <c r="C244" s="26" t="s">
        <v>3</v>
      </c>
      <c r="D244" s="28">
        <v>500</v>
      </c>
      <c r="E244" s="5"/>
      <c r="F244" s="5"/>
    </row>
    <row r="245" spans="1:6" s="10" customFormat="1" ht="15">
      <c r="A245" s="26" t="s">
        <v>342</v>
      </c>
      <c r="B245" s="6" t="s">
        <v>343</v>
      </c>
      <c r="C245" s="26" t="s">
        <v>3</v>
      </c>
      <c r="D245" s="28">
        <v>300</v>
      </c>
      <c r="E245" s="5"/>
      <c r="F245" s="5"/>
    </row>
    <row r="246" spans="1:6" s="10" customFormat="1" ht="15">
      <c r="A246" s="26" t="s">
        <v>344</v>
      </c>
      <c r="B246" s="6" t="s">
        <v>345</v>
      </c>
      <c r="C246" s="26" t="s">
        <v>3</v>
      </c>
      <c r="D246" s="28">
        <v>100</v>
      </c>
      <c r="E246" s="5"/>
      <c r="F246" s="5"/>
    </row>
    <row r="247" spans="1:6" s="10" customFormat="1" ht="15">
      <c r="A247" s="26" t="s">
        <v>346</v>
      </c>
      <c r="B247" s="6" t="s">
        <v>347</v>
      </c>
      <c r="C247" s="26" t="s">
        <v>3</v>
      </c>
      <c r="D247" s="28">
        <v>100</v>
      </c>
      <c r="E247" s="5"/>
      <c r="F247" s="5"/>
    </row>
    <row r="248" spans="1:6" s="10" customFormat="1" ht="15">
      <c r="A248" s="26" t="s">
        <v>348</v>
      </c>
      <c r="B248" s="6" t="s">
        <v>349</v>
      </c>
      <c r="C248" s="26" t="s">
        <v>3</v>
      </c>
      <c r="D248" s="28">
        <v>150</v>
      </c>
      <c r="E248" s="5"/>
      <c r="F248" s="5"/>
    </row>
    <row r="249" spans="1:6" s="10" customFormat="1" ht="15">
      <c r="A249" s="26" t="s">
        <v>350</v>
      </c>
      <c r="B249" s="6" t="s">
        <v>351</v>
      </c>
      <c r="C249" s="26" t="s">
        <v>3</v>
      </c>
      <c r="D249" s="28">
        <v>150</v>
      </c>
      <c r="E249" s="5"/>
      <c r="F249" s="5"/>
    </row>
    <row r="250" spans="1:6" s="10" customFormat="1" ht="15">
      <c r="A250" s="26" t="s">
        <v>352</v>
      </c>
      <c r="B250" s="6" t="s">
        <v>353</v>
      </c>
      <c r="C250" s="26" t="s">
        <v>3</v>
      </c>
      <c r="D250" s="28">
        <v>17</v>
      </c>
      <c r="E250" s="5"/>
      <c r="F250" s="5"/>
    </row>
    <row r="251" spans="1:6" s="10" customFormat="1" ht="28.5">
      <c r="A251" s="26" t="s">
        <v>354</v>
      </c>
      <c r="B251" s="6" t="s">
        <v>355</v>
      </c>
      <c r="C251" s="26" t="s">
        <v>25</v>
      </c>
      <c r="D251" s="28">
        <v>42</v>
      </c>
      <c r="E251" s="5"/>
      <c r="F251" s="5"/>
    </row>
    <row r="252" spans="1:6" s="10" customFormat="1" ht="15">
      <c r="A252" s="26" t="s">
        <v>356</v>
      </c>
      <c r="B252" s="6" t="s">
        <v>357</v>
      </c>
      <c r="C252" s="26" t="s">
        <v>3</v>
      </c>
      <c r="D252" s="28">
        <v>400</v>
      </c>
      <c r="E252" s="5"/>
      <c r="F252" s="5"/>
    </row>
    <row r="253" spans="1:6" s="10" customFormat="1" ht="15">
      <c r="A253" s="26" t="s">
        <v>359</v>
      </c>
      <c r="B253" s="6" t="s">
        <v>358</v>
      </c>
      <c r="C253" s="26" t="s">
        <v>3</v>
      </c>
      <c r="D253" s="28">
        <v>4</v>
      </c>
      <c r="E253" s="5"/>
      <c r="F253" s="5"/>
    </row>
    <row r="254" spans="1:6" s="10" customFormat="1" ht="15">
      <c r="A254" s="26" t="s">
        <v>361</v>
      </c>
      <c r="B254" s="6" t="s">
        <v>360</v>
      </c>
      <c r="C254" s="26" t="s">
        <v>3</v>
      </c>
      <c r="D254" s="28">
        <v>15</v>
      </c>
      <c r="E254" s="5"/>
      <c r="F254" s="5"/>
    </row>
    <row r="255" spans="1:6" s="10" customFormat="1" ht="15">
      <c r="A255" s="26" t="s">
        <v>363</v>
      </c>
      <c r="B255" s="6" t="s">
        <v>362</v>
      </c>
      <c r="C255" s="26" t="s">
        <v>3</v>
      </c>
      <c r="D255" s="28">
        <v>12</v>
      </c>
      <c r="E255" s="5"/>
      <c r="F255" s="5"/>
    </row>
    <row r="256" spans="1:6" s="10" customFormat="1" ht="28.5">
      <c r="A256" s="26" t="s">
        <v>365</v>
      </c>
      <c r="B256" s="6" t="s">
        <v>364</v>
      </c>
      <c r="C256" s="26" t="s">
        <v>3</v>
      </c>
      <c r="D256" s="28">
        <v>2</v>
      </c>
      <c r="E256" s="5"/>
      <c r="F256" s="5"/>
    </row>
    <row r="257" spans="1:6" s="10" customFormat="1" ht="28.5">
      <c r="A257" s="26" t="s">
        <v>367</v>
      </c>
      <c r="B257" s="6" t="s">
        <v>366</v>
      </c>
      <c r="C257" s="26" t="s">
        <v>3</v>
      </c>
      <c r="D257" s="28">
        <v>4</v>
      </c>
      <c r="E257" s="5"/>
      <c r="F257" s="5"/>
    </row>
    <row r="258" spans="1:6" s="10" customFormat="1" ht="28.5">
      <c r="A258" s="26" t="s">
        <v>369</v>
      </c>
      <c r="B258" s="6" t="s">
        <v>368</v>
      </c>
      <c r="C258" s="26" t="s">
        <v>3</v>
      </c>
      <c r="D258" s="28">
        <v>1</v>
      </c>
      <c r="E258" s="5"/>
      <c r="F258" s="5"/>
    </row>
    <row r="259" spans="1:6" s="10" customFormat="1" ht="28.5">
      <c r="A259" s="26" t="s">
        <v>371</v>
      </c>
      <c r="B259" s="6" t="s">
        <v>370</v>
      </c>
      <c r="C259" s="26" t="s">
        <v>3</v>
      </c>
      <c r="D259" s="28">
        <v>1</v>
      </c>
      <c r="E259" s="5"/>
      <c r="F259" s="5"/>
    </row>
    <row r="260" spans="1:6" s="10" customFormat="1" ht="15">
      <c r="A260" s="26" t="s">
        <v>373</v>
      </c>
      <c r="B260" s="6" t="s">
        <v>372</v>
      </c>
      <c r="C260" s="26" t="s">
        <v>3</v>
      </c>
      <c r="D260" s="28">
        <v>38</v>
      </c>
      <c r="E260" s="5"/>
      <c r="F260" s="5"/>
    </row>
    <row r="261" spans="1:6" s="10" customFormat="1" ht="15">
      <c r="A261" s="26" t="s">
        <v>375</v>
      </c>
      <c r="B261" s="6" t="s">
        <v>374</v>
      </c>
      <c r="C261" s="26" t="s">
        <v>3</v>
      </c>
      <c r="D261" s="28">
        <v>4</v>
      </c>
      <c r="E261" s="5"/>
      <c r="F261" s="5"/>
    </row>
    <row r="262" spans="1:6" s="10" customFormat="1" ht="15">
      <c r="A262" s="26" t="s">
        <v>377</v>
      </c>
      <c r="B262" s="6" t="s">
        <v>376</v>
      </c>
      <c r="C262" s="26" t="s">
        <v>3</v>
      </c>
      <c r="D262" s="28">
        <v>5</v>
      </c>
      <c r="E262" s="5"/>
      <c r="F262" s="5"/>
    </row>
    <row r="263" spans="1:6" s="10" customFormat="1" ht="28.5">
      <c r="A263" s="26" t="s">
        <v>379</v>
      </c>
      <c r="B263" s="6" t="s">
        <v>378</v>
      </c>
      <c r="C263" s="26" t="s">
        <v>3</v>
      </c>
      <c r="D263" s="28">
        <v>120</v>
      </c>
      <c r="E263" s="5"/>
      <c r="F263" s="5"/>
    </row>
    <row r="264" spans="1:6" ht="15">
      <c r="A264" s="26" t="s">
        <v>380</v>
      </c>
      <c r="B264" s="6" t="s">
        <v>381</v>
      </c>
      <c r="C264" s="13" t="s">
        <v>25</v>
      </c>
      <c r="D264" s="28">
        <v>12</v>
      </c>
      <c r="E264" s="5"/>
      <c r="F264" s="5"/>
    </row>
    <row r="265" spans="1:6" ht="15">
      <c r="A265" s="13"/>
      <c r="B265" s="6"/>
      <c r="C265" s="13"/>
      <c r="D265" s="4"/>
      <c r="E265" s="9"/>
      <c r="F265" s="9"/>
    </row>
    <row r="266" spans="1:6" ht="15">
      <c r="A266" s="29"/>
      <c r="B266" s="32" t="s">
        <v>382</v>
      </c>
      <c r="C266" s="29"/>
      <c r="D266" s="33"/>
      <c r="E266" s="8"/>
      <c r="F266" s="8"/>
    </row>
    <row r="267" spans="1:6" ht="15">
      <c r="A267" s="13"/>
      <c r="B267" s="11" t="s">
        <v>670</v>
      </c>
      <c r="C267" s="13"/>
      <c r="D267" s="4"/>
      <c r="E267" s="9"/>
      <c r="F267" s="9"/>
    </row>
    <row r="268" spans="1:6" ht="15">
      <c r="A268" s="2">
        <v>3</v>
      </c>
      <c r="B268" s="55" t="s">
        <v>671</v>
      </c>
      <c r="C268" s="55"/>
      <c r="D268" s="55"/>
      <c r="E268" s="55"/>
      <c r="F268" s="55"/>
    </row>
    <row r="269" spans="1:6" ht="15">
      <c r="A269" s="29"/>
      <c r="B269" s="7"/>
      <c r="C269" s="13"/>
      <c r="D269" s="4"/>
      <c r="E269" s="9"/>
      <c r="F269" s="9"/>
    </row>
    <row r="270" spans="1:6" ht="15">
      <c r="A270" s="26" t="s">
        <v>383</v>
      </c>
      <c r="B270" s="6" t="s">
        <v>384</v>
      </c>
      <c r="C270" s="13" t="s">
        <v>3</v>
      </c>
      <c r="D270" s="28">
        <v>50</v>
      </c>
      <c r="E270" s="5"/>
      <c r="F270" s="5"/>
    </row>
    <row r="271" spans="1:6" ht="15">
      <c r="A271" s="26" t="s">
        <v>385</v>
      </c>
      <c r="B271" s="6" t="s">
        <v>386</v>
      </c>
      <c r="C271" s="13" t="s">
        <v>387</v>
      </c>
      <c r="D271" s="28">
        <v>1</v>
      </c>
      <c r="E271" s="5"/>
      <c r="F271" s="5"/>
    </row>
    <row r="272" spans="1:6" ht="15">
      <c r="A272" s="26" t="s">
        <v>388</v>
      </c>
      <c r="B272" s="6" t="s">
        <v>389</v>
      </c>
      <c r="C272" s="13" t="s">
        <v>13</v>
      </c>
      <c r="D272" s="28">
        <v>3</v>
      </c>
      <c r="E272" s="5"/>
      <c r="F272" s="5"/>
    </row>
    <row r="273" spans="1:6" ht="15">
      <c r="A273" s="26" t="s">
        <v>390</v>
      </c>
      <c r="B273" s="6" t="s">
        <v>391</v>
      </c>
      <c r="C273" s="13" t="s">
        <v>3</v>
      </c>
      <c r="D273" s="28">
        <v>50</v>
      </c>
      <c r="E273" s="5"/>
      <c r="F273" s="5"/>
    </row>
    <row r="274" spans="1:6" ht="15">
      <c r="A274" s="26" t="s">
        <v>392</v>
      </c>
      <c r="B274" s="6" t="s">
        <v>261</v>
      </c>
      <c r="C274" s="13" t="s">
        <v>3</v>
      </c>
      <c r="D274" s="28">
        <v>100</v>
      </c>
      <c r="E274" s="5"/>
      <c r="F274" s="5"/>
    </row>
    <row r="275" spans="1:6" ht="15">
      <c r="A275" s="26" t="s">
        <v>393</v>
      </c>
      <c r="B275" s="6" t="s">
        <v>263</v>
      </c>
      <c r="C275" s="13" t="s">
        <v>3</v>
      </c>
      <c r="D275" s="28">
        <v>100</v>
      </c>
      <c r="E275" s="5"/>
      <c r="F275" s="5"/>
    </row>
    <row r="276" spans="1:6" ht="15">
      <c r="A276" s="26" t="s">
        <v>394</v>
      </c>
      <c r="B276" s="6" t="s">
        <v>267</v>
      </c>
      <c r="C276" s="26" t="s">
        <v>3</v>
      </c>
      <c r="D276" s="28">
        <v>20</v>
      </c>
      <c r="E276" s="5"/>
      <c r="F276" s="5"/>
    </row>
    <row r="277" spans="1:6" ht="15">
      <c r="A277" s="26" t="s">
        <v>395</v>
      </c>
      <c r="B277" s="6" t="s">
        <v>269</v>
      </c>
      <c r="C277" s="26" t="s">
        <v>3</v>
      </c>
      <c r="D277" s="28">
        <v>20</v>
      </c>
      <c r="E277" s="5"/>
      <c r="F277" s="5"/>
    </row>
    <row r="278" spans="1:6" ht="15">
      <c r="A278" s="26" t="s">
        <v>396</v>
      </c>
      <c r="B278" s="6" t="s">
        <v>271</v>
      </c>
      <c r="C278" s="13" t="s">
        <v>272</v>
      </c>
      <c r="D278" s="28">
        <v>1</v>
      </c>
      <c r="E278" s="5"/>
      <c r="F278" s="5"/>
    </row>
    <row r="279" spans="1:6" ht="15">
      <c r="A279" s="26" t="s">
        <v>397</v>
      </c>
      <c r="B279" s="6" t="s">
        <v>153</v>
      </c>
      <c r="C279" s="13" t="s">
        <v>3</v>
      </c>
      <c r="D279" s="28">
        <v>100</v>
      </c>
      <c r="E279" s="5"/>
      <c r="F279" s="5"/>
    </row>
    <row r="280" spans="1:6" ht="15">
      <c r="A280" s="26" t="s">
        <v>398</v>
      </c>
      <c r="B280" s="6" t="s">
        <v>399</v>
      </c>
      <c r="C280" s="13" t="s">
        <v>25</v>
      </c>
      <c r="D280" s="28">
        <v>50</v>
      </c>
      <c r="E280" s="5"/>
      <c r="F280" s="5"/>
    </row>
    <row r="281" spans="1:6" ht="15">
      <c r="A281" s="26" t="s">
        <v>400</v>
      </c>
      <c r="B281" s="6" t="s">
        <v>285</v>
      </c>
      <c r="C281" s="13" t="s">
        <v>25</v>
      </c>
      <c r="D281" s="28">
        <v>1800</v>
      </c>
      <c r="E281" s="5"/>
      <c r="F281" s="5"/>
    </row>
    <row r="282" spans="1:6" ht="15">
      <c r="A282" s="26" t="s">
        <v>401</v>
      </c>
      <c r="B282" s="6" t="s">
        <v>402</v>
      </c>
      <c r="C282" s="13" t="s">
        <v>3</v>
      </c>
      <c r="D282" s="28"/>
      <c r="E282" s="5"/>
      <c r="F282" s="5"/>
    </row>
    <row r="283" spans="1:6" ht="28.5">
      <c r="A283" s="26" t="s">
        <v>403</v>
      </c>
      <c r="B283" s="6" t="s">
        <v>404</v>
      </c>
      <c r="C283" s="13" t="s">
        <v>3</v>
      </c>
      <c r="D283" s="28">
        <v>36</v>
      </c>
      <c r="E283" s="5"/>
      <c r="F283" s="5"/>
    </row>
    <row r="284" spans="1:6" ht="15">
      <c r="A284" s="26" t="s">
        <v>405</v>
      </c>
      <c r="B284" s="6" t="s">
        <v>406</v>
      </c>
      <c r="C284" s="13" t="s">
        <v>3</v>
      </c>
      <c r="D284" s="28">
        <v>26</v>
      </c>
      <c r="E284" s="5"/>
      <c r="F284" s="5"/>
    </row>
    <row r="285" spans="1:6" ht="15">
      <c r="A285" s="26" t="s">
        <v>407</v>
      </c>
      <c r="B285" s="6" t="s">
        <v>408</v>
      </c>
      <c r="C285" s="13" t="s">
        <v>3</v>
      </c>
      <c r="D285" s="28">
        <v>10</v>
      </c>
      <c r="E285" s="5"/>
      <c r="F285" s="5"/>
    </row>
    <row r="286" spans="1:6" ht="28.5">
      <c r="A286" s="26" t="s">
        <v>409</v>
      </c>
      <c r="B286" s="6" t="s">
        <v>410</v>
      </c>
      <c r="C286" s="13" t="s">
        <v>387</v>
      </c>
      <c r="D286" s="28">
        <v>26</v>
      </c>
      <c r="E286" s="5"/>
      <c r="F286" s="5"/>
    </row>
    <row r="287" spans="1:6" ht="28.5">
      <c r="A287" s="26" t="s">
        <v>411</v>
      </c>
      <c r="B287" s="6" t="s">
        <v>412</v>
      </c>
      <c r="C287" s="13" t="s">
        <v>387</v>
      </c>
      <c r="D287" s="28">
        <v>10</v>
      </c>
      <c r="E287" s="5"/>
      <c r="F287" s="5"/>
    </row>
    <row r="288" spans="1:6" ht="15">
      <c r="A288" s="26" t="s">
        <v>413</v>
      </c>
      <c r="B288" s="6" t="s">
        <v>296</v>
      </c>
      <c r="C288" s="13" t="s">
        <v>3</v>
      </c>
      <c r="D288" s="28">
        <v>70</v>
      </c>
      <c r="E288" s="5"/>
      <c r="F288" s="5"/>
    </row>
    <row r="289" spans="1:6" ht="15">
      <c r="A289" s="26" t="s">
        <v>414</v>
      </c>
      <c r="B289" s="6" t="s">
        <v>300</v>
      </c>
      <c r="C289" s="13" t="s">
        <v>3</v>
      </c>
      <c r="D289" s="28">
        <v>70</v>
      </c>
      <c r="E289" s="5"/>
      <c r="F289" s="5"/>
    </row>
    <row r="290" spans="1:6" ht="28.5">
      <c r="A290" s="26" t="s">
        <v>415</v>
      </c>
      <c r="B290" s="6" t="s">
        <v>302</v>
      </c>
      <c r="C290" s="13" t="s">
        <v>3</v>
      </c>
      <c r="D290" s="28">
        <v>11</v>
      </c>
      <c r="E290" s="5"/>
      <c r="F290" s="5"/>
    </row>
    <row r="291" spans="1:6" ht="15">
      <c r="A291" s="26" t="s">
        <v>416</v>
      </c>
      <c r="B291" s="6" t="s">
        <v>417</v>
      </c>
      <c r="C291" s="13" t="s">
        <v>3</v>
      </c>
      <c r="D291" s="28">
        <v>36</v>
      </c>
      <c r="E291" s="5"/>
      <c r="F291" s="5"/>
    </row>
    <row r="292" spans="1:6" ht="15">
      <c r="A292" s="26" t="s">
        <v>418</v>
      </c>
      <c r="B292" s="6" t="s">
        <v>304</v>
      </c>
      <c r="C292" s="13" t="s">
        <v>3</v>
      </c>
      <c r="D292" s="28">
        <v>36</v>
      </c>
      <c r="E292" s="5"/>
      <c r="F292" s="5"/>
    </row>
    <row r="293" spans="1:6" ht="15">
      <c r="A293" s="26" t="s">
        <v>419</v>
      </c>
      <c r="B293" s="6" t="s">
        <v>420</v>
      </c>
      <c r="C293" s="13" t="s">
        <v>272</v>
      </c>
      <c r="D293" s="28">
        <v>1</v>
      </c>
      <c r="E293" s="5"/>
      <c r="F293" s="5"/>
    </row>
    <row r="294" spans="1:6" ht="15">
      <c r="A294" s="26" t="s">
        <v>421</v>
      </c>
      <c r="B294" s="6" t="s">
        <v>246</v>
      </c>
      <c r="C294" s="13" t="s">
        <v>3</v>
      </c>
      <c r="D294" s="28">
        <v>18</v>
      </c>
      <c r="E294" s="5"/>
      <c r="F294" s="5"/>
    </row>
    <row r="295" spans="1:6" ht="28.5">
      <c r="A295" s="26" t="s">
        <v>422</v>
      </c>
      <c r="B295" s="6" t="s">
        <v>423</v>
      </c>
      <c r="C295" s="13" t="s">
        <v>3</v>
      </c>
      <c r="D295" s="28">
        <v>18</v>
      </c>
      <c r="E295" s="5"/>
      <c r="F295" s="5"/>
    </row>
    <row r="296" spans="1:6" ht="28.5">
      <c r="A296" s="26" t="s">
        <v>424</v>
      </c>
      <c r="B296" s="6" t="s">
        <v>425</v>
      </c>
      <c r="C296" s="13" t="s">
        <v>3</v>
      </c>
      <c r="D296" s="28">
        <v>1</v>
      </c>
      <c r="E296" s="5"/>
      <c r="F296" s="5"/>
    </row>
    <row r="297" spans="1:6" ht="28.5">
      <c r="A297" s="26" t="s">
        <v>426</v>
      </c>
      <c r="B297" s="6" t="s">
        <v>427</v>
      </c>
      <c r="C297" s="13" t="s">
        <v>3</v>
      </c>
      <c r="D297" s="28">
        <v>12</v>
      </c>
      <c r="E297" s="5"/>
      <c r="F297" s="5"/>
    </row>
    <row r="298" spans="1:6" ht="28.5">
      <c r="A298" s="26" t="s">
        <v>428</v>
      </c>
      <c r="B298" s="6" t="s">
        <v>429</v>
      </c>
      <c r="C298" s="13" t="s">
        <v>25</v>
      </c>
      <c r="D298" s="28">
        <v>40</v>
      </c>
      <c r="E298" s="5"/>
      <c r="F298" s="5"/>
    </row>
    <row r="299" spans="1:6" ht="15">
      <c r="A299" s="26" t="s">
        <v>430</v>
      </c>
      <c r="B299" s="6" t="s">
        <v>431</v>
      </c>
      <c r="C299" s="13" t="s">
        <v>25</v>
      </c>
      <c r="D299" s="28">
        <v>221</v>
      </c>
      <c r="E299" s="5"/>
      <c r="F299" s="5"/>
    </row>
    <row r="300" spans="1:6" ht="15">
      <c r="A300" s="26" t="s">
        <v>432</v>
      </c>
      <c r="B300" s="6" t="s">
        <v>248</v>
      </c>
      <c r="C300" s="26" t="s">
        <v>25</v>
      </c>
      <c r="D300" s="28">
        <v>221</v>
      </c>
      <c r="E300" s="5"/>
      <c r="F300" s="5"/>
    </row>
    <row r="301" spans="1:6" ht="15">
      <c r="A301" s="26" t="s">
        <v>433</v>
      </c>
      <c r="B301" s="6" t="s">
        <v>434</v>
      </c>
      <c r="C301" s="13" t="s">
        <v>3</v>
      </c>
      <c r="D301" s="28">
        <v>1</v>
      </c>
      <c r="E301" s="5"/>
      <c r="F301" s="5"/>
    </row>
    <row r="302" spans="1:6" ht="15">
      <c r="A302" s="26" t="s">
        <v>435</v>
      </c>
      <c r="B302" s="6" t="s">
        <v>436</v>
      </c>
      <c r="C302" s="13" t="s">
        <v>437</v>
      </c>
      <c r="D302" s="28">
        <v>1</v>
      </c>
      <c r="E302" s="5"/>
      <c r="F302" s="5"/>
    </row>
    <row r="303" spans="1:6" ht="15">
      <c r="A303" s="26" t="s">
        <v>438</v>
      </c>
      <c r="B303" s="6" t="s">
        <v>439</v>
      </c>
      <c r="C303" s="13" t="s">
        <v>25</v>
      </c>
      <c r="D303" s="28">
        <v>80</v>
      </c>
      <c r="E303" s="5"/>
      <c r="F303" s="5"/>
    </row>
    <row r="304" spans="1:6" ht="15">
      <c r="A304" s="26" t="s">
        <v>440</v>
      </c>
      <c r="B304" s="6" t="s">
        <v>441</v>
      </c>
      <c r="C304" s="13" t="s">
        <v>437</v>
      </c>
      <c r="D304" s="28">
        <v>2</v>
      </c>
      <c r="E304" s="5"/>
      <c r="F304" s="5"/>
    </row>
    <row r="305" spans="1:6" ht="15">
      <c r="A305" s="26" t="s">
        <v>442</v>
      </c>
      <c r="B305" s="6" t="s">
        <v>443</v>
      </c>
      <c r="C305" s="13" t="s">
        <v>3</v>
      </c>
      <c r="D305" s="28">
        <v>1</v>
      </c>
      <c r="E305" s="5"/>
      <c r="F305" s="5"/>
    </row>
    <row r="306" spans="1:6" ht="71.25">
      <c r="A306" s="26" t="s">
        <v>444</v>
      </c>
      <c r="B306" s="6" t="s">
        <v>445</v>
      </c>
      <c r="C306" s="13" t="s">
        <v>3</v>
      </c>
      <c r="D306" s="28">
        <v>1</v>
      </c>
      <c r="E306" s="5"/>
      <c r="F306" s="5"/>
    </row>
    <row r="307" spans="1:6" ht="99.75">
      <c r="A307" s="26" t="s">
        <v>446</v>
      </c>
      <c r="B307" s="6" t="s">
        <v>447</v>
      </c>
      <c r="C307" s="13" t="s">
        <v>3</v>
      </c>
      <c r="D307" s="28">
        <v>1</v>
      </c>
      <c r="E307" s="5"/>
      <c r="F307" s="5"/>
    </row>
    <row r="308" spans="1:6" ht="15">
      <c r="A308" s="26" t="s">
        <v>448</v>
      </c>
      <c r="B308" s="6" t="s">
        <v>449</v>
      </c>
      <c r="C308" s="13" t="s">
        <v>3</v>
      </c>
      <c r="D308" s="28">
        <v>15</v>
      </c>
      <c r="E308" s="5"/>
      <c r="F308" s="5"/>
    </row>
    <row r="309" spans="1:6" ht="15">
      <c r="A309" s="26" t="s">
        <v>450</v>
      </c>
      <c r="B309" s="6" t="s">
        <v>331</v>
      </c>
      <c r="C309" s="13" t="s">
        <v>3</v>
      </c>
      <c r="D309" s="28">
        <v>7</v>
      </c>
      <c r="E309" s="5"/>
      <c r="F309" s="5"/>
    </row>
    <row r="310" spans="1:6" ht="15">
      <c r="A310" s="26" t="s">
        <v>451</v>
      </c>
      <c r="B310" s="6" t="s">
        <v>144</v>
      </c>
      <c r="C310" s="13" t="s">
        <v>3</v>
      </c>
      <c r="D310" s="28">
        <v>1</v>
      </c>
      <c r="E310" s="5"/>
      <c r="F310" s="5"/>
    </row>
    <row r="311" spans="1:6" ht="15">
      <c r="A311" s="26" t="s">
        <v>452</v>
      </c>
      <c r="B311" s="6" t="s">
        <v>333</v>
      </c>
      <c r="C311" s="13" t="s">
        <v>3</v>
      </c>
      <c r="D311" s="28">
        <v>20</v>
      </c>
      <c r="E311" s="5"/>
      <c r="F311" s="5"/>
    </row>
    <row r="312" spans="1:6" ht="15">
      <c r="A312" s="26" t="s">
        <v>453</v>
      </c>
      <c r="B312" s="6" t="s">
        <v>335</v>
      </c>
      <c r="C312" s="13" t="s">
        <v>3</v>
      </c>
      <c r="D312" s="28">
        <v>36</v>
      </c>
      <c r="E312" s="5"/>
      <c r="F312" s="5"/>
    </row>
    <row r="313" spans="1:6" ht="15">
      <c r="A313" s="26" t="s">
        <v>454</v>
      </c>
      <c r="B313" s="6" t="s">
        <v>455</v>
      </c>
      <c r="C313" s="13" t="s">
        <v>272</v>
      </c>
      <c r="D313" s="28">
        <v>1</v>
      </c>
      <c r="E313" s="5"/>
      <c r="F313" s="5"/>
    </row>
    <row r="314" spans="1:6" ht="15">
      <c r="A314" s="26" t="s">
        <v>456</v>
      </c>
      <c r="B314" s="6" t="s">
        <v>457</v>
      </c>
      <c r="C314" s="13" t="s">
        <v>3</v>
      </c>
      <c r="D314" s="28">
        <v>1</v>
      </c>
      <c r="E314" s="5"/>
      <c r="F314" s="5"/>
    </row>
    <row r="315" spans="1:6" ht="15">
      <c r="A315" s="26" t="s">
        <v>458</v>
      </c>
      <c r="B315" s="6" t="s">
        <v>459</v>
      </c>
      <c r="C315" s="13" t="s">
        <v>3</v>
      </c>
      <c r="D315" s="28">
        <v>1</v>
      </c>
      <c r="E315" s="5"/>
      <c r="F315" s="5"/>
    </row>
    <row r="316" spans="1:6" ht="15">
      <c r="A316" s="26" t="s">
        <v>460</v>
      </c>
      <c r="B316" s="6" t="s">
        <v>339</v>
      </c>
      <c r="C316" s="13" t="s">
        <v>3</v>
      </c>
      <c r="D316" s="28">
        <v>300</v>
      </c>
      <c r="E316" s="5"/>
      <c r="F316" s="5"/>
    </row>
    <row r="317" spans="1:6" ht="15">
      <c r="A317" s="26" t="s">
        <v>461</v>
      </c>
      <c r="B317" s="6" t="s">
        <v>341</v>
      </c>
      <c r="C317" s="13" t="s">
        <v>3</v>
      </c>
      <c r="D317" s="28">
        <v>300</v>
      </c>
      <c r="E317" s="5"/>
      <c r="F317" s="5"/>
    </row>
    <row r="318" spans="1:6" ht="15">
      <c r="A318" s="26" t="s">
        <v>462</v>
      </c>
      <c r="B318" s="6" t="s">
        <v>343</v>
      </c>
      <c r="C318" s="13" t="s">
        <v>3</v>
      </c>
      <c r="D318" s="28">
        <v>300</v>
      </c>
      <c r="E318" s="5"/>
      <c r="F318" s="5"/>
    </row>
    <row r="319" spans="1:6" ht="15">
      <c r="A319" s="26" t="s">
        <v>463</v>
      </c>
      <c r="B319" s="6" t="s">
        <v>345</v>
      </c>
      <c r="C319" s="13" t="s">
        <v>3</v>
      </c>
      <c r="D319" s="28">
        <v>300</v>
      </c>
      <c r="E319" s="5"/>
      <c r="F319" s="5"/>
    </row>
    <row r="320" spans="1:6" ht="15">
      <c r="A320" s="26" t="s">
        <v>464</v>
      </c>
      <c r="B320" s="6" t="s">
        <v>347</v>
      </c>
      <c r="C320" s="13" t="s">
        <v>3</v>
      </c>
      <c r="D320" s="28">
        <v>300</v>
      </c>
      <c r="E320" s="5"/>
      <c r="F320" s="5"/>
    </row>
    <row r="321" spans="1:6" ht="15">
      <c r="A321" s="26" t="s">
        <v>465</v>
      </c>
      <c r="B321" s="6" t="s">
        <v>466</v>
      </c>
      <c r="C321" s="13" t="s">
        <v>3</v>
      </c>
      <c r="D321" s="28">
        <v>36</v>
      </c>
      <c r="E321" s="5"/>
      <c r="F321" s="5"/>
    </row>
    <row r="322" spans="1:6" ht="15">
      <c r="A322" s="26" t="s">
        <v>467</v>
      </c>
      <c r="B322" s="6" t="s">
        <v>353</v>
      </c>
      <c r="C322" s="13" t="s">
        <v>3</v>
      </c>
      <c r="D322" s="28">
        <v>3</v>
      </c>
      <c r="E322" s="5"/>
      <c r="F322" s="5"/>
    </row>
    <row r="323" spans="1:6" ht="15">
      <c r="A323" s="26" t="s">
        <v>468</v>
      </c>
      <c r="B323" s="6" t="s">
        <v>357</v>
      </c>
      <c r="C323" s="13" t="s">
        <v>3</v>
      </c>
      <c r="D323" s="28">
        <v>300</v>
      </c>
      <c r="E323" s="5"/>
      <c r="F323" s="5"/>
    </row>
    <row r="324" spans="1:6" ht="15.75">
      <c r="A324" s="26" t="s">
        <v>469</v>
      </c>
      <c r="B324" s="6" t="s">
        <v>470</v>
      </c>
      <c r="C324" s="40" t="s">
        <v>3</v>
      </c>
      <c r="D324" s="28">
        <v>3</v>
      </c>
      <c r="E324" s="5"/>
      <c r="F324" s="5"/>
    </row>
    <row r="325" spans="1:6" ht="15">
      <c r="A325" s="26" t="s">
        <v>471</v>
      </c>
      <c r="B325" s="6" t="s">
        <v>360</v>
      </c>
      <c r="C325" s="13" t="s">
        <v>3</v>
      </c>
      <c r="D325" s="28">
        <v>12</v>
      </c>
      <c r="E325" s="5"/>
      <c r="F325" s="5"/>
    </row>
    <row r="326" spans="1:6" ht="15">
      <c r="A326" s="26" t="s">
        <v>472</v>
      </c>
      <c r="B326" s="6" t="s">
        <v>362</v>
      </c>
      <c r="C326" s="13" t="s">
        <v>3</v>
      </c>
      <c r="D326" s="28">
        <v>36</v>
      </c>
      <c r="E326" s="5"/>
      <c r="F326" s="5"/>
    </row>
    <row r="327" spans="1:6" ht="28.5">
      <c r="A327" s="26" t="s">
        <v>473</v>
      </c>
      <c r="B327" s="6" t="s">
        <v>474</v>
      </c>
      <c r="C327" s="13" t="s">
        <v>3</v>
      </c>
      <c r="D327" s="28">
        <v>1</v>
      </c>
      <c r="E327" s="5"/>
      <c r="F327" s="5"/>
    </row>
    <row r="328" spans="1:6" ht="15">
      <c r="A328" s="26" t="s">
        <v>475</v>
      </c>
      <c r="B328" s="6" t="s">
        <v>476</v>
      </c>
      <c r="C328" s="13" t="s">
        <v>3</v>
      </c>
      <c r="D328" s="28">
        <v>102</v>
      </c>
      <c r="E328" s="5"/>
      <c r="F328" s="5"/>
    </row>
    <row r="329" spans="1:6" ht="15">
      <c r="A329" s="26" t="s">
        <v>477</v>
      </c>
      <c r="B329" s="6" t="s">
        <v>478</v>
      </c>
      <c r="C329" s="13" t="s">
        <v>3</v>
      </c>
      <c r="D329" s="28">
        <v>3</v>
      </c>
      <c r="E329" s="5"/>
      <c r="F329" s="5"/>
    </row>
    <row r="330" spans="1:6" ht="15">
      <c r="A330" s="26" t="s">
        <v>479</v>
      </c>
      <c r="B330" s="6" t="s">
        <v>381</v>
      </c>
      <c r="C330" s="13" t="s">
        <v>25</v>
      </c>
      <c r="D330" s="28">
        <v>12</v>
      </c>
      <c r="E330" s="5"/>
      <c r="F330" s="5"/>
    </row>
    <row r="331" spans="1:6" ht="15">
      <c r="A331" s="13"/>
      <c r="B331" s="11"/>
      <c r="C331" s="13"/>
      <c r="D331" s="4"/>
      <c r="E331" s="9"/>
      <c r="F331" s="9"/>
    </row>
    <row r="332" spans="1:6" ht="15">
      <c r="A332" s="13"/>
      <c r="B332" s="32" t="s">
        <v>480</v>
      </c>
      <c r="C332" s="29"/>
      <c r="D332" s="33"/>
      <c r="E332" s="8"/>
      <c r="F332" s="8"/>
    </row>
    <row r="333" spans="1:6" ht="15">
      <c r="A333" s="13"/>
      <c r="B333" s="32"/>
      <c r="C333" s="29"/>
      <c r="D333" s="33"/>
      <c r="E333" s="8"/>
      <c r="F333" s="8"/>
    </row>
    <row r="334" spans="1:6" ht="15">
      <c r="A334" s="2">
        <v>4</v>
      </c>
      <c r="B334" s="55" t="s">
        <v>481</v>
      </c>
      <c r="C334" s="55"/>
      <c r="D334" s="55"/>
      <c r="E334" s="55"/>
      <c r="F334" s="55"/>
    </row>
    <row r="335" spans="1:6" ht="15">
      <c r="A335" s="26"/>
      <c r="B335" s="35"/>
      <c r="C335" s="14"/>
      <c r="D335" s="15"/>
      <c r="E335" s="16"/>
      <c r="F335" s="16"/>
    </row>
    <row r="336" spans="1:6" ht="15">
      <c r="A336" s="26" t="s">
        <v>482</v>
      </c>
      <c r="B336" s="6" t="s">
        <v>386</v>
      </c>
      <c r="C336" s="13" t="s">
        <v>387</v>
      </c>
      <c r="D336" s="28">
        <v>1</v>
      </c>
      <c r="E336" s="5"/>
      <c r="F336" s="5"/>
    </row>
    <row r="337" spans="1:6" ht="15">
      <c r="A337" s="26" t="s">
        <v>483</v>
      </c>
      <c r="B337" s="6" t="s">
        <v>389</v>
      </c>
      <c r="C337" s="13" t="s">
        <v>13</v>
      </c>
      <c r="D337" s="28">
        <v>3</v>
      </c>
      <c r="E337" s="5"/>
      <c r="F337" s="5"/>
    </row>
    <row r="338" spans="1:6" ht="15">
      <c r="A338" s="26" t="s">
        <v>484</v>
      </c>
      <c r="B338" s="6" t="s">
        <v>391</v>
      </c>
      <c r="C338" s="13" t="s">
        <v>3</v>
      </c>
      <c r="D338" s="28">
        <v>50</v>
      </c>
      <c r="E338" s="5"/>
      <c r="F338" s="5"/>
    </row>
    <row r="339" spans="1:6" ht="15">
      <c r="A339" s="26" t="s">
        <v>485</v>
      </c>
      <c r="B339" s="6" t="s">
        <v>261</v>
      </c>
      <c r="C339" s="26" t="s">
        <v>3</v>
      </c>
      <c r="D339" s="28">
        <v>400</v>
      </c>
      <c r="E339" s="5"/>
      <c r="F339" s="5"/>
    </row>
    <row r="340" spans="1:6" ht="15">
      <c r="A340" s="26" t="s">
        <v>486</v>
      </c>
      <c r="B340" s="6" t="s">
        <v>263</v>
      </c>
      <c r="C340" s="26" t="s">
        <v>3</v>
      </c>
      <c r="D340" s="28">
        <v>400</v>
      </c>
      <c r="E340" s="5"/>
      <c r="F340" s="5"/>
    </row>
    <row r="341" spans="1:6" ht="15">
      <c r="A341" s="26" t="s">
        <v>487</v>
      </c>
      <c r="B341" s="6" t="s">
        <v>267</v>
      </c>
      <c r="C341" s="26" t="s">
        <v>3</v>
      </c>
      <c r="D341" s="28">
        <v>40</v>
      </c>
      <c r="E341" s="5"/>
      <c r="F341" s="5"/>
    </row>
    <row r="342" spans="1:6" ht="15">
      <c r="A342" s="26" t="s">
        <v>488</v>
      </c>
      <c r="B342" s="6" t="s">
        <v>269</v>
      </c>
      <c r="C342" s="26" t="s">
        <v>3</v>
      </c>
      <c r="D342" s="28">
        <v>40</v>
      </c>
      <c r="E342" s="5"/>
      <c r="F342" s="5"/>
    </row>
    <row r="343" spans="1:6" ht="15">
      <c r="A343" s="26" t="s">
        <v>489</v>
      </c>
      <c r="B343" s="6" t="s">
        <v>271</v>
      </c>
      <c r="C343" s="13" t="s">
        <v>272</v>
      </c>
      <c r="D343" s="28">
        <v>1</v>
      </c>
      <c r="E343" s="5"/>
      <c r="F343" s="5"/>
    </row>
    <row r="344" spans="1:6" ht="15">
      <c r="A344" s="26" t="s">
        <v>490</v>
      </c>
      <c r="B344" s="6" t="s">
        <v>153</v>
      </c>
      <c r="C344" s="13" t="s">
        <v>3</v>
      </c>
      <c r="D344" s="28">
        <v>100</v>
      </c>
      <c r="E344" s="5"/>
      <c r="F344" s="5"/>
    </row>
    <row r="345" spans="1:6" ht="15">
      <c r="A345" s="26" t="s">
        <v>491</v>
      </c>
      <c r="B345" s="6" t="s">
        <v>399</v>
      </c>
      <c r="C345" s="13" t="s">
        <v>25</v>
      </c>
      <c r="D345" s="28">
        <v>50</v>
      </c>
      <c r="E345" s="5"/>
      <c r="F345" s="5"/>
    </row>
    <row r="346" spans="1:6" ht="28.5">
      <c r="A346" s="26" t="s">
        <v>492</v>
      </c>
      <c r="B346" s="6" t="s">
        <v>493</v>
      </c>
      <c r="C346" s="13" t="s">
        <v>25</v>
      </c>
      <c r="D346" s="28">
        <v>2000</v>
      </c>
      <c r="E346" s="5"/>
      <c r="F346" s="5"/>
    </row>
    <row r="347" spans="1:6" ht="28.5">
      <c r="A347" s="26" t="s">
        <v>494</v>
      </c>
      <c r="B347" s="6" t="s">
        <v>404</v>
      </c>
      <c r="C347" s="13" t="s">
        <v>3</v>
      </c>
      <c r="D347" s="28">
        <v>76</v>
      </c>
      <c r="E347" s="5"/>
      <c r="F347" s="5"/>
    </row>
    <row r="348" spans="1:6" ht="15">
      <c r="A348" s="26" t="s">
        <v>495</v>
      </c>
      <c r="B348" s="6" t="s">
        <v>291</v>
      </c>
      <c r="C348" s="13" t="s">
        <v>3</v>
      </c>
      <c r="D348" s="28">
        <v>4</v>
      </c>
      <c r="E348" s="5"/>
      <c r="F348" s="5"/>
    </row>
    <row r="349" spans="1:6" ht="15">
      <c r="A349" s="26" t="s">
        <v>496</v>
      </c>
      <c r="B349" s="6" t="s">
        <v>497</v>
      </c>
      <c r="C349" s="13" t="s">
        <v>3</v>
      </c>
      <c r="D349" s="28">
        <v>1</v>
      </c>
      <c r="E349" s="5"/>
      <c r="F349" s="5"/>
    </row>
    <row r="350" spans="1:6" ht="15">
      <c r="A350" s="26" t="s">
        <v>498</v>
      </c>
      <c r="B350" s="6" t="s">
        <v>296</v>
      </c>
      <c r="C350" s="13" t="s">
        <v>3</v>
      </c>
      <c r="D350" s="28">
        <v>90</v>
      </c>
      <c r="E350" s="5"/>
      <c r="F350" s="5"/>
    </row>
    <row r="351" spans="1:6" ht="71.25">
      <c r="A351" s="26" t="s">
        <v>499</v>
      </c>
      <c r="B351" s="6" t="s">
        <v>500</v>
      </c>
      <c r="C351" s="13" t="s">
        <v>25</v>
      </c>
      <c r="D351" s="28">
        <v>250</v>
      </c>
      <c r="E351" s="5"/>
      <c r="F351" s="5"/>
    </row>
    <row r="352" spans="1:6" ht="15">
      <c r="A352" s="26" t="s">
        <v>501</v>
      </c>
      <c r="B352" s="6" t="s">
        <v>300</v>
      </c>
      <c r="C352" s="13" t="s">
        <v>3</v>
      </c>
      <c r="D352" s="28">
        <v>90</v>
      </c>
      <c r="E352" s="5"/>
      <c r="F352" s="5"/>
    </row>
    <row r="353" spans="1:6" ht="28.5">
      <c r="A353" s="26" t="s">
        <v>502</v>
      </c>
      <c r="B353" s="6" t="s">
        <v>302</v>
      </c>
      <c r="C353" s="13" t="s">
        <v>3</v>
      </c>
      <c r="D353" s="28">
        <v>81</v>
      </c>
      <c r="E353" s="5"/>
      <c r="F353" s="5"/>
    </row>
    <row r="354" spans="1:6" ht="15">
      <c r="A354" s="26" t="s">
        <v>503</v>
      </c>
      <c r="B354" s="6" t="s">
        <v>504</v>
      </c>
      <c r="C354" s="13" t="s">
        <v>272</v>
      </c>
      <c r="D354" s="28">
        <v>1</v>
      </c>
      <c r="E354" s="5"/>
      <c r="F354" s="5"/>
    </row>
    <row r="355" spans="1:6" ht="15">
      <c r="A355" s="26" t="s">
        <v>505</v>
      </c>
      <c r="B355" s="6" t="s">
        <v>246</v>
      </c>
      <c r="C355" s="13" t="s">
        <v>3</v>
      </c>
      <c r="D355" s="28">
        <v>50</v>
      </c>
      <c r="E355" s="5"/>
      <c r="F355" s="5"/>
    </row>
    <row r="356" spans="1:6" ht="28.5">
      <c r="A356" s="26" t="s">
        <v>506</v>
      </c>
      <c r="B356" s="6" t="s">
        <v>427</v>
      </c>
      <c r="C356" s="13" t="s">
        <v>272</v>
      </c>
      <c r="D356" s="28">
        <v>1</v>
      </c>
      <c r="E356" s="5"/>
      <c r="F356" s="5"/>
    </row>
    <row r="357" spans="1:6" ht="15">
      <c r="A357" s="26" t="s">
        <v>507</v>
      </c>
      <c r="B357" s="6" t="s">
        <v>431</v>
      </c>
      <c r="C357" s="13" t="s">
        <v>25</v>
      </c>
      <c r="D357" s="28">
        <v>40</v>
      </c>
      <c r="E357" s="5"/>
      <c r="F357" s="5"/>
    </row>
    <row r="358" spans="1:6" ht="15">
      <c r="A358" s="26" t="s">
        <v>508</v>
      </c>
      <c r="B358" s="6" t="s">
        <v>248</v>
      </c>
      <c r="C358" s="26" t="s">
        <v>25</v>
      </c>
      <c r="D358" s="28">
        <v>300</v>
      </c>
      <c r="E358" s="5"/>
      <c r="F358" s="5"/>
    </row>
    <row r="359" spans="1:6" ht="15">
      <c r="A359" s="26" t="s">
        <v>509</v>
      </c>
      <c r="B359" s="6" t="s">
        <v>510</v>
      </c>
      <c r="C359" s="13" t="s">
        <v>3</v>
      </c>
      <c r="D359" s="28">
        <v>2</v>
      </c>
      <c r="E359" s="5"/>
      <c r="F359" s="5"/>
    </row>
    <row r="360" spans="1:6" ht="15">
      <c r="A360" s="26" t="s">
        <v>511</v>
      </c>
      <c r="B360" s="6" t="s">
        <v>436</v>
      </c>
      <c r="C360" s="13" t="s">
        <v>437</v>
      </c>
      <c r="D360" s="28">
        <v>2</v>
      </c>
      <c r="E360" s="5"/>
      <c r="F360" s="5"/>
    </row>
    <row r="361" spans="1:6" ht="15">
      <c r="A361" s="26" t="s">
        <v>512</v>
      </c>
      <c r="B361" s="6" t="s">
        <v>439</v>
      </c>
      <c r="C361" s="13" t="s">
        <v>25</v>
      </c>
      <c r="D361" s="28">
        <v>60</v>
      </c>
      <c r="E361" s="5"/>
      <c r="F361" s="5"/>
    </row>
    <row r="362" spans="1:6" ht="15">
      <c r="A362" s="26" t="s">
        <v>513</v>
      </c>
      <c r="B362" s="6" t="s">
        <v>441</v>
      </c>
      <c r="C362" s="13" t="s">
        <v>437</v>
      </c>
      <c r="D362" s="28">
        <v>4</v>
      </c>
      <c r="E362" s="5"/>
      <c r="F362" s="5"/>
    </row>
    <row r="363" spans="1:6" ht="28.5">
      <c r="A363" s="26" t="s">
        <v>514</v>
      </c>
      <c r="B363" s="6" t="s">
        <v>515</v>
      </c>
      <c r="C363" s="13" t="s">
        <v>3</v>
      </c>
      <c r="D363" s="28">
        <v>2</v>
      </c>
      <c r="E363" s="5"/>
      <c r="F363" s="5"/>
    </row>
    <row r="364" spans="1:6" ht="71.25">
      <c r="A364" s="26" t="s">
        <v>516</v>
      </c>
      <c r="B364" s="6" t="s">
        <v>517</v>
      </c>
      <c r="C364" s="13" t="s">
        <v>3</v>
      </c>
      <c r="D364" s="28">
        <v>1</v>
      </c>
      <c r="E364" s="5"/>
      <c r="F364" s="5"/>
    </row>
    <row r="365" spans="1:6" ht="15">
      <c r="A365" s="26" t="s">
        <v>518</v>
      </c>
      <c r="B365" s="6" t="s">
        <v>459</v>
      </c>
      <c r="C365" s="13" t="s">
        <v>3</v>
      </c>
      <c r="D365" s="28">
        <v>1</v>
      </c>
      <c r="E365" s="5"/>
      <c r="F365" s="5"/>
    </row>
    <row r="366" spans="1:6" ht="15">
      <c r="A366" s="26" t="s">
        <v>519</v>
      </c>
      <c r="B366" s="6" t="s">
        <v>345</v>
      </c>
      <c r="C366" s="13" t="s">
        <v>3</v>
      </c>
      <c r="D366" s="28">
        <v>90</v>
      </c>
      <c r="E366" s="5"/>
      <c r="F366" s="5"/>
    </row>
    <row r="367" spans="1:6" ht="15">
      <c r="A367" s="26" t="s">
        <v>520</v>
      </c>
      <c r="B367" s="6" t="s">
        <v>347</v>
      </c>
      <c r="C367" s="13" t="s">
        <v>3</v>
      </c>
      <c r="D367" s="28">
        <v>90</v>
      </c>
      <c r="E367" s="5"/>
      <c r="F367" s="5"/>
    </row>
    <row r="368" spans="1:6" ht="15">
      <c r="A368" s="26" t="s">
        <v>521</v>
      </c>
      <c r="B368" s="6" t="s">
        <v>360</v>
      </c>
      <c r="C368" s="13" t="s">
        <v>3</v>
      </c>
      <c r="D368" s="28">
        <v>23</v>
      </c>
      <c r="E368" s="5"/>
      <c r="F368" s="5"/>
    </row>
    <row r="369" spans="1:6" ht="42.75">
      <c r="A369" s="26" t="s">
        <v>522</v>
      </c>
      <c r="B369" s="6" t="s">
        <v>523</v>
      </c>
      <c r="C369" s="13" t="s">
        <v>3</v>
      </c>
      <c r="D369" s="28">
        <v>9</v>
      </c>
      <c r="E369" s="5"/>
      <c r="F369" s="5"/>
    </row>
    <row r="370" spans="1:6" ht="42.75">
      <c r="A370" s="26" t="s">
        <v>524</v>
      </c>
      <c r="B370" s="6" t="s">
        <v>525</v>
      </c>
      <c r="C370" s="13" t="s">
        <v>3</v>
      </c>
      <c r="D370" s="28">
        <v>54</v>
      </c>
      <c r="E370" s="5"/>
      <c r="F370" s="5"/>
    </row>
    <row r="371" spans="1:6" ht="28.5">
      <c r="A371" s="26" t="s">
        <v>526</v>
      </c>
      <c r="B371" s="6" t="s">
        <v>527</v>
      </c>
      <c r="C371" s="13" t="s">
        <v>3</v>
      </c>
      <c r="D371" s="28">
        <v>4</v>
      </c>
      <c r="E371" s="5"/>
      <c r="F371" s="5"/>
    </row>
    <row r="372" spans="1:6" ht="28.5">
      <c r="A372" s="26" t="s">
        <v>528</v>
      </c>
      <c r="B372" s="6" t="s">
        <v>529</v>
      </c>
      <c r="C372" s="13" t="s">
        <v>3</v>
      </c>
      <c r="D372" s="28">
        <v>3</v>
      </c>
      <c r="E372" s="5"/>
      <c r="F372" s="5"/>
    </row>
    <row r="373" spans="1:6" ht="15">
      <c r="A373" s="26" t="s">
        <v>530</v>
      </c>
      <c r="B373" s="6" t="s">
        <v>362</v>
      </c>
      <c r="C373" s="13" t="s">
        <v>3</v>
      </c>
      <c r="D373" s="28">
        <v>76</v>
      </c>
      <c r="E373" s="5"/>
      <c r="F373" s="5"/>
    </row>
    <row r="374" spans="1:6" ht="15">
      <c r="A374" s="26" t="s">
        <v>531</v>
      </c>
      <c r="B374" s="6" t="s">
        <v>381</v>
      </c>
      <c r="C374" s="13" t="s">
        <v>25</v>
      </c>
      <c r="D374" s="28">
        <v>12</v>
      </c>
      <c r="E374" s="5"/>
      <c r="F374" s="5"/>
    </row>
    <row r="375" spans="1:6" ht="15">
      <c r="A375" s="26"/>
      <c r="B375" s="34"/>
      <c r="C375" s="13"/>
      <c r="D375" s="28"/>
      <c r="E375" s="5"/>
      <c r="F375" s="5"/>
    </row>
    <row r="376" spans="1:6" ht="15">
      <c r="A376" s="13"/>
      <c r="B376" s="32" t="s">
        <v>532</v>
      </c>
      <c r="C376" s="14"/>
      <c r="D376" s="14"/>
      <c r="E376" s="17"/>
      <c r="F376" s="8"/>
    </row>
    <row r="377" spans="1:6" ht="15">
      <c r="A377" s="13"/>
      <c r="B377" s="11"/>
      <c r="C377" s="29"/>
      <c r="D377" s="33"/>
      <c r="E377" s="8"/>
      <c r="F377" s="8"/>
    </row>
    <row r="378" spans="1:6" ht="15">
      <c r="A378" s="2">
        <v>5</v>
      </c>
      <c r="B378" s="55" t="s">
        <v>533</v>
      </c>
      <c r="C378" s="55"/>
      <c r="D378" s="55"/>
      <c r="E378" s="55"/>
      <c r="F378" s="55"/>
    </row>
    <row r="379" spans="1:6" ht="15">
      <c r="A379" s="29"/>
      <c r="B379" s="11"/>
      <c r="C379" s="36"/>
      <c r="D379" s="15"/>
      <c r="E379" s="16"/>
      <c r="F379" s="16"/>
    </row>
    <row r="380" spans="1:6" ht="71.25">
      <c r="A380" s="26" t="s">
        <v>534</v>
      </c>
      <c r="B380" s="6" t="s">
        <v>535</v>
      </c>
      <c r="C380" s="13" t="s">
        <v>3</v>
      </c>
      <c r="D380" s="28">
        <v>10</v>
      </c>
      <c r="E380" s="5"/>
      <c r="F380" s="5"/>
    </row>
    <row r="381" spans="1:6" ht="15">
      <c r="A381" s="26" t="s">
        <v>536</v>
      </c>
      <c r="B381" s="6" t="s">
        <v>386</v>
      </c>
      <c r="C381" s="13" t="s">
        <v>387</v>
      </c>
      <c r="D381" s="28">
        <v>1</v>
      </c>
      <c r="E381" s="5"/>
      <c r="F381" s="5"/>
    </row>
    <row r="382" spans="1:6" ht="15">
      <c r="A382" s="26" t="s">
        <v>537</v>
      </c>
      <c r="B382" s="6" t="s">
        <v>389</v>
      </c>
      <c r="C382" s="13" t="s">
        <v>13</v>
      </c>
      <c r="D382" s="28">
        <v>1</v>
      </c>
      <c r="E382" s="5"/>
      <c r="F382" s="5"/>
    </row>
    <row r="383" spans="1:6" ht="15">
      <c r="A383" s="26" t="s">
        <v>538</v>
      </c>
      <c r="B383" s="6" t="s">
        <v>391</v>
      </c>
      <c r="C383" s="13" t="s">
        <v>3</v>
      </c>
      <c r="D383" s="28">
        <v>50</v>
      </c>
      <c r="E383" s="5"/>
      <c r="F383" s="5"/>
    </row>
    <row r="384" spans="1:6" ht="15">
      <c r="A384" s="26" t="s">
        <v>539</v>
      </c>
      <c r="B384" s="6" t="s">
        <v>261</v>
      </c>
      <c r="C384" s="26" t="s">
        <v>3</v>
      </c>
      <c r="D384" s="28">
        <v>400</v>
      </c>
      <c r="E384" s="5"/>
      <c r="F384" s="5"/>
    </row>
    <row r="385" spans="1:6" ht="15">
      <c r="A385" s="26" t="s">
        <v>540</v>
      </c>
      <c r="B385" s="6" t="s">
        <v>263</v>
      </c>
      <c r="C385" s="26" t="s">
        <v>3</v>
      </c>
      <c r="D385" s="28">
        <v>400</v>
      </c>
      <c r="E385" s="5"/>
      <c r="F385" s="5"/>
    </row>
    <row r="386" spans="1:6" ht="15">
      <c r="A386" s="26" t="s">
        <v>541</v>
      </c>
      <c r="B386" s="6" t="s">
        <v>271</v>
      </c>
      <c r="C386" s="13" t="s">
        <v>272</v>
      </c>
      <c r="D386" s="28">
        <v>1</v>
      </c>
      <c r="E386" s="5"/>
      <c r="F386" s="5"/>
    </row>
    <row r="387" spans="1:6" ht="15">
      <c r="A387" s="26" t="s">
        <v>542</v>
      </c>
      <c r="B387" s="6" t="s">
        <v>153</v>
      </c>
      <c r="C387" s="13" t="s">
        <v>3</v>
      </c>
      <c r="D387" s="28">
        <v>50</v>
      </c>
      <c r="E387" s="5"/>
      <c r="F387" s="5"/>
    </row>
    <row r="388" spans="1:6" ht="15">
      <c r="A388" s="26" t="s">
        <v>543</v>
      </c>
      <c r="B388" s="6" t="s">
        <v>544</v>
      </c>
      <c r="C388" s="26" t="s">
        <v>25</v>
      </c>
      <c r="D388" s="28">
        <v>50</v>
      </c>
      <c r="E388" s="5"/>
      <c r="F388" s="5"/>
    </row>
    <row r="389" spans="1:6" ht="15">
      <c r="A389" s="26" t="s">
        <v>545</v>
      </c>
      <c r="B389" s="6" t="s">
        <v>546</v>
      </c>
      <c r="C389" s="13" t="s">
        <v>25</v>
      </c>
      <c r="D389" s="28">
        <v>73</v>
      </c>
      <c r="E389" s="5"/>
      <c r="F389" s="5"/>
    </row>
    <row r="390" spans="1:6" ht="15">
      <c r="A390" s="26" t="s">
        <v>547</v>
      </c>
      <c r="B390" s="6" t="s">
        <v>175</v>
      </c>
      <c r="C390" s="13" t="s">
        <v>3</v>
      </c>
      <c r="D390" s="28">
        <v>3</v>
      </c>
      <c r="E390" s="5"/>
      <c r="F390" s="5"/>
    </row>
    <row r="391" spans="1:6" ht="15">
      <c r="A391" s="26" t="s">
        <v>548</v>
      </c>
      <c r="B391" s="6" t="s">
        <v>296</v>
      </c>
      <c r="C391" s="13" t="s">
        <v>3</v>
      </c>
      <c r="D391" s="28">
        <v>70</v>
      </c>
      <c r="E391" s="5"/>
      <c r="F391" s="5"/>
    </row>
    <row r="392" spans="1:6" ht="15">
      <c r="A392" s="26" t="s">
        <v>549</v>
      </c>
      <c r="B392" s="6" t="s">
        <v>300</v>
      </c>
      <c r="C392" s="13" t="s">
        <v>3</v>
      </c>
      <c r="D392" s="28">
        <v>70</v>
      </c>
      <c r="E392" s="5"/>
      <c r="F392" s="5"/>
    </row>
    <row r="393" spans="1:6" ht="28.5">
      <c r="A393" s="26" t="s">
        <v>550</v>
      </c>
      <c r="B393" s="6" t="s">
        <v>551</v>
      </c>
      <c r="C393" s="13" t="s">
        <v>3</v>
      </c>
      <c r="D393" s="28">
        <v>35</v>
      </c>
      <c r="E393" s="5"/>
      <c r="F393" s="5"/>
    </row>
    <row r="394" spans="1:6" ht="15">
      <c r="A394" s="26" t="s">
        <v>552</v>
      </c>
      <c r="B394" s="6" t="s">
        <v>504</v>
      </c>
      <c r="C394" s="13" t="s">
        <v>272</v>
      </c>
      <c r="D394" s="28">
        <v>1</v>
      </c>
      <c r="E394" s="5"/>
      <c r="F394" s="5"/>
    </row>
    <row r="395" spans="1:6" ht="15">
      <c r="A395" s="26" t="s">
        <v>553</v>
      </c>
      <c r="B395" s="6" t="s">
        <v>246</v>
      </c>
      <c r="C395" s="13" t="s">
        <v>3</v>
      </c>
      <c r="D395" s="28">
        <v>50</v>
      </c>
      <c r="E395" s="5"/>
      <c r="F395" s="5"/>
    </row>
    <row r="396" spans="1:6" ht="28.5">
      <c r="A396" s="26" t="s">
        <v>554</v>
      </c>
      <c r="B396" s="6" t="s">
        <v>427</v>
      </c>
      <c r="C396" s="13" t="s">
        <v>3</v>
      </c>
      <c r="D396" s="28">
        <v>1</v>
      </c>
      <c r="E396" s="5"/>
      <c r="F396" s="5"/>
    </row>
    <row r="397" spans="1:6" ht="15">
      <c r="A397" s="26" t="s">
        <v>555</v>
      </c>
      <c r="B397" s="6" t="s">
        <v>248</v>
      </c>
      <c r="C397" s="26" t="s">
        <v>25</v>
      </c>
      <c r="D397" s="28">
        <v>220</v>
      </c>
      <c r="E397" s="5"/>
      <c r="F397" s="5"/>
    </row>
    <row r="398" spans="1:6" ht="15">
      <c r="A398" s="26" t="s">
        <v>556</v>
      </c>
      <c r="B398" s="6" t="s">
        <v>510</v>
      </c>
      <c r="C398" s="13" t="s">
        <v>3</v>
      </c>
      <c r="D398" s="28">
        <v>1</v>
      </c>
      <c r="E398" s="5"/>
      <c r="F398" s="5"/>
    </row>
    <row r="399" spans="1:6" ht="15">
      <c r="A399" s="26" t="s">
        <v>557</v>
      </c>
      <c r="B399" s="6" t="s">
        <v>436</v>
      </c>
      <c r="C399" s="13" t="s">
        <v>437</v>
      </c>
      <c r="D399" s="28">
        <v>2</v>
      </c>
      <c r="E399" s="5"/>
      <c r="F399" s="5"/>
    </row>
    <row r="400" spans="1:6" ht="15">
      <c r="A400" s="26" t="s">
        <v>558</v>
      </c>
      <c r="B400" s="6" t="s">
        <v>441</v>
      </c>
      <c r="C400" s="13" t="s">
        <v>437</v>
      </c>
      <c r="D400" s="28">
        <v>3</v>
      </c>
      <c r="E400" s="5"/>
      <c r="F400" s="5"/>
    </row>
    <row r="401" spans="1:6" ht="85.5">
      <c r="A401" s="26" t="s">
        <v>559</v>
      </c>
      <c r="B401" s="6" t="s">
        <v>560</v>
      </c>
      <c r="C401" s="13" t="s">
        <v>3</v>
      </c>
      <c r="D401" s="28">
        <v>1</v>
      </c>
      <c r="E401" s="5"/>
      <c r="F401" s="5"/>
    </row>
    <row r="402" spans="1:6" ht="132.75" customHeight="1">
      <c r="A402" s="26" t="s">
        <v>561</v>
      </c>
      <c r="B402" s="18" t="s">
        <v>562</v>
      </c>
      <c r="C402" s="13" t="s">
        <v>3</v>
      </c>
      <c r="D402" s="28">
        <v>45</v>
      </c>
      <c r="E402" s="5"/>
      <c r="F402" s="5"/>
    </row>
    <row r="403" spans="1:6" ht="142.5">
      <c r="A403" s="26" t="s">
        <v>563</v>
      </c>
      <c r="B403" s="18" t="s">
        <v>564</v>
      </c>
      <c r="C403" s="13" t="s">
        <v>3</v>
      </c>
      <c r="D403" s="28">
        <v>1</v>
      </c>
      <c r="E403" s="5"/>
      <c r="F403" s="5"/>
    </row>
    <row r="404" spans="1:6" ht="99.75">
      <c r="A404" s="26" t="s">
        <v>565</v>
      </c>
      <c r="B404" s="6" t="s">
        <v>566</v>
      </c>
      <c r="C404" s="13" t="s">
        <v>3</v>
      </c>
      <c r="D404" s="28">
        <v>1</v>
      </c>
      <c r="E404" s="5"/>
      <c r="F404" s="5"/>
    </row>
    <row r="405" spans="1:6" ht="15">
      <c r="A405" s="26" t="s">
        <v>567</v>
      </c>
      <c r="B405" s="6" t="s">
        <v>459</v>
      </c>
      <c r="C405" s="13" t="s">
        <v>3</v>
      </c>
      <c r="D405" s="28">
        <v>1</v>
      </c>
      <c r="E405" s="5"/>
      <c r="F405" s="5"/>
    </row>
    <row r="406" spans="1:6" ht="15">
      <c r="A406" s="26" t="s">
        <v>568</v>
      </c>
      <c r="B406" s="6" t="s">
        <v>345</v>
      </c>
      <c r="C406" s="13" t="s">
        <v>3</v>
      </c>
      <c r="D406" s="28">
        <v>70</v>
      </c>
      <c r="E406" s="5"/>
      <c r="F406" s="5"/>
    </row>
    <row r="407" spans="1:6" ht="15">
      <c r="A407" s="26" t="s">
        <v>569</v>
      </c>
      <c r="B407" s="6" t="s">
        <v>347</v>
      </c>
      <c r="C407" s="13" t="s">
        <v>3</v>
      </c>
      <c r="D407" s="28">
        <v>70</v>
      </c>
      <c r="E407" s="5"/>
      <c r="F407" s="5"/>
    </row>
    <row r="408" spans="1:6" ht="57">
      <c r="A408" s="26" t="s">
        <v>570</v>
      </c>
      <c r="B408" s="6" t="s">
        <v>571</v>
      </c>
      <c r="C408" s="13" t="s">
        <v>3</v>
      </c>
      <c r="D408" s="28">
        <v>4</v>
      </c>
      <c r="E408" s="5"/>
      <c r="F408" s="5"/>
    </row>
    <row r="409" spans="1:6" ht="15">
      <c r="A409" s="26" t="s">
        <v>572</v>
      </c>
      <c r="B409" s="6" t="s">
        <v>362</v>
      </c>
      <c r="C409" s="13" t="s">
        <v>3</v>
      </c>
      <c r="D409" s="28">
        <v>51</v>
      </c>
      <c r="E409" s="5"/>
      <c r="F409" s="5"/>
    </row>
    <row r="410" spans="1:6" ht="15">
      <c r="A410" s="26" t="s">
        <v>573</v>
      </c>
      <c r="B410" s="6" t="s">
        <v>381</v>
      </c>
      <c r="C410" s="13" t="s">
        <v>25</v>
      </c>
      <c r="D410" s="28">
        <v>12</v>
      </c>
      <c r="E410" s="5"/>
      <c r="F410" s="5"/>
    </row>
    <row r="411" spans="1:6" ht="15">
      <c r="A411" s="26"/>
      <c r="B411" s="11"/>
      <c r="C411" s="13"/>
      <c r="D411" s="4"/>
      <c r="E411" s="9"/>
      <c r="F411" s="9"/>
    </row>
    <row r="412" spans="1:6" ht="15">
      <c r="A412" s="26"/>
      <c r="B412" s="32" t="s">
        <v>574</v>
      </c>
      <c r="C412" s="14"/>
      <c r="D412" s="14"/>
      <c r="E412" s="17"/>
      <c r="F412" s="8"/>
    </row>
    <row r="413" spans="1:6" ht="15">
      <c r="A413" s="26"/>
      <c r="B413" s="11"/>
      <c r="C413" s="13"/>
      <c r="D413" s="4"/>
      <c r="E413" s="9"/>
      <c r="F413" s="9"/>
    </row>
    <row r="414" spans="1:6" ht="15">
      <c r="A414" s="2">
        <v>6</v>
      </c>
      <c r="B414" s="55" t="s">
        <v>575</v>
      </c>
      <c r="C414" s="55"/>
      <c r="D414" s="55"/>
      <c r="E414" s="55"/>
      <c r="F414" s="55"/>
    </row>
    <row r="415" spans="1:6" ht="15">
      <c r="A415" s="19"/>
      <c r="B415" s="7"/>
      <c r="C415" s="13"/>
      <c r="D415" s="4"/>
      <c r="E415" s="9"/>
      <c r="F415" s="9"/>
    </row>
    <row r="416" spans="1:6" ht="15">
      <c r="A416" s="26" t="s">
        <v>576</v>
      </c>
      <c r="B416" s="6" t="s">
        <v>384</v>
      </c>
      <c r="C416" s="13" t="s">
        <v>3</v>
      </c>
      <c r="D416" s="28">
        <v>24</v>
      </c>
      <c r="E416" s="5"/>
      <c r="F416" s="5"/>
    </row>
    <row r="417" spans="1:6" ht="15">
      <c r="A417" s="26" t="s">
        <v>577</v>
      </c>
      <c r="B417" s="6" t="s">
        <v>578</v>
      </c>
      <c r="C417" s="26" t="s">
        <v>3</v>
      </c>
      <c r="D417" s="28">
        <v>2</v>
      </c>
      <c r="E417" s="5"/>
      <c r="F417" s="5"/>
    </row>
    <row r="418" spans="1:6" ht="15">
      <c r="A418" s="26" t="s">
        <v>579</v>
      </c>
      <c r="B418" s="6" t="s">
        <v>580</v>
      </c>
      <c r="C418" s="26" t="s">
        <v>3</v>
      </c>
      <c r="D418" s="28">
        <v>2</v>
      </c>
      <c r="E418" s="5"/>
      <c r="F418" s="5"/>
    </row>
    <row r="419" spans="1:6" ht="15">
      <c r="A419" s="26" t="s">
        <v>581</v>
      </c>
      <c r="B419" s="6" t="s">
        <v>582</v>
      </c>
      <c r="C419" s="26" t="s">
        <v>3</v>
      </c>
      <c r="D419" s="28">
        <v>1</v>
      </c>
      <c r="E419" s="5"/>
      <c r="F419" s="5"/>
    </row>
    <row r="420" spans="1:6" ht="15">
      <c r="A420" s="26" t="s">
        <v>583</v>
      </c>
      <c r="B420" s="6" t="s">
        <v>584</v>
      </c>
      <c r="C420" s="26" t="s">
        <v>3</v>
      </c>
      <c r="D420" s="28">
        <v>1</v>
      </c>
      <c r="E420" s="5"/>
      <c r="F420" s="5"/>
    </row>
    <row r="421" spans="1:6" ht="15">
      <c r="A421" s="26" t="s">
        <v>585</v>
      </c>
      <c r="B421" s="6" t="s">
        <v>586</v>
      </c>
      <c r="C421" s="26" t="s">
        <v>3</v>
      </c>
      <c r="D421" s="28">
        <v>1</v>
      </c>
      <c r="E421" s="5"/>
      <c r="F421" s="5"/>
    </row>
    <row r="422" spans="1:6" ht="15">
      <c r="A422" s="26" t="s">
        <v>587</v>
      </c>
      <c r="B422" s="6" t="s">
        <v>588</v>
      </c>
      <c r="C422" s="26" t="s">
        <v>3</v>
      </c>
      <c r="D422" s="28">
        <v>13</v>
      </c>
      <c r="E422" s="5"/>
      <c r="F422" s="5"/>
    </row>
    <row r="423" spans="1:6" ht="15">
      <c r="A423" s="26" t="s">
        <v>589</v>
      </c>
      <c r="B423" s="6" t="s">
        <v>590</v>
      </c>
      <c r="C423" s="26" t="s">
        <v>3</v>
      </c>
      <c r="D423" s="28">
        <v>4</v>
      </c>
      <c r="E423" s="5"/>
      <c r="F423" s="5"/>
    </row>
    <row r="424" spans="1:6" ht="15">
      <c r="A424" s="26" t="s">
        <v>591</v>
      </c>
      <c r="B424" s="6" t="s">
        <v>592</v>
      </c>
      <c r="C424" s="26" t="s">
        <v>3</v>
      </c>
      <c r="D424" s="28">
        <v>13</v>
      </c>
      <c r="E424" s="5"/>
      <c r="F424" s="5"/>
    </row>
    <row r="425" spans="1:6" ht="15">
      <c r="A425" s="26" t="s">
        <v>593</v>
      </c>
      <c r="B425" s="6" t="s">
        <v>594</v>
      </c>
      <c r="C425" s="26" t="s">
        <v>3</v>
      </c>
      <c r="D425" s="28">
        <v>4</v>
      </c>
      <c r="E425" s="5"/>
      <c r="F425" s="5"/>
    </row>
    <row r="426" spans="1:6" ht="15">
      <c r="A426" s="26" t="s">
        <v>595</v>
      </c>
      <c r="B426" s="6" t="s">
        <v>596</v>
      </c>
      <c r="C426" s="26" t="s">
        <v>25</v>
      </c>
      <c r="D426" s="28">
        <v>444</v>
      </c>
      <c r="E426" s="5"/>
      <c r="F426" s="5"/>
    </row>
    <row r="427" spans="1:6" ht="15">
      <c r="A427" s="26" t="s">
        <v>597</v>
      </c>
      <c r="B427" s="6" t="s">
        <v>598</v>
      </c>
      <c r="C427" s="26" t="s">
        <v>25</v>
      </c>
      <c r="D427" s="28">
        <v>324</v>
      </c>
      <c r="E427" s="5"/>
      <c r="F427" s="5"/>
    </row>
    <row r="428" spans="1:6" ht="15">
      <c r="A428" s="26" t="s">
        <v>599</v>
      </c>
      <c r="B428" s="6" t="s">
        <v>179</v>
      </c>
      <c r="C428" s="13" t="s">
        <v>3</v>
      </c>
      <c r="D428" s="28">
        <v>13</v>
      </c>
      <c r="E428" s="5"/>
      <c r="F428" s="5"/>
    </row>
    <row r="429" spans="1:6" ht="15">
      <c r="A429" s="26" t="s">
        <v>600</v>
      </c>
      <c r="B429" s="6" t="s">
        <v>250</v>
      </c>
      <c r="C429" s="26" t="s">
        <v>25</v>
      </c>
      <c r="D429" s="28">
        <v>13</v>
      </c>
      <c r="E429" s="5"/>
      <c r="F429" s="5"/>
    </row>
    <row r="430" spans="1:6" ht="15">
      <c r="A430" s="26" t="s">
        <v>601</v>
      </c>
      <c r="B430" s="6" t="s">
        <v>138</v>
      </c>
      <c r="C430" s="26" t="s">
        <v>139</v>
      </c>
      <c r="D430" s="28">
        <v>50</v>
      </c>
      <c r="E430" s="5"/>
      <c r="F430" s="5"/>
    </row>
    <row r="431" spans="1:6" ht="15">
      <c r="A431" s="26" t="s">
        <v>602</v>
      </c>
      <c r="B431" s="6" t="s">
        <v>144</v>
      </c>
      <c r="C431" s="13" t="s">
        <v>3</v>
      </c>
      <c r="D431" s="28">
        <v>50</v>
      </c>
      <c r="E431" s="5"/>
      <c r="F431" s="5"/>
    </row>
    <row r="432" spans="1:6" ht="15">
      <c r="A432" s="26" t="s">
        <v>603</v>
      </c>
      <c r="B432" s="6" t="s">
        <v>604</v>
      </c>
      <c r="C432" s="26" t="s">
        <v>3</v>
      </c>
      <c r="D432" s="28">
        <v>4</v>
      </c>
      <c r="E432" s="5"/>
      <c r="F432" s="5"/>
    </row>
    <row r="433" spans="1:6" ht="15">
      <c r="A433" s="26" t="s">
        <v>605</v>
      </c>
      <c r="B433" s="6" t="s">
        <v>339</v>
      </c>
      <c r="C433" s="13" t="s">
        <v>3</v>
      </c>
      <c r="D433" s="28">
        <v>400</v>
      </c>
      <c r="E433" s="5"/>
      <c r="F433" s="5"/>
    </row>
    <row r="434" spans="1:6" ht="15">
      <c r="A434" s="26" t="s">
        <v>606</v>
      </c>
      <c r="B434" s="6" t="s">
        <v>347</v>
      </c>
      <c r="C434" s="13" t="s">
        <v>3</v>
      </c>
      <c r="D434" s="28">
        <v>400</v>
      </c>
      <c r="E434" s="5"/>
      <c r="F434" s="5"/>
    </row>
    <row r="435" spans="1:6" ht="15">
      <c r="A435" s="26" t="s">
        <v>607</v>
      </c>
      <c r="B435" s="6" t="s">
        <v>608</v>
      </c>
      <c r="C435" s="26" t="s">
        <v>3</v>
      </c>
      <c r="D435" s="28">
        <v>80</v>
      </c>
      <c r="E435" s="5"/>
      <c r="F435" s="5"/>
    </row>
    <row r="436" spans="1:6" ht="15">
      <c r="A436" s="26" t="s">
        <v>609</v>
      </c>
      <c r="B436" s="6" t="s">
        <v>610</v>
      </c>
      <c r="C436" s="26" t="s">
        <v>3</v>
      </c>
      <c r="D436" s="28">
        <v>400</v>
      </c>
      <c r="E436" s="5"/>
      <c r="F436" s="5"/>
    </row>
    <row r="437" spans="1:6" ht="15">
      <c r="A437" s="26" t="s">
        <v>611</v>
      </c>
      <c r="B437" s="6" t="s">
        <v>612</v>
      </c>
      <c r="C437" s="26" t="s">
        <v>3</v>
      </c>
      <c r="D437" s="28">
        <v>13</v>
      </c>
      <c r="E437" s="5"/>
      <c r="F437" s="5"/>
    </row>
    <row r="438" spans="1:6" ht="15">
      <c r="A438" s="26" t="s">
        <v>613</v>
      </c>
      <c r="B438" s="6" t="s">
        <v>614</v>
      </c>
      <c r="C438" s="26" t="s">
        <v>3</v>
      </c>
      <c r="D438" s="28">
        <v>50</v>
      </c>
      <c r="E438" s="5"/>
      <c r="F438" s="5"/>
    </row>
    <row r="439" spans="1:6" ht="15">
      <c r="A439" s="26" t="s">
        <v>615</v>
      </c>
      <c r="B439" s="6" t="s">
        <v>616</v>
      </c>
      <c r="C439" s="26" t="s">
        <v>3</v>
      </c>
      <c r="D439" s="28">
        <v>50</v>
      </c>
      <c r="E439" s="5"/>
      <c r="F439" s="5"/>
    </row>
    <row r="440" spans="1:6" ht="15">
      <c r="A440" s="26"/>
      <c r="B440" s="11"/>
      <c r="C440" s="26"/>
      <c r="D440" s="28"/>
      <c r="E440" s="5"/>
      <c r="F440" s="5"/>
    </row>
    <row r="441" spans="1:6" ht="15">
      <c r="A441" s="13"/>
      <c r="B441" s="32" t="s">
        <v>617</v>
      </c>
      <c r="C441" s="13"/>
      <c r="D441" s="4"/>
      <c r="E441" s="9"/>
      <c r="F441" s="8"/>
    </row>
    <row r="442" spans="1:6" ht="15">
      <c r="A442" s="13"/>
      <c r="B442" s="11"/>
      <c r="C442" s="13"/>
      <c r="D442" s="4"/>
      <c r="E442" s="9"/>
      <c r="F442" s="9"/>
    </row>
    <row r="443" spans="1:6" ht="15">
      <c r="A443" s="13"/>
      <c r="B443" s="32" t="s">
        <v>618</v>
      </c>
      <c r="C443" s="13"/>
      <c r="D443" s="4"/>
      <c r="E443" s="9"/>
      <c r="F443" s="8"/>
    </row>
    <row r="444" spans="1:6" ht="15">
      <c r="A444" s="20"/>
      <c r="B444" s="21"/>
      <c r="C444" s="20"/>
      <c r="D444" s="22"/>
      <c r="E444" s="23"/>
      <c r="F444" s="23"/>
    </row>
  </sheetData>
  <sheetProtection selectLockedCells="1" selectUnlockedCells="1"/>
  <mergeCells count="14">
    <mergeCell ref="A1:F1"/>
    <mergeCell ref="B2:F2"/>
    <mergeCell ref="B4:F4"/>
    <mergeCell ref="B6:F6"/>
    <mergeCell ref="B77:F77"/>
    <mergeCell ref="B105:F105"/>
    <mergeCell ref="A5:F5"/>
    <mergeCell ref="B3:F3"/>
    <mergeCell ref="B172:F172"/>
    <mergeCell ref="B199:F199"/>
    <mergeCell ref="B268:F268"/>
    <mergeCell ref="B334:F334"/>
    <mergeCell ref="B378:F378"/>
    <mergeCell ref="B414:F414"/>
  </mergeCells>
  <hyperlinks>
    <hyperlink ref="B351" r:id="rId1" display="Cerca elétrica residencial formada por 4 fios de aço inox de alto brilho 0,6mm, sustentados por hastes de alumínio e isolados por poliéster, hastes do tipo chata de alumínio maciço 21mmx4mmx1m com 4 fios, 45º de ângulo de instalação, exclusivo para cerca "/>
  </hyperlinks>
  <printOptions horizontalCentered="1" verticalCentered="1"/>
  <pageMargins left="0.3937007874015748" right="0.5118110236220472" top="0.3937007874015748" bottom="0.3937007874015748" header="0.5118110236220472" footer="0.5118110236220472"/>
  <pageSetup horizontalDpi="600" verticalDpi="600" orientation="landscape" paperSize="9" scale="65" r:id="rId2"/>
  <rowBreaks count="5" manualBreakCount="5">
    <brk id="104" max="255" man="1"/>
    <brk id="148" max="8" man="1"/>
    <brk id="171" max="255" man="1"/>
    <brk id="377" max="255" man="1"/>
    <brk id="413" max="255" man="1"/>
  </rowBreaks>
</worksheet>
</file>

<file path=xl/worksheets/sheet2.xml><?xml version="1.0" encoding="utf-8"?>
<worksheet xmlns="http://schemas.openxmlformats.org/spreadsheetml/2006/main" xmlns:r="http://schemas.openxmlformats.org/officeDocument/2006/relationships">
  <dimension ref="A1:F66"/>
  <sheetViews>
    <sheetView zoomScaleSheetLayoutView="85" zoomScalePageLayoutView="0" workbookViewId="0" topLeftCell="B1">
      <selection activeCell="F15" sqref="F15"/>
    </sheetView>
  </sheetViews>
  <sheetFormatPr defaultColWidth="9.28125" defaultRowHeight="12.75"/>
  <cols>
    <col min="1" max="1" width="84.8515625" style="42" bestFit="1" customWidth="1"/>
    <col min="2" max="2" width="40.7109375" style="42" customWidth="1"/>
    <col min="3" max="4" width="9.28125" style="41" customWidth="1"/>
    <col min="5" max="5" width="15.421875" style="44" bestFit="1" customWidth="1"/>
    <col min="6" max="6" width="102.28125" style="42" customWidth="1"/>
    <col min="7" max="16384" width="9.28125" style="42" customWidth="1"/>
  </cols>
  <sheetData>
    <row r="1" ht="30">
      <c r="F1" s="43" t="s">
        <v>721</v>
      </c>
    </row>
    <row r="2" spans="1:6" ht="30">
      <c r="A2" s="42" t="s">
        <v>937</v>
      </c>
      <c r="E2" s="44" t="s">
        <v>828</v>
      </c>
      <c r="F2" s="43" t="s">
        <v>722</v>
      </c>
    </row>
    <row r="3" spans="1:6" ht="15">
      <c r="A3" s="42" t="s">
        <v>762</v>
      </c>
      <c r="E3" s="44" t="s">
        <v>829</v>
      </c>
      <c r="F3" s="43" t="s">
        <v>723</v>
      </c>
    </row>
    <row r="4" spans="1:6" ht="15">
      <c r="A4" s="42" t="s">
        <v>784</v>
      </c>
      <c r="B4" s="54">
        <f>_xlfn.IFERROR(VLOOKUP(A4,$E:$F,2,0),"")</f>
      </c>
      <c r="C4" s="41">
        <v>6</v>
      </c>
      <c r="F4" s="43" t="s">
        <v>724</v>
      </c>
    </row>
    <row r="5" spans="1:6" ht="15">
      <c r="A5" s="42" t="s">
        <v>785</v>
      </c>
      <c r="B5" s="54">
        <f aca="true" t="shared" si="0" ref="B5:B66">_xlfn.IFERROR(VLOOKUP(A5,$E:$F,2,0),"")</f>
      </c>
      <c r="C5" s="41">
        <v>1</v>
      </c>
      <c r="E5" s="44" t="s">
        <v>830</v>
      </c>
      <c r="F5" s="43" t="s">
        <v>725</v>
      </c>
    </row>
    <row r="6" spans="1:6" ht="15">
      <c r="A6" s="42" t="s">
        <v>786</v>
      </c>
      <c r="B6" s="54">
        <f t="shared" si="0"/>
      </c>
      <c r="C6" s="41">
        <v>1</v>
      </c>
      <c r="E6" s="44" t="s">
        <v>831</v>
      </c>
      <c r="F6" s="43" t="s">
        <v>726</v>
      </c>
    </row>
    <row r="7" spans="1:6" ht="15">
      <c r="A7" s="42" t="s">
        <v>787</v>
      </c>
      <c r="B7" s="54">
        <f t="shared" si="0"/>
      </c>
      <c r="C7" s="41">
        <v>2</v>
      </c>
      <c r="E7" s="44" t="s">
        <v>831</v>
      </c>
      <c r="F7" s="43" t="s">
        <v>727</v>
      </c>
    </row>
    <row r="8" spans="1:6" ht="15">
      <c r="A8" s="42" t="s">
        <v>788</v>
      </c>
      <c r="B8" s="54">
        <f t="shared" si="0"/>
      </c>
      <c r="C8" s="41">
        <v>1</v>
      </c>
      <c r="E8" s="44" t="s">
        <v>832</v>
      </c>
      <c r="F8" s="43" t="s">
        <v>728</v>
      </c>
    </row>
    <row r="9" spans="1:6" ht="30">
      <c r="A9" s="42" t="s">
        <v>789</v>
      </c>
      <c r="B9" s="54">
        <f t="shared" si="0"/>
      </c>
      <c r="C9" s="41">
        <v>7</v>
      </c>
      <c r="D9" s="41" t="s">
        <v>730</v>
      </c>
      <c r="E9" s="44" t="s">
        <v>833</v>
      </c>
      <c r="F9" s="43" t="s">
        <v>729</v>
      </c>
    </row>
    <row r="10" spans="1:6" ht="15">
      <c r="A10" s="42" t="s">
        <v>790</v>
      </c>
      <c r="B10" s="54">
        <f t="shared" si="0"/>
      </c>
      <c r="C10" s="41">
        <v>3</v>
      </c>
      <c r="D10" s="41" t="s">
        <v>730</v>
      </c>
      <c r="E10" s="44" t="s">
        <v>834</v>
      </c>
      <c r="F10" s="43" t="s">
        <v>840</v>
      </c>
    </row>
    <row r="11" spans="1:6" ht="15">
      <c r="A11" s="42" t="s">
        <v>791</v>
      </c>
      <c r="B11" s="54">
        <f t="shared" si="0"/>
      </c>
      <c r="C11" s="41">
        <v>3</v>
      </c>
      <c r="D11" s="41" t="s">
        <v>730</v>
      </c>
      <c r="E11" s="44" t="s">
        <v>835</v>
      </c>
      <c r="F11" s="43" t="s">
        <v>841</v>
      </c>
    </row>
    <row r="12" spans="1:6" ht="15">
      <c r="A12" s="42" t="s">
        <v>792</v>
      </c>
      <c r="B12" s="54">
        <f t="shared" si="0"/>
      </c>
      <c r="C12" s="41">
        <v>1</v>
      </c>
      <c r="D12" s="41" t="s">
        <v>730</v>
      </c>
      <c r="E12" s="44" t="s">
        <v>836</v>
      </c>
      <c r="F12" s="43" t="s">
        <v>839</v>
      </c>
    </row>
    <row r="13" spans="1:6" ht="15">
      <c r="A13" s="42" t="s">
        <v>793</v>
      </c>
      <c r="B13" s="54">
        <f t="shared" si="0"/>
      </c>
      <c r="C13" s="41">
        <v>10</v>
      </c>
      <c r="D13" s="41" t="s">
        <v>730</v>
      </c>
      <c r="E13" s="44" t="s">
        <v>837</v>
      </c>
      <c r="F13" s="43" t="s">
        <v>842</v>
      </c>
    </row>
    <row r="14" spans="1:6" ht="15">
      <c r="A14" s="42" t="s">
        <v>794</v>
      </c>
      <c r="B14" s="54">
        <f t="shared" si="0"/>
      </c>
      <c r="C14" s="41">
        <v>1</v>
      </c>
      <c r="D14" s="41" t="s">
        <v>730</v>
      </c>
      <c r="E14" s="44" t="s">
        <v>838</v>
      </c>
      <c r="F14" s="43" t="s">
        <v>843</v>
      </c>
    </row>
    <row r="15" spans="1:6" ht="15">
      <c r="A15" s="44">
        <v>4</v>
      </c>
      <c r="B15" s="54">
        <f t="shared" si="0"/>
      </c>
      <c r="C15" s="41">
        <v>4</v>
      </c>
      <c r="D15" s="41" t="s">
        <v>730</v>
      </c>
      <c r="E15" s="42" t="s">
        <v>947</v>
      </c>
      <c r="F15" s="43" t="s">
        <v>949</v>
      </c>
    </row>
    <row r="16" spans="1:4" ht="15">
      <c r="A16" s="42" t="s">
        <v>795</v>
      </c>
      <c r="B16" s="54">
        <f t="shared" si="0"/>
      </c>
      <c r="C16" s="41">
        <v>6</v>
      </c>
      <c r="D16" s="41" t="s">
        <v>730</v>
      </c>
    </row>
    <row r="17" spans="1:4" ht="15">
      <c r="A17" s="42" t="s">
        <v>796</v>
      </c>
      <c r="B17" s="54">
        <f t="shared" si="0"/>
      </c>
      <c r="C17" s="41">
        <v>4</v>
      </c>
      <c r="D17" s="41" t="s">
        <v>731</v>
      </c>
    </row>
    <row r="18" spans="1:4" ht="15">
      <c r="A18" s="42" t="s">
        <v>797</v>
      </c>
      <c r="B18" s="54">
        <f t="shared" si="0"/>
      </c>
      <c r="C18" s="41">
        <v>4</v>
      </c>
      <c r="D18" s="41" t="s">
        <v>730</v>
      </c>
    </row>
    <row r="19" spans="1:3" ht="15">
      <c r="A19" s="42" t="s">
        <v>798</v>
      </c>
      <c r="B19" s="54">
        <f t="shared" si="0"/>
      </c>
      <c r="C19" s="41">
        <v>6</v>
      </c>
    </row>
    <row r="20" spans="1:3" ht="15">
      <c r="A20" s="42" t="s">
        <v>799</v>
      </c>
      <c r="B20" s="54">
        <f t="shared" si="0"/>
      </c>
      <c r="C20" s="41">
        <v>16</v>
      </c>
    </row>
    <row r="21" spans="1:3" ht="15">
      <c r="A21" s="42" t="s">
        <v>800</v>
      </c>
      <c r="B21" s="54">
        <f t="shared" si="0"/>
      </c>
      <c r="C21" s="41">
        <v>16</v>
      </c>
    </row>
    <row r="22" spans="1:3" ht="15">
      <c r="A22" s="42" t="s">
        <v>801</v>
      </c>
      <c r="B22" s="54">
        <f t="shared" si="0"/>
      </c>
      <c r="C22" s="41">
        <v>16</v>
      </c>
    </row>
    <row r="23" spans="1:3" ht="15">
      <c r="A23" s="42" t="s">
        <v>802</v>
      </c>
      <c r="B23" s="54">
        <f t="shared" si="0"/>
      </c>
      <c r="C23" s="41">
        <v>21</v>
      </c>
    </row>
    <row r="24" spans="1:3" ht="15">
      <c r="A24" s="42" t="s">
        <v>803</v>
      </c>
      <c r="B24" s="54">
        <f t="shared" si="0"/>
      </c>
      <c r="C24" s="41">
        <v>21</v>
      </c>
    </row>
    <row r="25" spans="1:3" ht="15">
      <c r="A25" s="42" t="s">
        <v>804</v>
      </c>
      <c r="B25" s="54">
        <f t="shared" si="0"/>
      </c>
      <c r="C25" s="41">
        <v>17</v>
      </c>
    </row>
    <row r="26" spans="1:3" ht="15">
      <c r="A26" s="42" t="s">
        <v>805</v>
      </c>
      <c r="B26" s="54">
        <f t="shared" si="0"/>
      </c>
      <c r="C26" s="41">
        <v>17</v>
      </c>
    </row>
    <row r="27" spans="1:3" ht="15">
      <c r="A27" s="42" t="s">
        <v>806</v>
      </c>
      <c r="B27" s="54">
        <f t="shared" si="0"/>
      </c>
      <c r="C27" s="41">
        <v>3</v>
      </c>
    </row>
    <row r="28" spans="1:3" ht="15">
      <c r="A28" s="42" t="s">
        <v>807</v>
      </c>
      <c r="B28" s="54">
        <f t="shared" si="0"/>
      </c>
      <c r="C28" s="41">
        <v>6</v>
      </c>
    </row>
    <row r="29" spans="1:3" ht="15">
      <c r="A29" s="42" t="s">
        <v>808</v>
      </c>
      <c r="B29" s="54">
        <f t="shared" si="0"/>
      </c>
      <c r="C29" s="41">
        <v>1</v>
      </c>
    </row>
    <row r="30" spans="1:3" ht="15">
      <c r="A30" s="42" t="s">
        <v>809</v>
      </c>
      <c r="B30" s="54">
        <f t="shared" si="0"/>
      </c>
      <c r="C30" s="41">
        <v>18</v>
      </c>
    </row>
    <row r="31" spans="1:3" ht="15">
      <c r="A31" s="42" t="s">
        <v>810</v>
      </c>
      <c r="B31" s="54">
        <f t="shared" si="0"/>
      </c>
      <c r="C31" s="41">
        <v>4</v>
      </c>
    </row>
    <row r="32" spans="1:3" ht="15">
      <c r="A32" s="42" t="s">
        <v>811</v>
      </c>
      <c r="B32" s="54">
        <f t="shared" si="0"/>
      </c>
      <c r="C32" s="41">
        <v>2</v>
      </c>
    </row>
    <row r="33" spans="1:3" ht="15">
      <c r="A33" s="42" t="s">
        <v>812</v>
      </c>
      <c r="B33" s="54">
        <f t="shared" si="0"/>
      </c>
      <c r="C33" s="41">
        <v>2</v>
      </c>
    </row>
    <row r="34" spans="1:3" ht="15">
      <c r="A34" s="42" t="s">
        <v>813</v>
      </c>
      <c r="B34" s="54">
        <f t="shared" si="0"/>
      </c>
      <c r="C34" s="41">
        <v>2</v>
      </c>
    </row>
    <row r="35" spans="1:3" ht="15">
      <c r="A35" s="42" t="s">
        <v>814</v>
      </c>
      <c r="B35" s="54">
        <f t="shared" si="0"/>
      </c>
      <c r="C35" s="41">
        <v>99</v>
      </c>
    </row>
    <row r="36" spans="1:3" ht="15">
      <c r="A36" s="42" t="s">
        <v>815</v>
      </c>
      <c r="B36" s="54">
        <f t="shared" si="0"/>
      </c>
      <c r="C36" s="41">
        <v>2</v>
      </c>
    </row>
    <row r="37" spans="1:3" ht="15">
      <c r="A37" s="42" t="s">
        <v>816</v>
      </c>
      <c r="B37" s="54">
        <f t="shared" si="0"/>
      </c>
      <c r="C37" s="41">
        <v>1</v>
      </c>
    </row>
    <row r="38" spans="1:3" ht="15">
      <c r="A38" s="42" t="s">
        <v>817</v>
      </c>
      <c r="B38" s="54">
        <f t="shared" si="0"/>
      </c>
      <c r="C38" s="41">
        <v>1</v>
      </c>
    </row>
    <row r="39" spans="1:3" ht="15">
      <c r="A39" s="42" t="s">
        <v>818</v>
      </c>
      <c r="B39" s="54">
        <f t="shared" si="0"/>
      </c>
      <c r="C39" s="41">
        <v>1</v>
      </c>
    </row>
    <row r="40" spans="1:3" ht="15">
      <c r="A40" s="42" t="s">
        <v>819</v>
      </c>
      <c r="B40" s="54">
        <f t="shared" si="0"/>
      </c>
      <c r="C40" s="41">
        <v>1</v>
      </c>
    </row>
    <row r="41" spans="1:3" ht="15">
      <c r="A41" s="42" t="s">
        <v>820</v>
      </c>
      <c r="B41" s="54">
        <f t="shared" si="0"/>
      </c>
      <c r="C41" s="41">
        <v>1</v>
      </c>
    </row>
    <row r="42" spans="1:3" ht="15">
      <c r="A42" s="42" t="s">
        <v>821</v>
      </c>
      <c r="B42" s="54">
        <f t="shared" si="0"/>
      </c>
      <c r="C42" s="41">
        <v>5</v>
      </c>
    </row>
    <row r="43" spans="1:3" ht="15">
      <c r="A43" s="42" t="s">
        <v>822</v>
      </c>
      <c r="B43" s="54">
        <f t="shared" si="0"/>
      </c>
      <c r="C43" s="41">
        <v>12</v>
      </c>
    </row>
    <row r="44" spans="1:3" ht="15">
      <c r="A44" s="42" t="s">
        <v>823</v>
      </c>
      <c r="B44" s="54">
        <f t="shared" si="0"/>
      </c>
      <c r="C44" s="41">
        <v>42</v>
      </c>
    </row>
    <row r="45" spans="1:3" ht="15">
      <c r="A45" s="42" t="s">
        <v>783</v>
      </c>
      <c r="B45" s="54">
        <f t="shared" si="0"/>
      </c>
      <c r="C45" s="41">
        <v>84</v>
      </c>
    </row>
    <row r="46" spans="1:3" ht="15">
      <c r="A46" s="42" t="s">
        <v>938</v>
      </c>
      <c r="B46" s="54">
        <f t="shared" si="0"/>
      </c>
      <c r="C46" s="41">
        <v>2</v>
      </c>
    </row>
    <row r="47" spans="1:3" ht="15">
      <c r="A47" s="42" t="s">
        <v>939</v>
      </c>
      <c r="B47" s="54">
        <f t="shared" si="0"/>
      </c>
      <c r="C47" s="41">
        <v>1</v>
      </c>
    </row>
    <row r="48" spans="1:3" ht="45">
      <c r="A48" s="42" t="s">
        <v>830</v>
      </c>
      <c r="B48" s="54" t="str">
        <f t="shared" si="0"/>
        <v>d.5)   Luminária p/ lâmpada AR70 de sobrepor, LED, cor 3000k, 35W, instalação de sobrepor na calha;</v>
      </c>
      <c r="C48" s="41">
        <v>3</v>
      </c>
    </row>
    <row r="49" spans="1:3" ht="30">
      <c r="A49" s="42" t="s">
        <v>832</v>
      </c>
      <c r="B49" s="54" t="str">
        <f t="shared" si="0"/>
        <v>d.8)   Pendente médio diâmetro 40cm, LED, cor 3000k, instalação de sobrepor no teto;</v>
      </c>
      <c r="C49" s="41">
        <v>16</v>
      </c>
    </row>
    <row r="50" spans="1:3" ht="45">
      <c r="A50" s="42" t="s">
        <v>833</v>
      </c>
      <c r="B50" s="54" t="str">
        <f t="shared" si="0"/>
        <v>d.9)   Trilho e spots, 6 trilhos de 6 metros 36 spots AR 111, de LED, 65W, 3000k, instalado sobreposto da estrutura do telhado;</v>
      </c>
      <c r="C50" s="41">
        <v>36</v>
      </c>
    </row>
    <row r="51" spans="1:3" ht="15">
      <c r="A51" s="42" t="s">
        <v>824</v>
      </c>
      <c r="B51" s="54">
        <f t="shared" si="0"/>
      </c>
      <c r="C51" s="41">
        <v>4</v>
      </c>
    </row>
    <row r="52" spans="1:3" ht="15">
      <c r="A52" s="42" t="s">
        <v>940</v>
      </c>
      <c r="B52" s="54">
        <f t="shared" si="0"/>
      </c>
      <c r="C52" s="41">
        <v>16</v>
      </c>
    </row>
    <row r="53" spans="1:3" ht="15">
      <c r="A53" s="42" t="s">
        <v>941</v>
      </c>
      <c r="B53" s="54">
        <f t="shared" si="0"/>
      </c>
      <c r="C53" s="41">
        <v>6</v>
      </c>
    </row>
    <row r="54" spans="1:3" ht="15">
      <c r="A54" s="42" t="s">
        <v>942</v>
      </c>
      <c r="B54" s="54">
        <f t="shared" si="0"/>
      </c>
      <c r="C54" s="41">
        <v>16</v>
      </c>
    </row>
    <row r="55" spans="1:3" ht="15">
      <c r="A55" s="42" t="s">
        <v>943</v>
      </c>
      <c r="B55" s="54">
        <f t="shared" si="0"/>
      </c>
      <c r="C55" s="41">
        <v>4</v>
      </c>
    </row>
    <row r="56" spans="1:3" ht="15">
      <c r="A56" s="42" t="s">
        <v>944</v>
      </c>
      <c r="B56" s="54">
        <f t="shared" si="0"/>
      </c>
      <c r="C56" s="41">
        <v>15</v>
      </c>
    </row>
    <row r="57" spans="1:3" ht="15">
      <c r="A57" s="42" t="s">
        <v>945</v>
      </c>
      <c r="B57" s="54">
        <f t="shared" si="0"/>
      </c>
      <c r="C57" s="41">
        <v>2</v>
      </c>
    </row>
    <row r="58" spans="1:3" ht="15">
      <c r="A58" s="42" t="s">
        <v>946</v>
      </c>
      <c r="B58" s="54">
        <f t="shared" si="0"/>
      </c>
      <c r="C58" s="41">
        <v>93</v>
      </c>
    </row>
    <row r="59" spans="1:3" ht="45">
      <c r="A59" s="42" t="s">
        <v>835</v>
      </c>
      <c r="B59" s="54" t="str">
        <f t="shared" si="0"/>
        <v>d.11)  Painel quadrado de embutir 40x40cm, 36W, 12V, LED 3000k, embutido no forro;</v>
      </c>
      <c r="C59" s="41">
        <v>2</v>
      </c>
    </row>
    <row r="60" spans="1:3" ht="45">
      <c r="A60" s="42" t="s">
        <v>837</v>
      </c>
      <c r="B60" s="54" t="str">
        <f t="shared" si="0"/>
        <v>d.13)  Luminária para jardim, embutido no solo, lâmpada AR 111, 65W, LED 3000k, embutido no solo;</v>
      </c>
      <c r="C60" s="41">
        <v>36</v>
      </c>
    </row>
    <row r="61" spans="1:3" ht="45">
      <c r="A61" s="42" t="s">
        <v>838</v>
      </c>
      <c r="B61" s="54" t="str">
        <f t="shared" si="0"/>
        <v>d.14)  Poste decorativo para jardim, de 2,20m com globo duplo, lâmpada com soquete E27.</v>
      </c>
      <c r="C61" s="41">
        <v>8</v>
      </c>
    </row>
    <row r="62" spans="1:3" ht="30">
      <c r="A62" s="42" t="s">
        <v>947</v>
      </c>
      <c r="B62" s="54" t="str">
        <f t="shared" si="0"/>
        <v>d.15)  Spot de sobrepor, dicróica, LED, 5W, metálica, com pintura eletrostática preta</v>
      </c>
      <c r="C62" s="41">
        <v>9</v>
      </c>
    </row>
    <row r="63" spans="1:3" ht="45">
      <c r="A63" s="42" t="s">
        <v>829</v>
      </c>
      <c r="B63" s="54" t="str">
        <f t="shared" si="0"/>
        <v>d.3)   Projetor articulado, com lâmpada AR70, 35W, cor 3000k, instalação de sobrepor na calha;</v>
      </c>
      <c r="C63" s="41">
        <v>37</v>
      </c>
    </row>
    <row r="64" spans="1:3" ht="15">
      <c r="A64" s="42" t="s">
        <v>948</v>
      </c>
      <c r="B64" s="54">
        <f t="shared" si="0"/>
      </c>
      <c r="C64" s="41">
        <v>3</v>
      </c>
    </row>
    <row r="65" spans="1:3" ht="15">
      <c r="A65" s="42" t="s">
        <v>826</v>
      </c>
      <c r="B65" s="54">
        <f t="shared" si="0"/>
      </c>
      <c r="C65" s="41">
        <v>10</v>
      </c>
    </row>
    <row r="66" spans="1:3" ht="15">
      <c r="A66" s="42" t="s">
        <v>827</v>
      </c>
      <c r="B66" s="54">
        <f t="shared" si="0"/>
      </c>
      <c r="C66" s="41">
        <v>28</v>
      </c>
    </row>
  </sheetData>
  <sheetProtection selectLockedCells="1" selectUnlockedCells="1"/>
  <printOptions/>
  <pageMargins left="0.5118055555555555" right="0.5118055555555555" top="0.7875" bottom="0.7875"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60"/>
  <sheetViews>
    <sheetView zoomScaleSheetLayoutView="100" zoomScalePageLayoutView="0" workbookViewId="0" topLeftCell="A43">
      <selection activeCell="B47" sqref="B47:D60"/>
    </sheetView>
  </sheetViews>
  <sheetFormatPr defaultColWidth="9.28125" defaultRowHeight="12.75"/>
  <cols>
    <col min="1" max="1" width="84.8515625" style="42" bestFit="1" customWidth="1"/>
    <col min="2" max="2" width="60.7109375" style="45" customWidth="1"/>
    <col min="3" max="5" width="9.28125" style="41" customWidth="1"/>
    <col min="6" max="6" width="15.00390625" style="41" bestFit="1" customWidth="1"/>
    <col min="7" max="7" width="154.28125" style="42" bestFit="1" customWidth="1"/>
    <col min="8" max="16384" width="9.28125" style="42" customWidth="1"/>
  </cols>
  <sheetData>
    <row r="1" spans="1:7" ht="15">
      <c r="A1" s="42" t="s">
        <v>761</v>
      </c>
      <c r="F1" s="41" t="s">
        <v>733</v>
      </c>
      <c r="G1" s="42" t="s">
        <v>768</v>
      </c>
    </row>
    <row r="2" spans="1:7" ht="15">
      <c r="A2" s="42" t="s">
        <v>762</v>
      </c>
      <c r="F2" s="41" t="s">
        <v>734</v>
      </c>
      <c r="G2" s="42" t="s">
        <v>732</v>
      </c>
    </row>
    <row r="3" spans="1:7" ht="15">
      <c r="A3" s="42" t="s">
        <v>781</v>
      </c>
      <c r="B3" s="45">
        <f>_xlfn.IFERROR(VLOOKUP(A3,$F:$G,2,0),"")</f>
      </c>
      <c r="C3" s="41">
        <v>1</v>
      </c>
      <c r="F3" s="41" t="s">
        <v>735</v>
      </c>
      <c r="G3" s="42" t="s">
        <v>769</v>
      </c>
    </row>
    <row r="4" spans="1:7" ht="15">
      <c r="A4" s="42" t="s">
        <v>783</v>
      </c>
      <c r="B4" s="45">
        <f aca="true" t="shared" si="0" ref="B4:B60">_xlfn.IFERROR(VLOOKUP(A4,$F:$G,2,0),"")</f>
      </c>
      <c r="C4" s="41">
        <v>82</v>
      </c>
      <c r="F4" s="41" t="s">
        <v>736</v>
      </c>
      <c r="G4" s="42" t="s">
        <v>770</v>
      </c>
    </row>
    <row r="5" spans="1:7" ht="15">
      <c r="A5" s="42" t="s">
        <v>763</v>
      </c>
      <c r="B5" s="45">
        <f t="shared" si="0"/>
      </c>
      <c r="C5" s="41">
        <v>6</v>
      </c>
      <c r="F5" s="41" t="s">
        <v>737</v>
      </c>
      <c r="G5" s="42" t="s">
        <v>771</v>
      </c>
    </row>
    <row r="6" spans="1:7" ht="15">
      <c r="A6" s="42" t="s">
        <v>764</v>
      </c>
      <c r="B6" s="45">
        <f t="shared" si="0"/>
      </c>
      <c r="C6" s="41">
        <v>1</v>
      </c>
      <c r="F6" s="41" t="s">
        <v>738</v>
      </c>
      <c r="G6" s="42" t="s">
        <v>772</v>
      </c>
    </row>
    <row r="7" spans="1:7" ht="15">
      <c r="A7" s="42" t="s">
        <v>786</v>
      </c>
      <c r="B7" s="45">
        <f t="shared" si="0"/>
      </c>
      <c r="C7" s="41">
        <v>1</v>
      </c>
      <c r="F7" s="41" t="s">
        <v>739</v>
      </c>
      <c r="G7" s="42" t="s">
        <v>740</v>
      </c>
    </row>
    <row r="8" spans="1:7" ht="15">
      <c r="A8" s="42" t="s">
        <v>787</v>
      </c>
      <c r="B8" s="45">
        <f t="shared" si="0"/>
      </c>
      <c r="C8" s="41">
        <v>2</v>
      </c>
      <c r="F8" s="41" t="s">
        <v>741</v>
      </c>
      <c r="G8" s="42" t="s">
        <v>745</v>
      </c>
    </row>
    <row r="9" spans="1:7" ht="15">
      <c r="A9" s="42" t="s">
        <v>788</v>
      </c>
      <c r="B9" s="45">
        <f t="shared" si="0"/>
      </c>
      <c r="C9" s="41">
        <v>1</v>
      </c>
      <c r="F9" s="41" t="s">
        <v>742</v>
      </c>
      <c r="G9" s="42" t="s">
        <v>746</v>
      </c>
    </row>
    <row r="10" spans="1:7" ht="15">
      <c r="A10" s="42" t="s">
        <v>789</v>
      </c>
      <c r="B10" s="45">
        <f t="shared" si="0"/>
      </c>
      <c r="C10" s="41">
        <v>7</v>
      </c>
      <c r="F10" s="41" t="s">
        <v>743</v>
      </c>
      <c r="G10" s="42" t="s">
        <v>747</v>
      </c>
    </row>
    <row r="11" spans="1:7" ht="15">
      <c r="A11" s="42" t="s">
        <v>790</v>
      </c>
      <c r="B11" s="45">
        <f t="shared" si="0"/>
      </c>
      <c r="C11" s="41">
        <v>3</v>
      </c>
      <c r="F11" s="41" t="s">
        <v>744</v>
      </c>
      <c r="G11" s="42" t="s">
        <v>748</v>
      </c>
    </row>
    <row r="12" spans="1:7" ht="15">
      <c r="A12" s="42" t="s">
        <v>791</v>
      </c>
      <c r="B12" s="45">
        <f t="shared" si="0"/>
      </c>
      <c r="C12" s="41">
        <v>3</v>
      </c>
      <c r="F12" s="41" t="s">
        <v>749</v>
      </c>
      <c r="G12" s="42" t="s">
        <v>756</v>
      </c>
    </row>
    <row r="13" spans="1:7" ht="15">
      <c r="A13" s="42" t="s">
        <v>792</v>
      </c>
      <c r="B13" s="45">
        <f t="shared" si="0"/>
      </c>
      <c r="C13" s="41">
        <v>1</v>
      </c>
      <c r="F13" s="41" t="s">
        <v>750</v>
      </c>
      <c r="G13" s="42" t="s">
        <v>757</v>
      </c>
    </row>
    <row r="14" spans="1:7" ht="15">
      <c r="A14" s="42" t="s">
        <v>793</v>
      </c>
      <c r="B14" s="45">
        <f t="shared" si="0"/>
      </c>
      <c r="C14" s="41">
        <v>10</v>
      </c>
      <c r="F14" s="41" t="s">
        <v>751</v>
      </c>
      <c r="G14" s="42" t="s">
        <v>773</v>
      </c>
    </row>
    <row r="15" spans="1:7" ht="15">
      <c r="A15" s="42" t="s">
        <v>794</v>
      </c>
      <c r="B15" s="45">
        <f t="shared" si="0"/>
      </c>
      <c r="C15" s="41">
        <v>1</v>
      </c>
      <c r="F15" s="41" t="s">
        <v>752</v>
      </c>
      <c r="G15" s="42" t="s">
        <v>774</v>
      </c>
    </row>
    <row r="16" spans="1:7" ht="15">
      <c r="A16" s="44">
        <v>4</v>
      </c>
      <c r="B16" s="45">
        <f t="shared" si="0"/>
      </c>
      <c r="C16" s="41">
        <v>4</v>
      </c>
      <c r="F16" s="41" t="s">
        <v>753</v>
      </c>
      <c r="G16" s="42" t="s">
        <v>758</v>
      </c>
    </row>
    <row r="17" spans="1:7" ht="15">
      <c r="A17" s="44" t="s">
        <v>795</v>
      </c>
      <c r="B17" s="45">
        <f t="shared" si="0"/>
      </c>
      <c r="C17" s="41">
        <v>6</v>
      </c>
      <c r="F17" s="41" t="s">
        <v>754</v>
      </c>
      <c r="G17" s="42" t="s">
        <v>775</v>
      </c>
    </row>
    <row r="18" spans="1:7" ht="15">
      <c r="A18" s="42" t="s">
        <v>796</v>
      </c>
      <c r="B18" s="45">
        <f t="shared" si="0"/>
      </c>
      <c r="C18" s="41">
        <v>4</v>
      </c>
      <c r="F18" s="41" t="s">
        <v>755</v>
      </c>
      <c r="G18" s="42" t="s">
        <v>776</v>
      </c>
    </row>
    <row r="19" spans="1:7" ht="15">
      <c r="A19" s="42" t="s">
        <v>797</v>
      </c>
      <c r="B19" s="45">
        <f t="shared" si="0"/>
      </c>
      <c r="C19" s="41">
        <v>4</v>
      </c>
      <c r="F19" s="41" t="s">
        <v>759</v>
      </c>
      <c r="G19" s="42" t="s">
        <v>777</v>
      </c>
    </row>
    <row r="20" spans="1:7" ht="15">
      <c r="A20" s="42" t="s">
        <v>798</v>
      </c>
      <c r="B20" s="45">
        <f t="shared" si="0"/>
      </c>
      <c r="C20" s="41">
        <v>6</v>
      </c>
      <c r="F20" s="41" t="s">
        <v>760</v>
      </c>
      <c r="G20" s="42" t="s">
        <v>778</v>
      </c>
    </row>
    <row r="21" spans="1:7" ht="15">
      <c r="A21" s="42" t="s">
        <v>799</v>
      </c>
      <c r="B21" s="45">
        <f t="shared" si="0"/>
      </c>
      <c r="C21" s="41">
        <v>16</v>
      </c>
      <c r="F21" s="41" t="s">
        <v>780</v>
      </c>
      <c r="G21" s="42" t="s">
        <v>779</v>
      </c>
    </row>
    <row r="22" spans="1:7" ht="15">
      <c r="A22" s="42" t="s">
        <v>800</v>
      </c>
      <c r="B22" s="45">
        <f t="shared" si="0"/>
      </c>
      <c r="C22" s="41">
        <v>16</v>
      </c>
      <c r="F22" s="42" t="s">
        <v>956</v>
      </c>
      <c r="G22" s="42" t="s">
        <v>960</v>
      </c>
    </row>
    <row r="23" spans="1:7" ht="15">
      <c r="A23" s="42" t="s">
        <v>801</v>
      </c>
      <c r="B23" s="45">
        <f t="shared" si="0"/>
      </c>
      <c r="C23" s="41">
        <v>16</v>
      </c>
      <c r="F23" s="42" t="s">
        <v>957</v>
      </c>
      <c r="G23" s="42" t="s">
        <v>963</v>
      </c>
    </row>
    <row r="24" spans="1:7" ht="15">
      <c r="A24" s="42" t="s">
        <v>802</v>
      </c>
      <c r="B24" s="45">
        <f t="shared" si="0"/>
      </c>
      <c r="C24" s="41">
        <v>21</v>
      </c>
      <c r="F24" s="42" t="s">
        <v>825</v>
      </c>
      <c r="G24" s="42" t="s">
        <v>844</v>
      </c>
    </row>
    <row r="25" spans="1:7" ht="15">
      <c r="A25" s="42" t="s">
        <v>803</v>
      </c>
      <c r="B25" s="45">
        <f t="shared" si="0"/>
      </c>
      <c r="C25" s="41">
        <v>21</v>
      </c>
      <c r="F25" s="42" t="s">
        <v>958</v>
      </c>
      <c r="G25" s="42" t="s">
        <v>961</v>
      </c>
    </row>
    <row r="26" spans="1:7" ht="15">
      <c r="A26" s="42" t="s">
        <v>804</v>
      </c>
      <c r="B26" s="45">
        <f t="shared" si="0"/>
      </c>
      <c r="C26" s="41">
        <v>17</v>
      </c>
      <c r="F26" s="42" t="s">
        <v>959</v>
      </c>
      <c r="G26" s="42" t="s">
        <v>962</v>
      </c>
    </row>
    <row r="27" spans="1:7" ht="15">
      <c r="A27" s="42" t="s">
        <v>805</v>
      </c>
      <c r="B27" s="45">
        <f t="shared" si="0"/>
      </c>
      <c r="C27" s="41">
        <v>17</v>
      </c>
      <c r="F27" s="42" t="s">
        <v>755</v>
      </c>
      <c r="G27" s="42" t="s">
        <v>964</v>
      </c>
    </row>
    <row r="28" spans="1:3" ht="15">
      <c r="A28" s="42" t="s">
        <v>806</v>
      </c>
      <c r="B28" s="45">
        <f t="shared" si="0"/>
      </c>
      <c r="C28" s="41">
        <v>3</v>
      </c>
    </row>
    <row r="29" spans="1:3" ht="15">
      <c r="A29" s="42" t="s">
        <v>808</v>
      </c>
      <c r="B29" s="45">
        <f t="shared" si="0"/>
      </c>
      <c r="C29" s="41">
        <v>1</v>
      </c>
    </row>
    <row r="30" spans="1:3" ht="15">
      <c r="A30" s="42" t="s">
        <v>809</v>
      </c>
      <c r="B30" s="45">
        <f t="shared" si="0"/>
      </c>
      <c r="C30" s="41">
        <v>18</v>
      </c>
    </row>
    <row r="31" spans="1:3" ht="15">
      <c r="A31" s="42" t="s">
        <v>810</v>
      </c>
      <c r="B31" s="45">
        <f t="shared" si="0"/>
      </c>
      <c r="C31" s="41">
        <v>4</v>
      </c>
    </row>
    <row r="32" spans="1:3" ht="15">
      <c r="A32" s="42" t="s">
        <v>811</v>
      </c>
      <c r="B32" s="45">
        <f t="shared" si="0"/>
      </c>
      <c r="C32" s="41">
        <v>2</v>
      </c>
    </row>
    <row r="33" spans="1:3" ht="15">
      <c r="A33" s="42" t="s">
        <v>812</v>
      </c>
      <c r="B33" s="45">
        <f t="shared" si="0"/>
      </c>
      <c r="C33" s="41">
        <v>2</v>
      </c>
    </row>
    <row r="34" spans="1:3" ht="15">
      <c r="A34" s="42" t="s">
        <v>813</v>
      </c>
      <c r="B34" s="45">
        <f t="shared" si="0"/>
      </c>
      <c r="C34" s="41">
        <v>2</v>
      </c>
    </row>
    <row r="35" spans="1:3" ht="15">
      <c r="A35" s="42" t="s">
        <v>814</v>
      </c>
      <c r="B35" s="45">
        <f t="shared" si="0"/>
      </c>
      <c r="C35" s="41">
        <v>99</v>
      </c>
    </row>
    <row r="36" spans="1:3" ht="15">
      <c r="A36" s="42" t="s">
        <v>815</v>
      </c>
      <c r="B36" s="45">
        <f t="shared" si="0"/>
      </c>
      <c r="C36" s="41">
        <v>2</v>
      </c>
    </row>
    <row r="37" spans="1:3" ht="15">
      <c r="A37" s="42" t="s">
        <v>765</v>
      </c>
      <c r="B37" s="45">
        <f t="shared" si="0"/>
      </c>
      <c r="C37" s="41">
        <v>1</v>
      </c>
    </row>
    <row r="38" spans="1:3" ht="15">
      <c r="A38" s="42" t="s">
        <v>766</v>
      </c>
      <c r="B38" s="45">
        <f t="shared" si="0"/>
      </c>
      <c r="C38" s="41">
        <v>1</v>
      </c>
    </row>
    <row r="39" spans="1:3" ht="15">
      <c r="A39" s="42" t="s">
        <v>767</v>
      </c>
      <c r="B39" s="45">
        <f t="shared" si="0"/>
      </c>
      <c r="C39" s="41">
        <v>2</v>
      </c>
    </row>
    <row r="40" spans="1:3" ht="15">
      <c r="A40" s="42" t="s">
        <v>819</v>
      </c>
      <c r="B40" s="45">
        <f t="shared" si="0"/>
      </c>
      <c r="C40" s="41">
        <v>1</v>
      </c>
    </row>
    <row r="41" spans="1:3" ht="15">
      <c r="A41" s="42" t="s">
        <v>820</v>
      </c>
      <c r="B41" s="45">
        <f t="shared" si="0"/>
      </c>
      <c r="C41" s="41">
        <v>1</v>
      </c>
    </row>
    <row r="42" spans="1:3" ht="15">
      <c r="A42" s="42" t="s">
        <v>821</v>
      </c>
      <c r="B42" s="45">
        <f t="shared" si="0"/>
      </c>
      <c r="C42" s="41">
        <v>5</v>
      </c>
    </row>
    <row r="43" spans="1:3" ht="15">
      <c r="A43" s="42" t="s">
        <v>822</v>
      </c>
      <c r="B43" s="45">
        <f t="shared" si="0"/>
      </c>
      <c r="C43" s="41">
        <v>12</v>
      </c>
    </row>
    <row r="44" spans="1:3" ht="15">
      <c r="A44" s="42" t="s">
        <v>823</v>
      </c>
      <c r="B44" s="45">
        <f t="shared" si="0"/>
      </c>
      <c r="C44" s="41">
        <v>42</v>
      </c>
    </row>
    <row r="45" spans="1:3" ht="15">
      <c r="A45" s="42" t="s">
        <v>807</v>
      </c>
      <c r="B45" s="45">
        <f t="shared" si="0"/>
      </c>
      <c r="C45" s="41">
        <v>7</v>
      </c>
    </row>
    <row r="46" spans="1:3" ht="15">
      <c r="A46" s="42" t="s">
        <v>782</v>
      </c>
      <c r="B46" s="45">
        <f t="shared" si="0"/>
      </c>
      <c r="C46" s="41">
        <v>1</v>
      </c>
    </row>
    <row r="47" spans="1:4" ht="51">
      <c r="A47" s="42" t="s">
        <v>956</v>
      </c>
      <c r="B47" s="45" t="str">
        <f t="shared" si="0"/>
        <v>PONTO DE TOMADA COM 2 TOMADAS MONOFÁSICA TRIPOLAR (2P+T)-20A/220V, EM CAIXA 4x2" NO PISO P/ LIGAÇÃO DO COMPUTADORES E EQUIPAMENTOS NAS MESAS PADRÃO NBR-14136/2005</v>
      </c>
      <c r="C47" s="41">
        <v>7</v>
      </c>
      <c r="D47" s="41" t="s">
        <v>730</v>
      </c>
    </row>
    <row r="48" spans="1:4" ht="38.25">
      <c r="A48" s="42" t="s">
        <v>957</v>
      </c>
      <c r="B48" s="45" t="str">
        <f t="shared" si="0"/>
        <v>PONTO DE TOMADA COM 1 TOMADAS MONOFÁSICA TRIPOLAR (2P+T)-20A/220V, EM CAIXA 4x2" A 2,80M DO PISO P/ LIGAÇÃO DE PORTA AUTOMÁTICA, PADRÃO NBR-14136/2005</v>
      </c>
      <c r="C48" s="41">
        <v>8</v>
      </c>
      <c r="D48" s="41" t="s">
        <v>730</v>
      </c>
    </row>
    <row r="49" spans="1:3" ht="38.25">
      <c r="A49" s="42" t="s">
        <v>825</v>
      </c>
      <c r="B49" s="45" t="str">
        <f t="shared" si="0"/>
        <v>PONTO DE TOMADA COM 1 TOMADA MONOFÁSICA TRIPOLAR, (2P+T)-10A/220V, EM CX  4x2" A 1,20m DO PISO, PADRÃO NBR-14136/2005</v>
      </c>
      <c r="C49" s="41">
        <v>4</v>
      </c>
    </row>
    <row r="50" spans="1:3" ht="38.25">
      <c r="A50" s="42" t="s">
        <v>958</v>
      </c>
      <c r="B50" s="45" t="str">
        <f t="shared" si="0"/>
        <v>PONTO DE TOMADA COM 1 TOMADA MONOFÁSICA TRIPOLAR, (2P+T)-20A/220V, EM CX  4x2" A 0,30m DO PISO, PADRÃO NBR-14136/2005</v>
      </c>
      <c r="C50" s="41">
        <v>17</v>
      </c>
    </row>
    <row r="51" spans="1:4" ht="38.25">
      <c r="A51" s="42" t="s">
        <v>959</v>
      </c>
      <c r="B51" s="45" t="str">
        <f t="shared" si="0"/>
        <v>PONTO DE TOMADA COM 1 TOMADA MONOFÁSICA TRIPOLAR, (2P+T)-10A/220V, EM CX  4x2" A 0,60m DO PISO, PADRÃO NBR-14136/2005</v>
      </c>
      <c r="C51" s="41">
        <v>5</v>
      </c>
      <c r="D51" s="41" t="s">
        <v>730</v>
      </c>
    </row>
    <row r="52" spans="1:4" ht="38.25">
      <c r="A52" s="42" t="s">
        <v>737</v>
      </c>
      <c r="B52" s="45" t="str">
        <f t="shared" si="0"/>
        <v>PONTO DE TOMADA COM 1 TOMADA MONOFÁSICA TRIPOLAR, (2P+T)-10A/220V, EM CX  4x2" A 1,60m DO PISO, PADRÃO NBR-14136/2005</v>
      </c>
      <c r="C52" s="41">
        <v>1</v>
      </c>
      <c r="D52" s="41" t="s">
        <v>730</v>
      </c>
    </row>
    <row r="53" spans="1:4" ht="15">
      <c r="A53" s="42" t="s">
        <v>955</v>
      </c>
      <c r="B53" s="45">
        <f t="shared" si="0"/>
      </c>
      <c r="C53" s="41">
        <v>29</v>
      </c>
      <c r="D53" s="41" t="s">
        <v>730</v>
      </c>
    </row>
    <row r="54" spans="1:4" ht="38.25">
      <c r="A54" s="42" t="s">
        <v>742</v>
      </c>
      <c r="B54" s="45" t="str">
        <f t="shared" si="0"/>
        <v>PONTO DE TOMADA COM 2 TOMADAS MONOFÁSICAS TRIPOLARES (2P+T)-20A/220V, EM CAIXA 4x2" A 1,10m DO PISO PADRÃO NBR-14136/2005</v>
      </c>
      <c r="C54" s="41">
        <v>10</v>
      </c>
      <c r="D54" s="41" t="s">
        <v>730</v>
      </c>
    </row>
    <row r="55" spans="1:4" ht="38.25">
      <c r="A55" s="42" t="s">
        <v>755</v>
      </c>
      <c r="B55" s="45" t="str">
        <f t="shared" si="0"/>
        <v>PONTO DE TOMADA COM 2 TOMADAS MONOFÁSICAS TRIPOLARES (2P+T)-20A/220V, PADRÃO NBR-14136/2005  EM CX  4x2" FIXADA NO TETO ACABADO </v>
      </c>
      <c r="C55" s="41">
        <v>3</v>
      </c>
      <c r="D55" s="41" t="s">
        <v>730</v>
      </c>
    </row>
    <row r="56" spans="1:4" ht="38.25">
      <c r="A56" s="42" t="s">
        <v>780</v>
      </c>
      <c r="B56" s="45" t="str">
        <f t="shared" si="0"/>
        <v>QUADRO DE DISTRIBUIÇÃO DE LUZ E FORÇA COM CENTRO A 1,20m DO PISO. VER DIMENSIONAMENTO NO DIAGRAMA UNIFILAR</v>
      </c>
      <c r="C56" s="41">
        <v>5</v>
      </c>
      <c r="D56" s="41" t="s">
        <v>730</v>
      </c>
    </row>
    <row r="57" spans="1:3" ht="15">
      <c r="A57" s="42" t="s">
        <v>827</v>
      </c>
      <c r="B57" s="45">
        <f t="shared" si="0"/>
      </c>
      <c r="C57" s="41">
        <v>164</v>
      </c>
    </row>
    <row r="58" spans="1:3" ht="15">
      <c r="A58" s="42" t="s">
        <v>826</v>
      </c>
      <c r="B58" s="45">
        <f t="shared" si="0"/>
      </c>
      <c r="C58" s="41">
        <v>3</v>
      </c>
    </row>
    <row r="59" spans="1:4" ht="51">
      <c r="A59" s="42" t="s">
        <v>759</v>
      </c>
      <c r="B59" s="45" t="str">
        <f t="shared" si="0"/>
        <v>BLOCO AUTÔNOMO DE ILUMINAÇÃO DE EMERGÊNCIA COM LÂMPADA PL 2x9W/12V A 2,10m DO PISO ACABADO, LIGADO A UMA TOMADA MONOFASICA TRIPOLAR EM CX  4x2" (AUTONOMIA MÍNIMA DE 2 HORAS) </v>
      </c>
      <c r="C59" s="41">
        <v>1</v>
      </c>
      <c r="D59" s="41" t="s">
        <v>730</v>
      </c>
    </row>
    <row r="60" spans="1:4" ht="51">
      <c r="A60" s="42" t="s">
        <v>760</v>
      </c>
      <c r="B60" s="45" t="str">
        <f t="shared" si="0"/>
        <v>BLOCO AUTÔNOMO DE ILUMINAÇÃO DE EMERGÊNCIA COM LÂMPADA PL 2x9W/12V NO TETO, LIGADO A UMA TOMADA MONOFASICA TRIPOLAR EM CX  4x2" (AUTONOMIA MÍNIMA DE 2 HORAS)</v>
      </c>
      <c r="C60" s="41">
        <v>15</v>
      </c>
      <c r="D60" s="41" t="s">
        <v>730</v>
      </c>
    </row>
  </sheetData>
  <sheetProtection selectLockedCells="1" selectUnlockedCells="1"/>
  <printOptions/>
  <pageMargins left="0.5118055555555555" right="0.5118055555555555" top="0.7875" bottom="0.78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K362"/>
  <sheetViews>
    <sheetView zoomScale="85" zoomScaleNormal="85" zoomScalePageLayoutView="0" workbookViewId="0" topLeftCell="A306">
      <selection activeCell="D327" sqref="D327"/>
    </sheetView>
  </sheetViews>
  <sheetFormatPr defaultColWidth="9.140625" defaultRowHeight="12.75"/>
  <cols>
    <col min="1" max="1" width="9.140625" style="46" customWidth="1"/>
    <col min="2" max="2" width="13.57421875" style="46" bestFit="1" customWidth="1"/>
    <col min="3" max="3" width="120.7109375" style="51" customWidth="1"/>
    <col min="4" max="4" width="20.00390625" style="46" bestFit="1" customWidth="1"/>
    <col min="5" max="7" width="15.7109375" style="46" customWidth="1"/>
    <col min="8" max="8" width="9.140625" style="46" customWidth="1"/>
    <col min="9" max="11" width="47.421875" style="46" customWidth="1"/>
    <col min="12" max="16384" width="9.140625" style="46" customWidth="1"/>
  </cols>
  <sheetData>
    <row r="2" spans="2:7" ht="20.25">
      <c r="B2" s="61" t="s">
        <v>965</v>
      </c>
      <c r="C2" s="61"/>
      <c r="D2" s="61"/>
      <c r="E2" s="61"/>
      <c r="F2" s="61"/>
      <c r="G2" s="61"/>
    </row>
    <row r="3" spans="2:7" ht="18.75">
      <c r="B3" s="52" t="s">
        <v>1</v>
      </c>
      <c r="C3" s="53" t="s">
        <v>845</v>
      </c>
      <c r="D3" s="52" t="s">
        <v>846</v>
      </c>
      <c r="E3" s="52" t="s">
        <v>1133</v>
      </c>
      <c r="F3" s="52" t="s">
        <v>847</v>
      </c>
      <c r="G3" s="52" t="s">
        <v>848</v>
      </c>
    </row>
    <row r="4" spans="2:11" ht="15.75">
      <c r="B4" s="47">
        <v>1</v>
      </c>
      <c r="C4" s="50" t="s">
        <v>1035</v>
      </c>
      <c r="D4" s="49">
        <v>2</v>
      </c>
      <c r="E4" s="49" t="s">
        <v>1120</v>
      </c>
      <c r="F4" s="49"/>
      <c r="G4" s="47"/>
      <c r="I4" s="62"/>
      <c r="J4" s="62"/>
      <c r="K4" s="62"/>
    </row>
    <row r="5" spans="2:11" ht="15.75">
      <c r="B5" s="47">
        <v>2</v>
      </c>
      <c r="C5" s="50" t="s">
        <v>1036</v>
      </c>
      <c r="D5" s="49">
        <v>2</v>
      </c>
      <c r="E5" s="49" t="s">
        <v>1120</v>
      </c>
      <c r="F5" s="49"/>
      <c r="G5" s="47"/>
      <c r="I5" s="62"/>
      <c r="J5" s="62"/>
      <c r="K5" s="62"/>
    </row>
    <row r="6" spans="2:11" ht="15.75">
      <c r="B6" s="47">
        <v>3</v>
      </c>
      <c r="C6" s="50" t="s">
        <v>984</v>
      </c>
      <c r="D6" s="49">
        <v>3</v>
      </c>
      <c r="E6" s="49" t="s">
        <v>1121</v>
      </c>
      <c r="F6" s="49"/>
      <c r="G6" s="47"/>
      <c r="I6" s="62"/>
      <c r="J6" s="62"/>
      <c r="K6" s="62"/>
    </row>
    <row r="7" spans="2:11" ht="15.75">
      <c r="B7" s="47">
        <v>4</v>
      </c>
      <c r="C7" s="50" t="s">
        <v>1037</v>
      </c>
      <c r="D7" s="49">
        <v>2</v>
      </c>
      <c r="E7" s="49" t="s">
        <v>1120</v>
      </c>
      <c r="F7" s="49"/>
      <c r="G7" s="47"/>
      <c r="I7" s="62"/>
      <c r="J7" s="62"/>
      <c r="K7" s="62"/>
    </row>
    <row r="8" spans="2:11" ht="15.75">
      <c r="B8" s="47">
        <v>5</v>
      </c>
      <c r="C8" s="50" t="s">
        <v>1038</v>
      </c>
      <c r="D8" s="49">
        <v>30</v>
      </c>
      <c r="E8" s="49" t="s">
        <v>1120</v>
      </c>
      <c r="F8" s="49"/>
      <c r="G8" s="47"/>
      <c r="I8" s="62"/>
      <c r="J8" s="62"/>
      <c r="K8" s="62"/>
    </row>
    <row r="9" spans="2:11" ht="15.75">
      <c r="B9" s="47">
        <v>6</v>
      </c>
      <c r="C9" s="50" t="s">
        <v>1039</v>
      </c>
      <c r="D9" s="49">
        <v>2</v>
      </c>
      <c r="E9" s="49" t="s">
        <v>1120</v>
      </c>
      <c r="F9" s="49"/>
      <c r="G9" s="47"/>
      <c r="I9" s="62"/>
      <c r="J9" s="62"/>
      <c r="K9" s="62"/>
    </row>
    <row r="10" spans="2:11" ht="15.75">
      <c r="B10" s="47">
        <v>7</v>
      </c>
      <c r="C10" s="50" t="s">
        <v>1040</v>
      </c>
      <c r="D10" s="49">
        <v>1</v>
      </c>
      <c r="E10" s="49" t="s">
        <v>1120</v>
      </c>
      <c r="F10" s="49"/>
      <c r="G10" s="47"/>
      <c r="I10" s="62"/>
      <c r="J10" s="62"/>
      <c r="K10" s="62"/>
    </row>
    <row r="11" spans="2:11" ht="15.75">
      <c r="B11" s="47">
        <v>8</v>
      </c>
      <c r="C11" s="50" t="s">
        <v>1041</v>
      </c>
      <c r="D11" s="49">
        <v>20</v>
      </c>
      <c r="E11" s="49" t="s">
        <v>1120</v>
      </c>
      <c r="F11" s="49"/>
      <c r="G11" s="47"/>
      <c r="I11" s="62"/>
      <c r="J11" s="62"/>
      <c r="K11" s="62"/>
    </row>
    <row r="12" spans="2:11" ht="15.75">
      <c r="B12" s="47">
        <v>9</v>
      </c>
      <c r="C12" s="50" t="s">
        <v>1042</v>
      </c>
      <c r="D12" s="49">
        <v>2</v>
      </c>
      <c r="E12" s="49" t="s">
        <v>1120</v>
      </c>
      <c r="F12" s="49"/>
      <c r="G12" s="47"/>
      <c r="I12" s="62"/>
      <c r="J12" s="62"/>
      <c r="K12" s="62"/>
    </row>
    <row r="13" spans="2:11" ht="15.75">
      <c r="B13" s="47">
        <v>10</v>
      </c>
      <c r="C13" s="50" t="s">
        <v>1043</v>
      </c>
      <c r="D13" s="49">
        <v>10</v>
      </c>
      <c r="E13" s="49" t="s">
        <v>731</v>
      </c>
      <c r="F13" s="49"/>
      <c r="G13" s="47"/>
      <c r="I13" s="62"/>
      <c r="J13" s="62"/>
      <c r="K13" s="62"/>
    </row>
    <row r="14" spans="2:11" ht="15.75">
      <c r="B14" s="47">
        <v>11</v>
      </c>
      <c r="C14" s="50" t="s">
        <v>1044</v>
      </c>
      <c r="D14" s="49">
        <v>30</v>
      </c>
      <c r="E14" s="49" t="s">
        <v>731</v>
      </c>
      <c r="F14" s="49"/>
      <c r="G14" s="47"/>
      <c r="I14" s="62"/>
      <c r="J14" s="62"/>
      <c r="K14" s="62"/>
    </row>
    <row r="15" spans="2:11" ht="31.5">
      <c r="B15" s="47">
        <v>12</v>
      </c>
      <c r="C15" s="50" t="s">
        <v>1045</v>
      </c>
      <c r="D15" s="49">
        <v>150</v>
      </c>
      <c r="E15" s="49" t="s">
        <v>731</v>
      </c>
      <c r="F15" s="49"/>
      <c r="G15" s="47"/>
      <c r="I15" s="62"/>
      <c r="J15" s="62"/>
      <c r="K15" s="62"/>
    </row>
    <row r="16" spans="2:11" ht="31.5">
      <c r="B16" s="47">
        <v>13</v>
      </c>
      <c r="C16" s="50" t="s">
        <v>1046</v>
      </c>
      <c r="D16" s="49">
        <v>50</v>
      </c>
      <c r="E16" s="47" t="s">
        <v>731</v>
      </c>
      <c r="F16" s="47"/>
      <c r="G16" s="47"/>
      <c r="I16" s="62"/>
      <c r="J16" s="62"/>
      <c r="K16" s="62"/>
    </row>
    <row r="17" spans="2:11" ht="31.5">
      <c r="B17" s="47">
        <v>14</v>
      </c>
      <c r="C17" s="50" t="s">
        <v>1047</v>
      </c>
      <c r="D17" s="49">
        <v>50</v>
      </c>
      <c r="E17" s="47" t="s">
        <v>731</v>
      </c>
      <c r="F17" s="47"/>
      <c r="G17" s="47"/>
      <c r="I17" s="62"/>
      <c r="J17" s="62"/>
      <c r="K17" s="62"/>
    </row>
    <row r="18" spans="2:11" ht="15.75">
      <c r="B18" s="47">
        <v>18</v>
      </c>
      <c r="C18" s="50" t="s">
        <v>1048</v>
      </c>
      <c r="D18" s="49">
        <v>10</v>
      </c>
      <c r="E18" s="47" t="s">
        <v>731</v>
      </c>
      <c r="F18" s="47"/>
      <c r="G18" s="47"/>
      <c r="I18" s="62"/>
      <c r="J18" s="62"/>
      <c r="K18" s="62"/>
    </row>
    <row r="19" spans="2:11" ht="15.75">
      <c r="B19" s="47">
        <v>19</v>
      </c>
      <c r="C19" s="50" t="s">
        <v>1049</v>
      </c>
      <c r="D19" s="49">
        <v>10</v>
      </c>
      <c r="E19" s="47" t="s">
        <v>731</v>
      </c>
      <c r="F19" s="47"/>
      <c r="G19" s="47"/>
      <c r="I19" s="62"/>
      <c r="J19" s="62"/>
      <c r="K19" s="62"/>
    </row>
    <row r="20" spans="2:11" ht="15.75">
      <c r="B20" s="47">
        <v>17</v>
      </c>
      <c r="C20" s="50" t="s">
        <v>1050</v>
      </c>
      <c r="D20" s="49">
        <v>10</v>
      </c>
      <c r="E20" s="47" t="s">
        <v>731</v>
      </c>
      <c r="F20" s="47"/>
      <c r="G20" s="47"/>
      <c r="I20" s="62"/>
      <c r="J20" s="62"/>
      <c r="K20" s="62"/>
    </row>
    <row r="21" spans="2:11" ht="15.75">
      <c r="B21" s="47">
        <v>21</v>
      </c>
      <c r="C21" s="50" t="s">
        <v>1051</v>
      </c>
      <c r="D21" s="49">
        <v>1</v>
      </c>
      <c r="E21" s="47" t="s">
        <v>1120</v>
      </c>
      <c r="F21" s="47"/>
      <c r="G21" s="47"/>
      <c r="I21" s="62"/>
      <c r="J21" s="62"/>
      <c r="K21" s="62"/>
    </row>
    <row r="22" spans="2:11" ht="15.75">
      <c r="B22" s="47">
        <v>22</v>
      </c>
      <c r="C22" s="50" t="s">
        <v>1052</v>
      </c>
      <c r="D22" s="49">
        <v>1</v>
      </c>
      <c r="E22" s="47" t="s">
        <v>1120</v>
      </c>
      <c r="F22" s="47"/>
      <c r="G22" s="47"/>
      <c r="I22" s="62"/>
      <c r="J22" s="62"/>
      <c r="K22" s="62"/>
    </row>
    <row r="23" spans="2:11" ht="31.5">
      <c r="B23" s="47">
        <v>20</v>
      </c>
      <c r="C23" s="50" t="s">
        <v>1053</v>
      </c>
      <c r="D23" s="49">
        <v>1</v>
      </c>
      <c r="E23" s="47" t="s">
        <v>1120</v>
      </c>
      <c r="F23" s="47"/>
      <c r="G23" s="47"/>
      <c r="I23" s="62"/>
      <c r="J23" s="62"/>
      <c r="K23" s="62"/>
    </row>
    <row r="24" spans="2:11" ht="31.5">
      <c r="B24" s="47">
        <v>23</v>
      </c>
      <c r="C24" s="50" t="s">
        <v>1054</v>
      </c>
      <c r="D24" s="49">
        <v>1</v>
      </c>
      <c r="E24" s="47" t="s">
        <v>1120</v>
      </c>
      <c r="F24" s="47"/>
      <c r="G24" s="47"/>
      <c r="I24" s="62"/>
      <c r="J24" s="62"/>
      <c r="K24" s="62"/>
    </row>
    <row r="25" spans="2:11" ht="31.5">
      <c r="B25" s="47">
        <v>24</v>
      </c>
      <c r="C25" s="50" t="s">
        <v>1055</v>
      </c>
      <c r="D25" s="49">
        <v>2</v>
      </c>
      <c r="E25" s="47" t="s">
        <v>1120</v>
      </c>
      <c r="F25" s="47"/>
      <c r="G25" s="47"/>
      <c r="I25" s="62"/>
      <c r="J25" s="62"/>
      <c r="K25" s="62"/>
    </row>
    <row r="26" spans="2:11" ht="15.75">
      <c r="B26" s="47">
        <v>25</v>
      </c>
      <c r="C26" s="50" t="s">
        <v>1056</v>
      </c>
      <c r="D26" s="49">
        <v>1</v>
      </c>
      <c r="E26" s="47" t="s">
        <v>1120</v>
      </c>
      <c r="F26" s="47"/>
      <c r="G26" s="47"/>
      <c r="I26" s="62"/>
      <c r="J26" s="62"/>
      <c r="K26" s="62"/>
    </row>
    <row r="27" spans="2:11" ht="15.75">
      <c r="B27" s="47">
        <v>26</v>
      </c>
      <c r="C27" s="50" t="s">
        <v>1057</v>
      </c>
      <c r="D27" s="49">
        <v>6</v>
      </c>
      <c r="E27" s="47" t="s">
        <v>1120</v>
      </c>
      <c r="F27" s="47"/>
      <c r="G27" s="47"/>
      <c r="I27" s="62"/>
      <c r="J27" s="62"/>
      <c r="K27" s="62"/>
    </row>
    <row r="28" spans="2:11" ht="15.75">
      <c r="B28" s="47">
        <v>27</v>
      </c>
      <c r="C28" s="50" t="s">
        <v>1058</v>
      </c>
      <c r="D28" s="49">
        <v>3</v>
      </c>
      <c r="E28" s="47" t="s">
        <v>1120</v>
      </c>
      <c r="F28" s="47"/>
      <c r="G28" s="47"/>
      <c r="I28" s="62"/>
      <c r="J28" s="62"/>
      <c r="K28" s="62"/>
    </row>
    <row r="29" spans="2:11" ht="15.75">
      <c r="B29" s="47">
        <v>28</v>
      </c>
      <c r="C29" s="50" t="s">
        <v>1059</v>
      </c>
      <c r="D29" s="49">
        <v>50</v>
      </c>
      <c r="E29" s="47" t="s">
        <v>731</v>
      </c>
      <c r="F29" s="47"/>
      <c r="G29" s="47"/>
      <c r="I29" s="62"/>
      <c r="J29" s="62"/>
      <c r="K29" s="62"/>
    </row>
    <row r="30" spans="2:11" ht="15.75">
      <c r="B30" s="47">
        <v>29</v>
      </c>
      <c r="C30" s="50" t="s">
        <v>1060</v>
      </c>
      <c r="D30" s="49">
        <v>10</v>
      </c>
      <c r="E30" s="47" t="s">
        <v>731</v>
      </c>
      <c r="F30" s="47"/>
      <c r="G30" s="47"/>
      <c r="I30" s="62"/>
      <c r="J30" s="62"/>
      <c r="K30" s="62"/>
    </row>
    <row r="31" spans="2:11" ht="15.75">
      <c r="B31" s="47">
        <v>30</v>
      </c>
      <c r="C31" s="50" t="s">
        <v>1061</v>
      </c>
      <c r="D31" s="49">
        <v>6</v>
      </c>
      <c r="E31" s="47" t="s">
        <v>1120</v>
      </c>
      <c r="F31" s="47"/>
      <c r="G31" s="47"/>
      <c r="I31" s="62"/>
      <c r="J31" s="62"/>
      <c r="K31" s="62"/>
    </row>
    <row r="32" spans="2:11" ht="15.75">
      <c r="B32" s="47">
        <v>31</v>
      </c>
      <c r="C32" s="50" t="s">
        <v>1062</v>
      </c>
      <c r="D32" s="49">
        <v>6</v>
      </c>
      <c r="E32" s="47" t="s">
        <v>1120</v>
      </c>
      <c r="F32" s="47"/>
      <c r="G32" s="47"/>
      <c r="I32" s="62"/>
      <c r="J32" s="62"/>
      <c r="K32" s="62"/>
    </row>
    <row r="33" spans="2:11" ht="15.75">
      <c r="B33" s="47">
        <v>32</v>
      </c>
      <c r="C33" s="50" t="s">
        <v>1063</v>
      </c>
      <c r="D33" s="49">
        <v>6</v>
      </c>
      <c r="E33" s="47" t="s">
        <v>1120</v>
      </c>
      <c r="F33" s="47"/>
      <c r="G33" s="47"/>
      <c r="I33" s="62"/>
      <c r="J33" s="62"/>
      <c r="K33" s="62"/>
    </row>
    <row r="34" spans="2:11" ht="15.75">
      <c r="B34" s="47">
        <v>33</v>
      </c>
      <c r="C34" s="50" t="s">
        <v>1064</v>
      </c>
      <c r="D34" s="49">
        <v>24</v>
      </c>
      <c r="E34" s="47" t="s">
        <v>1120</v>
      </c>
      <c r="F34" s="47"/>
      <c r="G34" s="47"/>
      <c r="I34" s="62"/>
      <c r="J34" s="62"/>
      <c r="K34" s="62"/>
    </row>
    <row r="35" spans="2:11" ht="15.75">
      <c r="B35" s="47">
        <v>34</v>
      </c>
      <c r="C35" s="50" t="s">
        <v>1065</v>
      </c>
      <c r="D35" s="49">
        <v>24</v>
      </c>
      <c r="E35" s="47" t="s">
        <v>1120</v>
      </c>
      <c r="F35" s="47"/>
      <c r="G35" s="47"/>
      <c r="I35" s="62"/>
      <c r="J35" s="62"/>
      <c r="K35" s="62"/>
    </row>
    <row r="36" spans="2:11" ht="31.5">
      <c r="B36" s="47">
        <v>35</v>
      </c>
      <c r="C36" s="50" t="s">
        <v>1066</v>
      </c>
      <c r="D36" s="49">
        <v>1</v>
      </c>
      <c r="E36" s="47" t="s">
        <v>1120</v>
      </c>
      <c r="F36" s="47"/>
      <c r="G36" s="47"/>
      <c r="I36" s="62"/>
      <c r="J36" s="62"/>
      <c r="K36" s="62"/>
    </row>
    <row r="37" spans="2:11" ht="15.75">
      <c r="B37" s="47">
        <v>36</v>
      </c>
      <c r="C37" s="50" t="s">
        <v>1067</v>
      </c>
      <c r="D37" s="49">
        <v>2</v>
      </c>
      <c r="E37" s="47" t="s">
        <v>1120</v>
      </c>
      <c r="F37" s="47"/>
      <c r="G37" s="47"/>
      <c r="I37" s="62"/>
      <c r="J37" s="62"/>
      <c r="K37" s="62"/>
    </row>
    <row r="38" spans="2:11" ht="15.75">
      <c r="B38" s="47">
        <v>37</v>
      </c>
      <c r="C38" s="50" t="s">
        <v>1068</v>
      </c>
      <c r="D38" s="49">
        <v>3</v>
      </c>
      <c r="E38" s="47" t="s">
        <v>731</v>
      </c>
      <c r="F38" s="47"/>
      <c r="G38" s="47"/>
      <c r="I38" s="62"/>
      <c r="J38" s="62"/>
      <c r="K38" s="62"/>
    </row>
    <row r="39" spans="2:11" ht="15.75">
      <c r="B39" s="47">
        <v>38</v>
      </c>
      <c r="C39" s="50" t="s">
        <v>1069</v>
      </c>
      <c r="D39" s="49">
        <v>51</v>
      </c>
      <c r="E39" s="47" t="s">
        <v>731</v>
      </c>
      <c r="F39" s="47"/>
      <c r="G39" s="47"/>
      <c r="I39" s="62"/>
      <c r="J39" s="62"/>
      <c r="K39" s="62"/>
    </row>
    <row r="40" spans="2:11" ht="15.75">
      <c r="B40" s="47">
        <v>39</v>
      </c>
      <c r="C40" s="50" t="s">
        <v>1070</v>
      </c>
      <c r="D40" s="49">
        <v>6</v>
      </c>
      <c r="E40" s="47" t="s">
        <v>1122</v>
      </c>
      <c r="F40" s="47"/>
      <c r="G40" s="47"/>
      <c r="I40" s="62"/>
      <c r="J40" s="62"/>
      <c r="K40" s="62"/>
    </row>
    <row r="41" spans="2:11" ht="15.75">
      <c r="B41" s="47">
        <v>40</v>
      </c>
      <c r="C41" s="50" t="s">
        <v>1071</v>
      </c>
      <c r="D41" s="49">
        <v>2</v>
      </c>
      <c r="E41" s="47" t="s">
        <v>1120</v>
      </c>
      <c r="F41" s="47"/>
      <c r="G41" s="47"/>
      <c r="I41" s="62"/>
      <c r="J41" s="62"/>
      <c r="K41" s="62"/>
    </row>
    <row r="42" spans="2:11" ht="15.75">
      <c r="B42" s="47">
        <v>41</v>
      </c>
      <c r="C42" s="50" t="s">
        <v>1072</v>
      </c>
      <c r="D42" s="49">
        <v>5</v>
      </c>
      <c r="E42" s="47" t="s">
        <v>1120</v>
      </c>
      <c r="F42" s="47"/>
      <c r="G42" s="47"/>
      <c r="I42" s="62"/>
      <c r="J42" s="62"/>
      <c r="K42" s="62"/>
    </row>
    <row r="43" spans="2:11" ht="15.75">
      <c r="B43" s="47">
        <v>42</v>
      </c>
      <c r="C43" s="50" t="s">
        <v>1073</v>
      </c>
      <c r="D43" s="49">
        <v>6</v>
      </c>
      <c r="E43" s="47" t="s">
        <v>1120</v>
      </c>
      <c r="F43" s="47"/>
      <c r="G43" s="47"/>
      <c r="I43" s="62"/>
      <c r="J43" s="62"/>
      <c r="K43" s="62"/>
    </row>
    <row r="44" spans="2:11" ht="15.75">
      <c r="B44" s="47">
        <v>43</v>
      </c>
      <c r="C44" s="50" t="s">
        <v>1074</v>
      </c>
      <c r="D44" s="49">
        <v>4</v>
      </c>
      <c r="E44" s="47" t="s">
        <v>1120</v>
      </c>
      <c r="F44" s="47"/>
      <c r="G44" s="47"/>
      <c r="I44" s="62"/>
      <c r="J44" s="62"/>
      <c r="K44" s="62"/>
    </row>
    <row r="45" spans="2:11" ht="31.5">
      <c r="B45" s="47">
        <v>44</v>
      </c>
      <c r="C45" s="50" t="s">
        <v>1075</v>
      </c>
      <c r="D45" s="49">
        <v>10</v>
      </c>
      <c r="E45" s="47" t="s">
        <v>1120</v>
      </c>
      <c r="F45" s="47"/>
      <c r="G45" s="47"/>
      <c r="I45" s="62"/>
      <c r="J45" s="62"/>
      <c r="K45" s="62"/>
    </row>
    <row r="46" spans="2:11" ht="15.75">
      <c r="B46" s="47">
        <v>45</v>
      </c>
      <c r="C46" s="50" t="s">
        <v>1076</v>
      </c>
      <c r="D46" s="49">
        <v>6</v>
      </c>
      <c r="E46" s="47" t="s">
        <v>1120</v>
      </c>
      <c r="F46" s="47"/>
      <c r="G46" s="47"/>
      <c r="I46" s="62"/>
      <c r="J46" s="62"/>
      <c r="K46" s="62"/>
    </row>
    <row r="47" spans="2:11" ht="15.75">
      <c r="B47" s="47">
        <v>46</v>
      </c>
      <c r="C47" s="50" t="s">
        <v>1077</v>
      </c>
      <c r="D47" s="49">
        <v>6</v>
      </c>
      <c r="E47" s="47" t="s">
        <v>1120</v>
      </c>
      <c r="F47" s="47"/>
      <c r="G47" s="47"/>
      <c r="I47" s="62"/>
      <c r="J47" s="62"/>
      <c r="K47" s="62"/>
    </row>
    <row r="48" spans="2:11" ht="15.75">
      <c r="B48" s="47">
        <v>47</v>
      </c>
      <c r="C48" s="50" t="s">
        <v>1078</v>
      </c>
      <c r="D48" s="49">
        <v>2</v>
      </c>
      <c r="E48" s="47" t="s">
        <v>1120</v>
      </c>
      <c r="F48" s="47"/>
      <c r="G48" s="47"/>
      <c r="I48" s="62"/>
      <c r="J48" s="62"/>
      <c r="K48" s="62"/>
    </row>
    <row r="49" spans="2:11" ht="15.75">
      <c r="B49" s="47">
        <v>48</v>
      </c>
      <c r="C49" s="50" t="s">
        <v>1079</v>
      </c>
      <c r="D49" s="49">
        <v>6</v>
      </c>
      <c r="E49" s="47" t="s">
        <v>1120</v>
      </c>
      <c r="F49" s="47"/>
      <c r="G49" s="47"/>
      <c r="I49" s="62"/>
      <c r="J49" s="62"/>
      <c r="K49" s="62"/>
    </row>
    <row r="50" spans="2:11" ht="15.75">
      <c r="B50" s="47">
        <v>49</v>
      </c>
      <c r="C50" s="50" t="s">
        <v>1080</v>
      </c>
      <c r="D50" s="49">
        <v>2</v>
      </c>
      <c r="E50" s="47" t="s">
        <v>1120</v>
      </c>
      <c r="F50" s="47"/>
      <c r="G50" s="47"/>
      <c r="I50" s="62"/>
      <c r="J50" s="62"/>
      <c r="K50" s="62"/>
    </row>
    <row r="51" spans="2:11" ht="15.75">
      <c r="B51" s="47">
        <v>50</v>
      </c>
      <c r="C51" s="50" t="s">
        <v>1081</v>
      </c>
      <c r="D51" s="49">
        <v>1</v>
      </c>
      <c r="E51" s="47" t="s">
        <v>1120</v>
      </c>
      <c r="F51" s="47"/>
      <c r="G51" s="47"/>
      <c r="I51" s="62"/>
      <c r="J51" s="62"/>
      <c r="K51" s="62"/>
    </row>
    <row r="52" spans="2:11" ht="15.75">
      <c r="B52" s="47">
        <v>51</v>
      </c>
      <c r="C52" s="50" t="s">
        <v>1082</v>
      </c>
      <c r="D52" s="49">
        <v>1</v>
      </c>
      <c r="E52" s="47" t="s">
        <v>1120</v>
      </c>
      <c r="F52" s="47"/>
      <c r="G52" s="47"/>
      <c r="I52" s="62"/>
      <c r="J52" s="62"/>
      <c r="K52" s="62"/>
    </row>
    <row r="53" spans="2:11" ht="15.75">
      <c r="B53" s="47">
        <v>52</v>
      </c>
      <c r="C53" s="50" t="s">
        <v>1083</v>
      </c>
      <c r="D53" s="49">
        <v>6</v>
      </c>
      <c r="E53" s="47" t="s">
        <v>1120</v>
      </c>
      <c r="F53" s="47"/>
      <c r="G53" s="47"/>
      <c r="I53" s="62"/>
      <c r="J53" s="62"/>
      <c r="K53" s="62"/>
    </row>
    <row r="54" spans="2:11" ht="15.75">
      <c r="B54" s="47">
        <v>53</v>
      </c>
      <c r="C54" s="50" t="s">
        <v>1084</v>
      </c>
      <c r="D54" s="49">
        <v>30</v>
      </c>
      <c r="E54" s="47" t="s">
        <v>1120</v>
      </c>
      <c r="F54" s="47"/>
      <c r="G54" s="47"/>
      <c r="I54" s="62"/>
      <c r="J54" s="62"/>
      <c r="K54" s="62"/>
    </row>
    <row r="55" spans="2:11" ht="15.75">
      <c r="B55" s="47">
        <v>54</v>
      </c>
      <c r="C55" s="50" t="s">
        <v>1085</v>
      </c>
      <c r="D55" s="49">
        <v>4</v>
      </c>
      <c r="E55" s="47" t="s">
        <v>1120</v>
      </c>
      <c r="F55" s="47"/>
      <c r="G55" s="47"/>
      <c r="I55" s="62"/>
      <c r="J55" s="62"/>
      <c r="K55" s="62"/>
    </row>
    <row r="56" spans="2:11" ht="15.75">
      <c r="B56" s="47">
        <v>55</v>
      </c>
      <c r="C56" s="50" t="s">
        <v>1086</v>
      </c>
      <c r="D56" s="49">
        <v>6</v>
      </c>
      <c r="E56" s="47" t="s">
        <v>1120</v>
      </c>
      <c r="F56" s="47"/>
      <c r="G56" s="47"/>
      <c r="I56" s="62"/>
      <c r="J56" s="62"/>
      <c r="K56" s="62"/>
    </row>
    <row r="57" spans="2:11" ht="15.75">
      <c r="B57" s="47">
        <v>56</v>
      </c>
      <c r="C57" s="50" t="s">
        <v>1087</v>
      </c>
      <c r="D57" s="49">
        <v>4</v>
      </c>
      <c r="E57" s="47" t="s">
        <v>1120</v>
      </c>
      <c r="F57" s="47"/>
      <c r="G57" s="47"/>
      <c r="I57" s="62"/>
      <c r="J57" s="62"/>
      <c r="K57" s="62"/>
    </row>
    <row r="58" spans="2:11" ht="15.75">
      <c r="B58" s="47">
        <v>57</v>
      </c>
      <c r="C58" s="50" t="s">
        <v>1088</v>
      </c>
      <c r="D58" s="49">
        <v>3</v>
      </c>
      <c r="E58" s="47" t="s">
        <v>1120</v>
      </c>
      <c r="F58" s="47"/>
      <c r="G58" s="47"/>
      <c r="I58" s="62"/>
      <c r="J58" s="62"/>
      <c r="K58" s="62"/>
    </row>
    <row r="59" spans="2:11" ht="31.5">
      <c r="B59" s="47">
        <v>58</v>
      </c>
      <c r="C59" s="50" t="s">
        <v>1089</v>
      </c>
      <c r="D59" s="49">
        <v>3</v>
      </c>
      <c r="E59" s="47" t="s">
        <v>1120</v>
      </c>
      <c r="F59" s="47"/>
      <c r="G59" s="47"/>
      <c r="I59" s="62"/>
      <c r="J59" s="62"/>
      <c r="K59" s="62"/>
    </row>
    <row r="60" spans="2:11" ht="15.75">
      <c r="B60" s="47">
        <v>59</v>
      </c>
      <c r="C60" s="50" t="s">
        <v>1090</v>
      </c>
      <c r="D60" s="49">
        <v>8</v>
      </c>
      <c r="E60" s="47" t="s">
        <v>1120</v>
      </c>
      <c r="F60" s="47"/>
      <c r="G60" s="47"/>
      <c r="I60" s="62"/>
      <c r="J60" s="62"/>
      <c r="K60" s="62"/>
    </row>
    <row r="61" spans="2:11" ht="15.75">
      <c r="B61" s="47">
        <v>60</v>
      </c>
      <c r="C61" s="50" t="s">
        <v>1091</v>
      </c>
      <c r="D61" s="49">
        <v>2</v>
      </c>
      <c r="E61" s="47" t="s">
        <v>1120</v>
      </c>
      <c r="F61" s="47"/>
      <c r="G61" s="47"/>
      <c r="I61" s="62"/>
      <c r="J61" s="62"/>
      <c r="K61" s="62"/>
    </row>
    <row r="62" spans="2:11" ht="15.75">
      <c r="B62" s="47">
        <v>61</v>
      </c>
      <c r="C62" s="50" t="s">
        <v>1092</v>
      </c>
      <c r="D62" s="49">
        <v>3</v>
      </c>
      <c r="E62" s="47" t="s">
        <v>1120</v>
      </c>
      <c r="F62" s="47"/>
      <c r="G62" s="47"/>
      <c r="I62" s="62"/>
      <c r="J62" s="62"/>
      <c r="K62" s="62"/>
    </row>
    <row r="63" spans="2:11" ht="15.75">
      <c r="B63" s="47">
        <v>62</v>
      </c>
      <c r="C63" s="50" t="s">
        <v>1093</v>
      </c>
      <c r="D63" s="49">
        <v>3</v>
      </c>
      <c r="E63" s="47" t="s">
        <v>1120</v>
      </c>
      <c r="F63" s="47"/>
      <c r="G63" s="47"/>
      <c r="I63" s="62"/>
      <c r="J63" s="62"/>
      <c r="K63" s="62"/>
    </row>
    <row r="64" spans="2:11" ht="15.75">
      <c r="B64" s="47">
        <v>63</v>
      </c>
      <c r="C64" s="50" t="s">
        <v>1094</v>
      </c>
      <c r="D64" s="49">
        <v>4</v>
      </c>
      <c r="E64" s="47" t="s">
        <v>1120</v>
      </c>
      <c r="F64" s="47"/>
      <c r="G64" s="47"/>
      <c r="I64" s="62"/>
      <c r="J64" s="62"/>
      <c r="K64" s="62"/>
    </row>
    <row r="65" spans="2:11" ht="15.75">
      <c r="B65" s="47">
        <v>64</v>
      </c>
      <c r="C65" s="50" t="s">
        <v>1095</v>
      </c>
      <c r="D65" s="49">
        <v>6</v>
      </c>
      <c r="E65" s="47" t="s">
        <v>1122</v>
      </c>
      <c r="F65" s="47"/>
      <c r="G65" s="47"/>
      <c r="I65" s="62"/>
      <c r="J65" s="62"/>
      <c r="K65" s="62"/>
    </row>
    <row r="66" spans="2:11" ht="15.75">
      <c r="B66" s="47">
        <v>65</v>
      </c>
      <c r="C66" s="50" t="s">
        <v>1096</v>
      </c>
      <c r="D66" s="49">
        <v>2</v>
      </c>
      <c r="E66" s="47" t="s">
        <v>1120</v>
      </c>
      <c r="F66" s="47"/>
      <c r="G66" s="47"/>
      <c r="I66" s="62"/>
      <c r="J66" s="62"/>
      <c r="K66" s="62"/>
    </row>
    <row r="67" spans="2:11" ht="15.75">
      <c r="B67" s="47">
        <v>66</v>
      </c>
      <c r="C67" s="50" t="s">
        <v>1097</v>
      </c>
      <c r="D67" s="49">
        <v>6</v>
      </c>
      <c r="E67" s="47" t="s">
        <v>1120</v>
      </c>
      <c r="F67" s="47"/>
      <c r="G67" s="47"/>
      <c r="I67" s="62"/>
      <c r="J67" s="62"/>
      <c r="K67" s="62"/>
    </row>
    <row r="68" spans="2:11" ht="15.75">
      <c r="B68" s="47">
        <v>67</v>
      </c>
      <c r="C68" s="50" t="s">
        <v>1098</v>
      </c>
      <c r="D68" s="49">
        <v>2</v>
      </c>
      <c r="E68" s="47" t="s">
        <v>1120</v>
      </c>
      <c r="F68" s="47"/>
      <c r="G68" s="47"/>
      <c r="I68" s="62"/>
      <c r="J68" s="62"/>
      <c r="K68" s="62"/>
    </row>
    <row r="69" spans="2:11" ht="15.75">
      <c r="B69" s="47">
        <v>68</v>
      </c>
      <c r="C69" s="50" t="s">
        <v>1099</v>
      </c>
      <c r="D69" s="49">
        <v>12</v>
      </c>
      <c r="E69" s="47" t="s">
        <v>1120</v>
      </c>
      <c r="F69" s="47"/>
      <c r="G69" s="47"/>
      <c r="I69" s="62"/>
      <c r="J69" s="62"/>
      <c r="K69" s="62"/>
    </row>
    <row r="70" spans="2:11" ht="31.5">
      <c r="B70" s="47">
        <v>69</v>
      </c>
      <c r="C70" s="50" t="s">
        <v>1100</v>
      </c>
      <c r="D70" s="49">
        <v>1</v>
      </c>
      <c r="E70" s="47" t="s">
        <v>1120</v>
      </c>
      <c r="F70" s="47"/>
      <c r="G70" s="47"/>
      <c r="I70" s="62"/>
      <c r="J70" s="62"/>
      <c r="K70" s="62"/>
    </row>
    <row r="71" spans="2:11" ht="15.75">
      <c r="B71" s="47"/>
      <c r="C71" s="50"/>
      <c r="D71" s="47"/>
      <c r="E71" s="49"/>
      <c r="F71" s="47"/>
      <c r="G71" s="47"/>
      <c r="I71" s="62"/>
      <c r="J71" s="62"/>
      <c r="K71" s="62"/>
    </row>
    <row r="72" spans="2:11" ht="20.25">
      <c r="B72" s="61" t="s">
        <v>575</v>
      </c>
      <c r="C72" s="61"/>
      <c r="D72" s="61"/>
      <c r="E72" s="61"/>
      <c r="F72" s="61"/>
      <c r="G72" s="61"/>
      <c r="I72" s="62"/>
      <c r="J72" s="62"/>
      <c r="K72" s="62"/>
    </row>
    <row r="73" spans="2:11" ht="18.75">
      <c r="B73" s="52" t="s">
        <v>1</v>
      </c>
      <c r="C73" s="53" t="s">
        <v>845</v>
      </c>
      <c r="D73" s="52" t="s">
        <v>846</v>
      </c>
      <c r="E73" s="52" t="s">
        <v>1133</v>
      </c>
      <c r="F73" s="52" t="s">
        <v>847</v>
      </c>
      <c r="G73" s="52" t="s">
        <v>848</v>
      </c>
      <c r="I73" s="62"/>
      <c r="J73" s="62"/>
      <c r="K73" s="62"/>
    </row>
    <row r="74" spans="2:11" ht="15.75">
      <c r="B74" s="47">
        <v>1</v>
      </c>
      <c r="C74" s="48" t="s">
        <v>1101</v>
      </c>
      <c r="D74" s="49">
        <v>10</v>
      </c>
      <c r="E74" s="49" t="s">
        <v>1120</v>
      </c>
      <c r="F74" s="49"/>
      <c r="G74" s="47"/>
      <c r="I74" s="62"/>
      <c r="J74" s="62"/>
      <c r="K74" s="62"/>
    </row>
    <row r="75" spans="2:11" ht="15.75">
      <c r="B75" s="47">
        <v>2</v>
      </c>
      <c r="C75" s="48" t="s">
        <v>1102</v>
      </c>
      <c r="D75" s="49">
        <v>1</v>
      </c>
      <c r="E75" s="49" t="s">
        <v>1120</v>
      </c>
      <c r="F75" s="49"/>
      <c r="G75" s="47"/>
      <c r="I75" s="62"/>
      <c r="J75" s="62"/>
      <c r="K75" s="62"/>
    </row>
    <row r="76" spans="2:11" ht="15.75">
      <c r="B76" s="47">
        <v>3</v>
      </c>
      <c r="C76" s="48" t="s">
        <v>1103</v>
      </c>
      <c r="D76" s="49">
        <v>1</v>
      </c>
      <c r="E76" s="49" t="s">
        <v>1120</v>
      </c>
      <c r="F76" s="49"/>
      <c r="G76" s="47"/>
      <c r="I76" s="62"/>
      <c r="J76" s="62"/>
      <c r="K76" s="62"/>
    </row>
    <row r="77" spans="2:11" ht="15.75">
      <c r="B77" s="47">
        <v>4</v>
      </c>
      <c r="C77" s="48" t="s">
        <v>1104</v>
      </c>
      <c r="D77" s="49">
        <v>1</v>
      </c>
      <c r="E77" s="49" t="s">
        <v>1120</v>
      </c>
      <c r="F77" s="49"/>
      <c r="G77" s="47"/>
      <c r="I77" s="62"/>
      <c r="J77" s="62"/>
      <c r="K77" s="62"/>
    </row>
    <row r="78" spans="2:11" ht="15.75">
      <c r="B78" s="47">
        <v>5</v>
      </c>
      <c r="C78" s="48" t="s">
        <v>1105</v>
      </c>
      <c r="D78" s="49">
        <v>1</v>
      </c>
      <c r="E78" s="49" t="s">
        <v>1120</v>
      </c>
      <c r="F78" s="49"/>
      <c r="G78" s="47"/>
      <c r="I78" s="62"/>
      <c r="J78" s="62"/>
      <c r="K78" s="62"/>
    </row>
    <row r="79" spans="2:11" ht="15.75">
      <c r="B79" s="47">
        <v>6</v>
      </c>
      <c r="C79" s="48" t="s">
        <v>1106</v>
      </c>
      <c r="D79" s="49">
        <v>11</v>
      </c>
      <c r="E79" s="49" t="s">
        <v>1120</v>
      </c>
      <c r="F79" s="49"/>
      <c r="G79" s="47"/>
      <c r="I79" s="62"/>
      <c r="J79" s="62"/>
      <c r="K79" s="62"/>
    </row>
    <row r="80" spans="2:11" ht="15.75">
      <c r="B80" s="47">
        <v>7</v>
      </c>
      <c r="C80" s="48" t="s">
        <v>1107</v>
      </c>
      <c r="D80" s="49">
        <v>2</v>
      </c>
      <c r="E80" s="49" t="s">
        <v>1120</v>
      </c>
      <c r="F80" s="49"/>
      <c r="G80" s="47"/>
      <c r="I80" s="62"/>
      <c r="J80" s="62"/>
      <c r="K80" s="62"/>
    </row>
    <row r="81" spans="2:11" ht="15.75">
      <c r="B81" s="47">
        <v>8</v>
      </c>
      <c r="C81" s="48" t="s">
        <v>1108</v>
      </c>
      <c r="D81" s="49">
        <v>11</v>
      </c>
      <c r="E81" s="49" t="s">
        <v>1120</v>
      </c>
      <c r="F81" s="49"/>
      <c r="G81" s="47"/>
      <c r="I81" s="62"/>
      <c r="J81" s="62"/>
      <c r="K81" s="62"/>
    </row>
    <row r="82" spans="2:11" ht="15.75">
      <c r="B82" s="47">
        <v>9</v>
      </c>
      <c r="C82" s="48" t="s">
        <v>1109</v>
      </c>
      <c r="D82" s="49">
        <v>1</v>
      </c>
      <c r="E82" s="49" t="s">
        <v>1120</v>
      </c>
      <c r="F82" s="49"/>
      <c r="G82" s="47"/>
      <c r="I82" s="62"/>
      <c r="J82" s="62"/>
      <c r="K82" s="62"/>
    </row>
    <row r="83" spans="2:11" ht="15.75">
      <c r="B83" s="47">
        <v>10</v>
      </c>
      <c r="C83" s="48" t="s">
        <v>1110</v>
      </c>
      <c r="D83" s="49">
        <v>300</v>
      </c>
      <c r="E83" s="49" t="s">
        <v>731</v>
      </c>
      <c r="F83" s="49"/>
      <c r="G83" s="47"/>
      <c r="I83" s="62"/>
      <c r="J83" s="62"/>
      <c r="K83" s="62"/>
    </row>
    <row r="84" spans="2:11" ht="15.75">
      <c r="B84" s="47">
        <v>11</v>
      </c>
      <c r="C84" s="48" t="s">
        <v>1111</v>
      </c>
      <c r="D84" s="49">
        <v>250</v>
      </c>
      <c r="E84" s="47" t="s">
        <v>731</v>
      </c>
      <c r="F84" s="47"/>
      <c r="G84" s="47"/>
      <c r="I84" s="62"/>
      <c r="J84" s="62"/>
      <c r="K84" s="62"/>
    </row>
    <row r="85" spans="2:11" ht="15.75">
      <c r="B85" s="47">
        <v>12</v>
      </c>
      <c r="C85" s="50" t="s">
        <v>1112</v>
      </c>
      <c r="D85" s="49">
        <v>10</v>
      </c>
      <c r="E85" s="47" t="s">
        <v>1120</v>
      </c>
      <c r="F85" s="47"/>
      <c r="G85" s="47"/>
      <c r="I85" s="62"/>
      <c r="J85" s="62"/>
      <c r="K85" s="62"/>
    </row>
    <row r="86" spans="2:11" ht="31.5">
      <c r="B86" s="47">
        <v>13</v>
      </c>
      <c r="C86" s="48" t="s">
        <v>1113</v>
      </c>
      <c r="D86" s="49">
        <v>10</v>
      </c>
      <c r="E86" s="47" t="s">
        <v>731</v>
      </c>
      <c r="F86" s="47"/>
      <c r="G86" s="47"/>
      <c r="I86" s="62"/>
      <c r="J86" s="62"/>
      <c r="K86" s="62"/>
    </row>
    <row r="87" spans="2:11" ht="15.75">
      <c r="B87" s="47">
        <v>14</v>
      </c>
      <c r="C87" s="48" t="s">
        <v>1070</v>
      </c>
      <c r="D87" s="49">
        <v>60</v>
      </c>
      <c r="E87" s="47" t="s">
        <v>1122</v>
      </c>
      <c r="F87" s="47"/>
      <c r="G87" s="47"/>
      <c r="I87" s="62"/>
      <c r="J87" s="62"/>
      <c r="K87" s="62"/>
    </row>
    <row r="88" spans="2:11" ht="31.5">
      <c r="B88" s="47">
        <v>15</v>
      </c>
      <c r="C88" s="50" t="s">
        <v>1114</v>
      </c>
      <c r="D88" s="49">
        <v>11</v>
      </c>
      <c r="E88" s="47" t="s">
        <v>1120</v>
      </c>
      <c r="F88" s="47"/>
      <c r="G88" s="47"/>
      <c r="I88" s="62"/>
      <c r="J88" s="62"/>
      <c r="K88" s="62"/>
    </row>
    <row r="89" spans="2:11" ht="15.75">
      <c r="B89" s="47">
        <v>16</v>
      </c>
      <c r="C89" s="50" t="s">
        <v>1115</v>
      </c>
      <c r="D89" s="49">
        <v>2</v>
      </c>
      <c r="E89" s="47" t="s">
        <v>1120</v>
      </c>
      <c r="F89" s="47"/>
      <c r="G89" s="47"/>
      <c r="I89" s="62"/>
      <c r="J89" s="62"/>
      <c r="K89" s="62"/>
    </row>
    <row r="90" spans="2:11" ht="15.75">
      <c r="B90" s="47">
        <v>17</v>
      </c>
      <c r="C90" s="50" t="s">
        <v>1020</v>
      </c>
      <c r="D90" s="49">
        <v>300</v>
      </c>
      <c r="E90" s="47" t="s">
        <v>1120</v>
      </c>
      <c r="F90" s="47"/>
      <c r="G90" s="47"/>
      <c r="I90" s="62"/>
      <c r="J90" s="62"/>
      <c r="K90" s="62"/>
    </row>
    <row r="91" spans="2:11" ht="15.75">
      <c r="B91" s="47">
        <v>18</v>
      </c>
      <c r="C91" s="50" t="s">
        <v>1116</v>
      </c>
      <c r="D91" s="49">
        <v>11</v>
      </c>
      <c r="E91" s="47" t="s">
        <v>1120</v>
      </c>
      <c r="F91" s="47"/>
      <c r="G91" s="47"/>
      <c r="I91" s="62"/>
      <c r="J91" s="62"/>
      <c r="K91" s="62"/>
    </row>
    <row r="92" spans="2:11" ht="15.75">
      <c r="B92" s="47">
        <v>19</v>
      </c>
      <c r="C92" s="50" t="s">
        <v>1117</v>
      </c>
      <c r="D92" s="49">
        <v>300</v>
      </c>
      <c r="E92" s="47" t="s">
        <v>1120</v>
      </c>
      <c r="F92" s="47"/>
      <c r="G92" s="47"/>
      <c r="I92" s="62"/>
      <c r="J92" s="62"/>
      <c r="K92" s="62"/>
    </row>
    <row r="93" spans="2:11" ht="15.75">
      <c r="B93" s="47">
        <v>20</v>
      </c>
      <c r="C93" s="50" t="s">
        <v>1095</v>
      </c>
      <c r="D93" s="49">
        <v>60</v>
      </c>
      <c r="E93" s="47" t="s">
        <v>1122</v>
      </c>
      <c r="F93" s="47"/>
      <c r="G93" s="47"/>
      <c r="I93" s="62"/>
      <c r="J93" s="62"/>
      <c r="K93" s="62"/>
    </row>
    <row r="94" spans="2:11" ht="15.75">
      <c r="B94" s="47">
        <v>21</v>
      </c>
      <c r="C94" s="50" t="s">
        <v>1118</v>
      </c>
      <c r="D94" s="49">
        <v>11</v>
      </c>
      <c r="E94" s="47" t="s">
        <v>1120</v>
      </c>
      <c r="F94" s="47"/>
      <c r="G94" s="47"/>
      <c r="I94" s="62"/>
      <c r="J94" s="62"/>
      <c r="K94" s="62"/>
    </row>
    <row r="95" spans="2:11" ht="15.75">
      <c r="B95" s="47">
        <v>22</v>
      </c>
      <c r="C95" s="48" t="s">
        <v>1119</v>
      </c>
      <c r="D95" s="47">
        <v>22</v>
      </c>
      <c r="E95" s="47" t="s">
        <v>1120</v>
      </c>
      <c r="F95" s="47"/>
      <c r="G95" s="47"/>
      <c r="I95" s="62"/>
      <c r="J95" s="62"/>
      <c r="K95" s="62"/>
    </row>
    <row r="96" spans="2:11" ht="15.75" hidden="1">
      <c r="B96" s="47">
        <v>23</v>
      </c>
      <c r="C96" s="48"/>
      <c r="D96" s="47"/>
      <c r="E96" s="47"/>
      <c r="F96" s="47"/>
      <c r="G96" s="47"/>
      <c r="I96" s="62"/>
      <c r="J96" s="62"/>
      <c r="K96" s="62"/>
    </row>
    <row r="97" spans="2:11" ht="15.75" hidden="1">
      <c r="B97" s="47">
        <v>24</v>
      </c>
      <c r="C97" s="48"/>
      <c r="D97" s="47"/>
      <c r="E97" s="47"/>
      <c r="F97" s="47"/>
      <c r="G97" s="47"/>
      <c r="I97" s="62"/>
      <c r="J97" s="62"/>
      <c r="K97" s="62"/>
    </row>
    <row r="98" spans="2:11" ht="15.75" hidden="1">
      <c r="B98" s="47">
        <v>25</v>
      </c>
      <c r="C98" s="48"/>
      <c r="D98" s="47"/>
      <c r="E98" s="47"/>
      <c r="F98" s="47"/>
      <c r="G98" s="47"/>
      <c r="I98" s="62"/>
      <c r="J98" s="62"/>
      <c r="K98" s="62"/>
    </row>
    <row r="99" spans="2:11" ht="15.75" hidden="1">
      <c r="B99" s="47">
        <v>26</v>
      </c>
      <c r="C99" s="48"/>
      <c r="D99" s="47"/>
      <c r="E99" s="47"/>
      <c r="F99" s="47"/>
      <c r="G99" s="47"/>
      <c r="I99" s="62"/>
      <c r="J99" s="62"/>
      <c r="K99" s="62"/>
    </row>
    <row r="100" spans="2:11" ht="15.75" hidden="1">
      <c r="B100" s="47">
        <v>27</v>
      </c>
      <c r="C100" s="48"/>
      <c r="D100" s="47"/>
      <c r="E100" s="47"/>
      <c r="F100" s="47"/>
      <c r="G100" s="47"/>
      <c r="I100" s="62"/>
      <c r="J100" s="62"/>
      <c r="K100" s="62"/>
    </row>
    <row r="101" spans="2:11" ht="15.75" hidden="1">
      <c r="B101" s="47">
        <v>28</v>
      </c>
      <c r="C101" s="48"/>
      <c r="D101" s="47"/>
      <c r="E101" s="47"/>
      <c r="F101" s="47"/>
      <c r="G101" s="47"/>
      <c r="I101" s="62"/>
      <c r="J101" s="62"/>
      <c r="K101" s="62"/>
    </row>
    <row r="102" spans="2:11" ht="15.75" hidden="1">
      <c r="B102" s="47">
        <v>29</v>
      </c>
      <c r="C102" s="48"/>
      <c r="D102" s="47"/>
      <c r="E102" s="47"/>
      <c r="F102" s="47"/>
      <c r="G102" s="47"/>
      <c r="I102" s="62"/>
      <c r="J102" s="62"/>
      <c r="K102" s="62"/>
    </row>
    <row r="103" spans="2:11" ht="15.75" hidden="1">
      <c r="B103" s="47">
        <v>30</v>
      </c>
      <c r="C103" s="48"/>
      <c r="D103" s="47"/>
      <c r="E103" s="47"/>
      <c r="F103" s="47"/>
      <c r="G103" s="47"/>
      <c r="I103" s="62"/>
      <c r="J103" s="62"/>
      <c r="K103" s="62"/>
    </row>
    <row r="104" spans="2:11" ht="15.75">
      <c r="B104" s="47"/>
      <c r="C104" s="50"/>
      <c r="D104" s="47"/>
      <c r="E104" s="47"/>
      <c r="F104" s="47"/>
      <c r="G104" s="47"/>
      <c r="I104" s="62"/>
      <c r="J104" s="62"/>
      <c r="K104" s="62"/>
    </row>
    <row r="105" spans="2:11" ht="20.25">
      <c r="B105" s="61" t="s">
        <v>849</v>
      </c>
      <c r="C105" s="61"/>
      <c r="D105" s="61"/>
      <c r="E105" s="61"/>
      <c r="F105" s="61"/>
      <c r="G105" s="61"/>
      <c r="I105" s="62"/>
      <c r="J105" s="62"/>
      <c r="K105" s="62"/>
    </row>
    <row r="106" spans="2:11" ht="18.75">
      <c r="B106" s="52" t="s">
        <v>1</v>
      </c>
      <c r="C106" s="53" t="s">
        <v>845</v>
      </c>
      <c r="D106" s="52" t="s">
        <v>846</v>
      </c>
      <c r="E106" s="52" t="s">
        <v>1133</v>
      </c>
      <c r="F106" s="52" t="s">
        <v>847</v>
      </c>
      <c r="G106" s="52" t="s">
        <v>848</v>
      </c>
      <c r="I106" s="62"/>
      <c r="J106" s="62"/>
      <c r="K106" s="62"/>
    </row>
    <row r="107" spans="2:11" ht="31.5">
      <c r="B107" s="47">
        <v>1</v>
      </c>
      <c r="C107" s="48" t="s">
        <v>861</v>
      </c>
      <c r="D107" s="49">
        <v>5</v>
      </c>
      <c r="E107" s="49" t="s">
        <v>1120</v>
      </c>
      <c r="F107" s="47"/>
      <c r="G107" s="47"/>
      <c r="I107" s="62"/>
      <c r="J107" s="62"/>
      <c r="K107" s="62"/>
    </row>
    <row r="108" spans="2:11" ht="31.5">
      <c r="B108" s="47">
        <v>2</v>
      </c>
      <c r="C108" s="48" t="s">
        <v>862</v>
      </c>
      <c r="D108" s="49">
        <v>7</v>
      </c>
      <c r="E108" s="49" t="s">
        <v>1120</v>
      </c>
      <c r="F108" s="47"/>
      <c r="G108" s="47"/>
      <c r="I108" s="62"/>
      <c r="J108" s="62"/>
      <c r="K108" s="62"/>
    </row>
    <row r="109" spans="2:11" ht="31.5">
      <c r="B109" s="47">
        <v>3</v>
      </c>
      <c r="C109" s="48" t="s">
        <v>863</v>
      </c>
      <c r="D109" s="49">
        <v>181</v>
      </c>
      <c r="E109" s="49" t="s">
        <v>1120</v>
      </c>
      <c r="F109" s="47"/>
      <c r="G109" s="47"/>
      <c r="I109" s="62"/>
      <c r="J109" s="62"/>
      <c r="K109" s="62"/>
    </row>
    <row r="110" spans="2:11" ht="15.75">
      <c r="B110" s="47">
        <v>4</v>
      </c>
      <c r="C110" s="48" t="s">
        <v>864</v>
      </c>
      <c r="D110" s="49">
        <f>ROUNDUP(104.7879/10,0)*10</f>
        <v>110</v>
      </c>
      <c r="E110" s="49" t="s">
        <v>731</v>
      </c>
      <c r="F110" s="47"/>
      <c r="G110" s="47"/>
      <c r="I110" s="62"/>
      <c r="J110" s="62"/>
      <c r="K110" s="62"/>
    </row>
    <row r="111" spans="2:11" ht="31.5">
      <c r="B111" s="47">
        <v>5</v>
      </c>
      <c r="C111" s="48" t="s">
        <v>865</v>
      </c>
      <c r="D111" s="49">
        <v>72</v>
      </c>
      <c r="E111" s="49" t="s">
        <v>1120</v>
      </c>
      <c r="F111" s="47"/>
      <c r="G111" s="47"/>
      <c r="I111" s="62"/>
      <c r="J111" s="62"/>
      <c r="K111" s="62"/>
    </row>
    <row r="112" spans="2:11" ht="15.75">
      <c r="B112" s="47">
        <v>6</v>
      </c>
      <c r="C112" s="48" t="s">
        <v>866</v>
      </c>
      <c r="D112" s="49">
        <v>7</v>
      </c>
      <c r="E112" s="49" t="s">
        <v>1120</v>
      </c>
      <c r="F112" s="47"/>
      <c r="G112" s="47"/>
      <c r="I112" s="62"/>
      <c r="J112" s="62"/>
      <c r="K112" s="62"/>
    </row>
    <row r="113" spans="2:11" ht="15.75">
      <c r="B113" s="47">
        <v>7</v>
      </c>
      <c r="C113" s="48" t="s">
        <v>867</v>
      </c>
      <c r="D113" s="49">
        <f>16+8</f>
        <v>24</v>
      </c>
      <c r="E113" s="49" t="s">
        <v>1120</v>
      </c>
      <c r="F113" s="47"/>
      <c r="G113" s="47"/>
      <c r="I113" s="62"/>
      <c r="J113" s="62"/>
      <c r="K113" s="62"/>
    </row>
    <row r="114" spans="2:11" ht="15.75">
      <c r="B114" s="47">
        <v>8</v>
      </c>
      <c r="C114" s="48" t="s">
        <v>868</v>
      </c>
      <c r="D114" s="49">
        <v>4</v>
      </c>
      <c r="E114" s="49" t="s">
        <v>1120</v>
      </c>
      <c r="F114" s="47"/>
      <c r="G114" s="47"/>
      <c r="I114" s="62"/>
      <c r="J114" s="62"/>
      <c r="K114" s="62"/>
    </row>
    <row r="115" spans="2:11" ht="15.75">
      <c r="B115" s="47">
        <v>9</v>
      </c>
      <c r="C115" s="48" t="s">
        <v>869</v>
      </c>
      <c r="D115" s="49">
        <v>19</v>
      </c>
      <c r="E115" s="49" t="s">
        <v>1120</v>
      </c>
      <c r="F115" s="47"/>
      <c r="G115" s="47"/>
      <c r="I115" s="62"/>
      <c r="J115" s="62"/>
      <c r="K115" s="62"/>
    </row>
    <row r="116" spans="2:11" ht="31.5">
      <c r="B116" s="47">
        <v>10</v>
      </c>
      <c r="C116" s="48" t="s">
        <v>870</v>
      </c>
      <c r="D116" s="49">
        <v>32</v>
      </c>
      <c r="E116" s="49" t="s">
        <v>1120</v>
      </c>
      <c r="F116" s="47"/>
      <c r="G116" s="47"/>
      <c r="I116" s="62"/>
      <c r="J116" s="62"/>
      <c r="K116" s="62"/>
    </row>
    <row r="117" spans="2:11" ht="15.75">
      <c r="B117" s="47">
        <v>11</v>
      </c>
      <c r="C117" s="48" t="s">
        <v>872</v>
      </c>
      <c r="D117" s="47">
        <f>SUM(D107:D116)</f>
        <v>461</v>
      </c>
      <c r="E117" s="49" t="s">
        <v>1120</v>
      </c>
      <c r="F117" s="47"/>
      <c r="G117" s="47"/>
      <c r="I117" s="62"/>
      <c r="J117" s="62"/>
      <c r="K117" s="62"/>
    </row>
    <row r="118" spans="2:11" ht="15.75">
      <c r="B118" s="47">
        <v>12</v>
      </c>
      <c r="C118" s="50" t="s">
        <v>883</v>
      </c>
      <c r="D118" s="47">
        <f>D115+D116</f>
        <v>51</v>
      </c>
      <c r="E118" s="49" t="s">
        <v>1120</v>
      </c>
      <c r="F118" s="47"/>
      <c r="G118" s="47"/>
      <c r="I118" s="62"/>
      <c r="J118" s="62"/>
      <c r="K118" s="62"/>
    </row>
    <row r="119" spans="2:11" ht="15.75">
      <c r="B119" s="47">
        <v>13</v>
      </c>
      <c r="C119" s="48" t="s">
        <v>873</v>
      </c>
      <c r="D119" s="47">
        <f>D118*4</f>
        <v>204</v>
      </c>
      <c r="E119" s="49" t="s">
        <v>1120</v>
      </c>
      <c r="F119" s="47"/>
      <c r="G119" s="47"/>
      <c r="I119" s="62"/>
      <c r="J119" s="62"/>
      <c r="K119" s="62"/>
    </row>
    <row r="120" spans="2:11" ht="15.75">
      <c r="B120" s="47">
        <v>14</v>
      </c>
      <c r="C120" s="48" t="s">
        <v>874</v>
      </c>
      <c r="D120" s="47">
        <f>D119</f>
        <v>204</v>
      </c>
      <c r="E120" s="49" t="s">
        <v>1120</v>
      </c>
      <c r="F120" s="47"/>
      <c r="G120" s="47"/>
      <c r="I120" s="62"/>
      <c r="J120" s="62"/>
      <c r="K120" s="62"/>
    </row>
    <row r="121" spans="2:11" ht="15.75">
      <c r="B121" s="47">
        <v>15</v>
      </c>
      <c r="C121" s="50" t="s">
        <v>875</v>
      </c>
      <c r="D121" s="47">
        <f>ROUNDUP((SUM(D107:D116)*4)/10,0)*10</f>
        <v>1850</v>
      </c>
      <c r="E121" s="49" t="s">
        <v>1120</v>
      </c>
      <c r="F121" s="47"/>
      <c r="G121" s="47"/>
      <c r="I121" s="62"/>
      <c r="J121" s="62"/>
      <c r="K121" s="62"/>
    </row>
    <row r="122" spans="2:11" ht="15.75">
      <c r="B122" s="47">
        <v>16</v>
      </c>
      <c r="C122" s="50" t="s">
        <v>876</v>
      </c>
      <c r="D122" s="47">
        <f>21+9</f>
        <v>30</v>
      </c>
      <c r="E122" s="49" t="s">
        <v>1120</v>
      </c>
      <c r="F122" s="47"/>
      <c r="G122" s="47"/>
      <c r="I122" s="62"/>
      <c r="J122" s="62"/>
      <c r="K122" s="62"/>
    </row>
    <row r="123" spans="2:11" ht="15.75">
      <c r="B123" s="47">
        <v>17</v>
      </c>
      <c r="C123" s="50" t="s">
        <v>877</v>
      </c>
      <c r="D123" s="47">
        <f>10+5</f>
        <v>15</v>
      </c>
      <c r="E123" s="49" t="s">
        <v>1120</v>
      </c>
      <c r="F123" s="47"/>
      <c r="G123" s="47"/>
      <c r="I123" s="62"/>
      <c r="J123" s="62"/>
      <c r="K123" s="62"/>
    </row>
    <row r="124" spans="2:11" ht="15.75">
      <c r="B124" s="47">
        <v>18</v>
      </c>
      <c r="C124" s="50" t="s">
        <v>878</v>
      </c>
      <c r="D124" s="47">
        <f>1+1</f>
        <v>2</v>
      </c>
      <c r="E124" s="49" t="s">
        <v>1120</v>
      </c>
      <c r="F124" s="47"/>
      <c r="G124" s="47"/>
      <c r="I124" s="62"/>
      <c r="J124" s="62"/>
      <c r="K124" s="62"/>
    </row>
    <row r="125" spans="2:11" ht="15.75" hidden="1">
      <c r="B125" s="47">
        <v>19</v>
      </c>
      <c r="C125" s="50" t="s">
        <v>879</v>
      </c>
      <c r="D125" s="47"/>
      <c r="E125" s="49" t="s">
        <v>1120</v>
      </c>
      <c r="F125" s="47"/>
      <c r="G125" s="47"/>
      <c r="I125" s="62"/>
      <c r="J125" s="62"/>
      <c r="K125" s="62"/>
    </row>
    <row r="126" spans="2:11" ht="15.75" hidden="1">
      <c r="B126" s="47">
        <v>20</v>
      </c>
      <c r="C126" s="50" t="s">
        <v>880</v>
      </c>
      <c r="D126" s="47"/>
      <c r="E126" s="49" t="s">
        <v>1120</v>
      </c>
      <c r="F126" s="47"/>
      <c r="G126" s="47"/>
      <c r="I126" s="62"/>
      <c r="J126" s="62"/>
      <c r="K126" s="62"/>
    </row>
    <row r="127" spans="2:11" ht="15.75" hidden="1">
      <c r="B127" s="47">
        <v>21</v>
      </c>
      <c r="C127" s="50" t="s">
        <v>881</v>
      </c>
      <c r="D127" s="47"/>
      <c r="E127" s="49" t="s">
        <v>1120</v>
      </c>
      <c r="F127" s="47"/>
      <c r="G127" s="47"/>
      <c r="I127" s="62"/>
      <c r="J127" s="62"/>
      <c r="K127" s="62"/>
    </row>
    <row r="128" spans="2:11" ht="15.75" hidden="1">
      <c r="B128" s="47">
        <v>22</v>
      </c>
      <c r="C128" s="48"/>
      <c r="D128" s="47"/>
      <c r="E128" s="47"/>
      <c r="F128" s="47"/>
      <c r="G128" s="47"/>
      <c r="I128" s="62"/>
      <c r="J128" s="62"/>
      <c r="K128" s="62"/>
    </row>
    <row r="129" spans="2:11" ht="15.75" hidden="1">
      <c r="B129" s="47">
        <v>23</v>
      </c>
      <c r="C129" s="48"/>
      <c r="D129" s="47"/>
      <c r="E129" s="47"/>
      <c r="F129" s="47"/>
      <c r="G129" s="47"/>
      <c r="I129" s="62"/>
      <c r="J129" s="62"/>
      <c r="K129" s="62"/>
    </row>
    <row r="130" spans="2:11" ht="15.75" hidden="1">
      <c r="B130" s="47">
        <v>24</v>
      </c>
      <c r="C130" s="48"/>
      <c r="D130" s="47"/>
      <c r="E130" s="47"/>
      <c r="F130" s="47"/>
      <c r="G130" s="47"/>
      <c r="I130" s="62"/>
      <c r="J130" s="62"/>
      <c r="K130" s="62"/>
    </row>
    <row r="131" spans="2:11" ht="15.75" hidden="1">
      <c r="B131" s="47">
        <v>25</v>
      </c>
      <c r="C131" s="48"/>
      <c r="D131" s="47"/>
      <c r="E131" s="47"/>
      <c r="F131" s="47"/>
      <c r="G131" s="47"/>
      <c r="I131" s="62"/>
      <c r="J131" s="62"/>
      <c r="K131" s="62"/>
    </row>
    <row r="132" spans="2:11" ht="15.75" hidden="1">
      <c r="B132" s="47">
        <v>26</v>
      </c>
      <c r="C132" s="48"/>
      <c r="D132" s="47"/>
      <c r="E132" s="47"/>
      <c r="F132" s="47"/>
      <c r="G132" s="47"/>
      <c r="I132" s="62"/>
      <c r="J132" s="62"/>
      <c r="K132" s="62"/>
    </row>
    <row r="133" spans="2:11" ht="15.75" hidden="1">
      <c r="B133" s="47">
        <v>27</v>
      </c>
      <c r="C133" s="48"/>
      <c r="D133" s="47"/>
      <c r="E133" s="47"/>
      <c r="F133" s="47"/>
      <c r="G133" s="47"/>
      <c r="I133" s="62"/>
      <c r="J133" s="62"/>
      <c r="K133" s="62"/>
    </row>
    <row r="134" spans="2:11" ht="15.75" hidden="1">
      <c r="B134" s="47">
        <v>28</v>
      </c>
      <c r="C134" s="48"/>
      <c r="D134" s="47"/>
      <c r="E134" s="47"/>
      <c r="F134" s="47"/>
      <c r="G134" s="47"/>
      <c r="I134" s="62"/>
      <c r="J134" s="62"/>
      <c r="K134" s="62"/>
    </row>
    <row r="135" spans="2:11" ht="15.75" hidden="1">
      <c r="B135" s="47">
        <v>29</v>
      </c>
      <c r="C135" s="48"/>
      <c r="D135" s="47"/>
      <c r="E135" s="47"/>
      <c r="F135" s="47"/>
      <c r="G135" s="47"/>
      <c r="I135" s="62"/>
      <c r="J135" s="62"/>
      <c r="K135" s="62"/>
    </row>
    <row r="136" spans="2:11" ht="15.75" hidden="1">
      <c r="B136" s="47">
        <v>30</v>
      </c>
      <c r="C136" s="48"/>
      <c r="D136" s="47"/>
      <c r="E136" s="47"/>
      <c r="F136" s="47"/>
      <c r="G136" s="47"/>
      <c r="I136" s="62"/>
      <c r="J136" s="62"/>
      <c r="K136" s="62"/>
    </row>
    <row r="137" spans="2:11" ht="15.75">
      <c r="B137" s="47"/>
      <c r="C137" s="50"/>
      <c r="D137" s="47"/>
      <c r="E137" s="47"/>
      <c r="F137" s="47"/>
      <c r="G137" s="47"/>
      <c r="I137" s="62"/>
      <c r="J137" s="62"/>
      <c r="K137" s="62"/>
    </row>
    <row r="138" spans="2:11" ht="20.25">
      <c r="B138" s="61" t="s">
        <v>850</v>
      </c>
      <c r="C138" s="61"/>
      <c r="D138" s="61"/>
      <c r="E138" s="61"/>
      <c r="F138" s="61"/>
      <c r="G138" s="61"/>
      <c r="I138" s="62"/>
      <c r="J138" s="62"/>
      <c r="K138" s="62"/>
    </row>
    <row r="139" spans="2:11" ht="18.75">
      <c r="B139" s="52" t="s">
        <v>1</v>
      </c>
      <c r="C139" s="53" t="s">
        <v>845</v>
      </c>
      <c r="D139" s="52" t="s">
        <v>846</v>
      </c>
      <c r="E139" s="52" t="s">
        <v>1133</v>
      </c>
      <c r="F139" s="52" t="s">
        <v>847</v>
      </c>
      <c r="G139" s="52" t="s">
        <v>848</v>
      </c>
      <c r="I139" s="62"/>
      <c r="J139" s="62"/>
      <c r="K139" s="62"/>
    </row>
    <row r="140" spans="2:11" ht="31.5">
      <c r="B140" s="47">
        <v>1</v>
      </c>
      <c r="C140" s="50" t="s">
        <v>732</v>
      </c>
      <c r="D140" s="49">
        <v>1</v>
      </c>
      <c r="E140" s="49" t="s">
        <v>1120</v>
      </c>
      <c r="F140" s="47"/>
      <c r="G140" s="47"/>
      <c r="I140" s="62"/>
      <c r="J140" s="62"/>
      <c r="K140" s="62"/>
    </row>
    <row r="141" spans="2:11" ht="31.5">
      <c r="B141" s="47">
        <v>2</v>
      </c>
      <c r="C141" s="50" t="s">
        <v>740</v>
      </c>
      <c r="D141" s="49">
        <v>10</v>
      </c>
      <c r="E141" s="49" t="s">
        <v>1120</v>
      </c>
      <c r="F141" s="47"/>
      <c r="G141" s="47"/>
      <c r="I141" s="62"/>
      <c r="J141" s="62"/>
      <c r="K141" s="62"/>
    </row>
    <row r="142" spans="2:11" ht="31.5">
      <c r="B142" s="47">
        <v>3</v>
      </c>
      <c r="C142" s="50" t="s">
        <v>771</v>
      </c>
      <c r="D142" s="49">
        <v>12</v>
      </c>
      <c r="E142" s="49" t="s">
        <v>1120</v>
      </c>
      <c r="F142" s="47"/>
      <c r="G142" s="47"/>
      <c r="I142" s="62"/>
      <c r="J142" s="62"/>
      <c r="K142" s="62"/>
    </row>
    <row r="143" spans="2:11" ht="31.5">
      <c r="B143" s="47">
        <v>4</v>
      </c>
      <c r="C143" s="50" t="s">
        <v>844</v>
      </c>
      <c r="D143" s="49">
        <v>110</v>
      </c>
      <c r="E143" s="49" t="s">
        <v>1120</v>
      </c>
      <c r="F143" s="47"/>
      <c r="G143" s="47"/>
      <c r="I143" s="62"/>
      <c r="J143" s="62"/>
      <c r="K143" s="62"/>
    </row>
    <row r="144" spans="2:11" ht="31.5">
      <c r="B144" s="47">
        <v>5</v>
      </c>
      <c r="C144" s="50" t="s">
        <v>768</v>
      </c>
      <c r="D144" s="49">
        <v>31</v>
      </c>
      <c r="E144" s="49" t="s">
        <v>1120</v>
      </c>
      <c r="F144" s="47"/>
      <c r="G144" s="47"/>
      <c r="I144" s="62"/>
      <c r="J144" s="62"/>
      <c r="K144" s="62"/>
    </row>
    <row r="145" spans="2:11" ht="31.5">
      <c r="B145" s="47">
        <v>6</v>
      </c>
      <c r="C145" s="50" t="s">
        <v>745</v>
      </c>
      <c r="D145" s="49">
        <v>132</v>
      </c>
      <c r="E145" s="49" t="s">
        <v>1120</v>
      </c>
      <c r="F145" s="47"/>
      <c r="G145" s="47"/>
      <c r="I145" s="62"/>
      <c r="J145" s="62"/>
      <c r="K145" s="62"/>
    </row>
    <row r="146" spans="2:11" ht="31.5">
      <c r="B146" s="47">
        <v>7</v>
      </c>
      <c r="C146" s="50" t="s">
        <v>747</v>
      </c>
      <c r="D146" s="49">
        <v>45</v>
      </c>
      <c r="E146" s="49" t="s">
        <v>1120</v>
      </c>
      <c r="F146" s="47"/>
      <c r="G146" s="47"/>
      <c r="I146" s="62"/>
      <c r="J146" s="62"/>
      <c r="K146" s="62"/>
    </row>
    <row r="147" spans="2:11" ht="31.5">
      <c r="B147" s="47">
        <v>8</v>
      </c>
      <c r="C147" s="50" t="s">
        <v>775</v>
      </c>
      <c r="D147" s="49">
        <v>48</v>
      </c>
      <c r="E147" s="49" t="s">
        <v>1120</v>
      </c>
      <c r="F147" s="47"/>
      <c r="G147" s="47"/>
      <c r="I147" s="62"/>
      <c r="J147" s="62"/>
      <c r="K147" s="62"/>
    </row>
    <row r="148" spans="2:11" ht="31.5">
      <c r="B148" s="47">
        <v>9</v>
      </c>
      <c r="C148" s="50" t="s">
        <v>779</v>
      </c>
      <c r="D148" s="49">
        <v>15</v>
      </c>
      <c r="E148" s="49" t="s">
        <v>1120</v>
      </c>
      <c r="F148" s="47"/>
      <c r="G148" s="47"/>
      <c r="I148" s="62"/>
      <c r="J148" s="62"/>
      <c r="K148" s="62"/>
    </row>
    <row r="149" spans="2:11" ht="47.25">
      <c r="B149" s="47">
        <v>10</v>
      </c>
      <c r="C149" s="50" t="s">
        <v>871</v>
      </c>
      <c r="D149" s="49">
        <v>44</v>
      </c>
      <c r="E149" s="49" t="s">
        <v>1120</v>
      </c>
      <c r="F149" s="47"/>
      <c r="G149" s="47"/>
      <c r="I149" s="62"/>
      <c r="J149" s="62"/>
      <c r="K149" s="62"/>
    </row>
    <row r="150" spans="2:11" ht="15.75">
      <c r="B150" s="47">
        <v>11</v>
      </c>
      <c r="C150" s="50" t="s">
        <v>883</v>
      </c>
      <c r="D150" s="47">
        <f>D140+D142+D143+D144+D145+D146+D147+D149</f>
        <v>423</v>
      </c>
      <c r="E150" s="49" t="s">
        <v>1120</v>
      </c>
      <c r="F150" s="47"/>
      <c r="G150" s="47"/>
      <c r="I150" s="62"/>
      <c r="J150" s="62"/>
      <c r="K150" s="62"/>
    </row>
    <row r="151" spans="2:11" ht="15.75">
      <c r="B151" s="47">
        <v>12</v>
      </c>
      <c r="C151" s="50" t="s">
        <v>884</v>
      </c>
      <c r="D151" s="47">
        <f>D141</f>
        <v>10</v>
      </c>
      <c r="E151" s="49" t="s">
        <v>1120</v>
      </c>
      <c r="F151" s="47"/>
      <c r="G151" s="47"/>
      <c r="I151" s="62"/>
      <c r="J151" s="62"/>
      <c r="K151" s="62"/>
    </row>
    <row r="152" spans="2:11" ht="15.75" hidden="1">
      <c r="B152" s="47">
        <v>13</v>
      </c>
      <c r="C152" s="50"/>
      <c r="D152" s="47"/>
      <c r="E152" s="47"/>
      <c r="F152" s="47"/>
      <c r="G152" s="47"/>
      <c r="I152" s="62"/>
      <c r="J152" s="62"/>
      <c r="K152" s="62"/>
    </row>
    <row r="153" spans="2:11" ht="15.75" hidden="1">
      <c r="B153" s="47">
        <v>14</v>
      </c>
      <c r="C153" s="50"/>
      <c r="D153" s="47"/>
      <c r="E153" s="47"/>
      <c r="F153" s="47"/>
      <c r="G153" s="47"/>
      <c r="I153" s="62"/>
      <c r="J153" s="62"/>
      <c r="K153" s="62"/>
    </row>
    <row r="154" spans="2:11" ht="15.75" hidden="1">
      <c r="B154" s="47">
        <v>15</v>
      </c>
      <c r="C154" s="50"/>
      <c r="D154" s="47"/>
      <c r="E154" s="47"/>
      <c r="F154" s="47"/>
      <c r="G154" s="47"/>
      <c r="I154" s="62"/>
      <c r="J154" s="62"/>
      <c r="K154" s="62"/>
    </row>
    <row r="155" spans="2:11" ht="15.75" hidden="1">
      <c r="B155" s="47">
        <v>16</v>
      </c>
      <c r="C155" s="50"/>
      <c r="D155" s="47"/>
      <c r="E155" s="47"/>
      <c r="F155" s="47"/>
      <c r="G155" s="47"/>
      <c r="I155" s="62"/>
      <c r="J155" s="62"/>
      <c r="K155" s="62"/>
    </row>
    <row r="156" spans="2:11" ht="15.75" hidden="1">
      <c r="B156" s="47">
        <v>17</v>
      </c>
      <c r="C156" s="50"/>
      <c r="D156" s="47"/>
      <c r="E156" s="47"/>
      <c r="F156" s="47"/>
      <c r="G156" s="47"/>
      <c r="I156" s="62"/>
      <c r="J156" s="62"/>
      <c r="K156" s="62"/>
    </row>
    <row r="157" spans="2:11" ht="15.75" hidden="1">
      <c r="B157" s="47">
        <v>18</v>
      </c>
      <c r="C157" s="50"/>
      <c r="D157" s="47"/>
      <c r="E157" s="47"/>
      <c r="F157" s="47"/>
      <c r="G157" s="47"/>
      <c r="I157" s="62"/>
      <c r="J157" s="62"/>
      <c r="K157" s="62"/>
    </row>
    <row r="158" spans="2:11" ht="15.75" hidden="1">
      <c r="B158" s="47">
        <v>19</v>
      </c>
      <c r="C158" s="50"/>
      <c r="D158" s="47"/>
      <c r="E158" s="47"/>
      <c r="F158" s="47"/>
      <c r="G158" s="47"/>
      <c r="I158" s="62"/>
      <c r="J158" s="62"/>
      <c r="K158" s="62"/>
    </row>
    <row r="159" spans="2:11" ht="15.75" hidden="1">
      <c r="B159" s="47">
        <v>20</v>
      </c>
      <c r="C159" s="50"/>
      <c r="D159" s="47"/>
      <c r="E159" s="47"/>
      <c r="F159" s="47"/>
      <c r="G159" s="47"/>
      <c r="I159" s="62"/>
      <c r="J159" s="62"/>
      <c r="K159" s="62"/>
    </row>
    <row r="160" spans="2:11" ht="15.75" hidden="1">
      <c r="B160" s="47">
        <v>21</v>
      </c>
      <c r="C160" s="50"/>
      <c r="D160" s="47"/>
      <c r="E160" s="47"/>
      <c r="F160" s="47"/>
      <c r="G160" s="47"/>
      <c r="I160" s="62"/>
      <c r="J160" s="62"/>
      <c r="K160" s="62"/>
    </row>
    <row r="161" spans="2:11" ht="15.75" hidden="1">
      <c r="B161" s="47">
        <v>22</v>
      </c>
      <c r="C161" s="50"/>
      <c r="D161" s="47"/>
      <c r="E161" s="47"/>
      <c r="F161" s="47"/>
      <c r="G161" s="47"/>
      <c r="I161" s="62"/>
      <c r="J161" s="62"/>
      <c r="K161" s="62"/>
    </row>
    <row r="162" spans="2:11" ht="15.75" hidden="1">
      <c r="B162" s="47">
        <v>23</v>
      </c>
      <c r="C162" s="50"/>
      <c r="D162" s="47"/>
      <c r="E162" s="47"/>
      <c r="F162" s="47"/>
      <c r="G162" s="47"/>
      <c r="I162" s="62"/>
      <c r="J162" s="62"/>
      <c r="K162" s="62"/>
    </row>
    <row r="163" spans="2:11" ht="15.75" hidden="1">
      <c r="B163" s="47">
        <v>24</v>
      </c>
      <c r="C163" s="50"/>
      <c r="D163" s="47"/>
      <c r="E163" s="47"/>
      <c r="F163" s="47"/>
      <c r="G163" s="47"/>
      <c r="I163" s="62"/>
      <c r="J163" s="62"/>
      <c r="K163" s="62"/>
    </row>
    <row r="164" spans="2:11" ht="15.75" hidden="1">
      <c r="B164" s="47">
        <v>25</v>
      </c>
      <c r="C164" s="50"/>
      <c r="D164" s="47"/>
      <c r="E164" s="47"/>
      <c r="F164" s="47"/>
      <c r="G164" s="47"/>
      <c r="I164" s="62"/>
      <c r="J164" s="62"/>
      <c r="K164" s="62"/>
    </row>
    <row r="165" spans="2:11" ht="15.75" hidden="1">
      <c r="B165" s="47">
        <v>26</v>
      </c>
      <c r="C165" s="50"/>
      <c r="D165" s="47"/>
      <c r="E165" s="47"/>
      <c r="F165" s="47"/>
      <c r="G165" s="47"/>
      <c r="I165" s="62"/>
      <c r="J165" s="62"/>
      <c r="K165" s="62"/>
    </row>
    <row r="166" spans="2:11" ht="15.75" hidden="1">
      <c r="B166" s="47">
        <v>27</v>
      </c>
      <c r="C166" s="50"/>
      <c r="D166" s="47"/>
      <c r="E166" s="47"/>
      <c r="F166" s="47"/>
      <c r="G166" s="47"/>
      <c r="I166" s="62"/>
      <c r="J166" s="62"/>
      <c r="K166" s="62"/>
    </row>
    <row r="167" spans="2:11" ht="15.75" hidden="1">
      <c r="B167" s="47">
        <v>28</v>
      </c>
      <c r="C167" s="50"/>
      <c r="D167" s="47"/>
      <c r="E167" s="47"/>
      <c r="F167" s="47"/>
      <c r="G167" s="47"/>
      <c r="I167" s="62"/>
      <c r="J167" s="62"/>
      <c r="K167" s="62"/>
    </row>
    <row r="168" spans="2:11" ht="15.75" hidden="1">
      <c r="B168" s="47">
        <v>29</v>
      </c>
      <c r="C168" s="50"/>
      <c r="D168" s="47"/>
      <c r="E168" s="47"/>
      <c r="F168" s="47"/>
      <c r="G168" s="47"/>
      <c r="I168" s="62"/>
      <c r="J168" s="62"/>
      <c r="K168" s="62"/>
    </row>
    <row r="169" spans="2:11" ht="15.75" hidden="1">
      <c r="B169" s="47">
        <v>30</v>
      </c>
      <c r="C169" s="50"/>
      <c r="D169" s="47"/>
      <c r="E169" s="47"/>
      <c r="F169" s="47"/>
      <c r="G169" s="47"/>
      <c r="I169" s="62"/>
      <c r="J169" s="62"/>
      <c r="K169" s="62"/>
    </row>
    <row r="170" spans="2:11" ht="15.75">
      <c r="B170" s="47"/>
      <c r="C170" s="50"/>
      <c r="D170" s="47"/>
      <c r="E170" s="47"/>
      <c r="F170" s="47"/>
      <c r="G170" s="47"/>
      <c r="I170" s="62"/>
      <c r="J170" s="62"/>
      <c r="K170" s="62"/>
    </row>
    <row r="171" spans="2:11" ht="20.25">
      <c r="B171" s="61" t="s">
        <v>851</v>
      </c>
      <c r="C171" s="61"/>
      <c r="D171" s="61"/>
      <c r="E171" s="61"/>
      <c r="F171" s="61"/>
      <c r="G171" s="61"/>
      <c r="I171" s="62"/>
      <c r="J171" s="62"/>
      <c r="K171" s="62"/>
    </row>
    <row r="172" spans="2:11" ht="18.75">
      <c r="B172" s="52" t="s">
        <v>1</v>
      </c>
      <c r="C172" s="53" t="s">
        <v>845</v>
      </c>
      <c r="D172" s="52" t="s">
        <v>846</v>
      </c>
      <c r="E172" s="52" t="s">
        <v>1133</v>
      </c>
      <c r="F172" s="52" t="s">
        <v>847</v>
      </c>
      <c r="G172" s="52" t="s">
        <v>848</v>
      </c>
      <c r="I172" s="62"/>
      <c r="J172" s="62"/>
      <c r="K172" s="62"/>
    </row>
    <row r="173" spans="2:11" ht="47.25">
      <c r="B173" s="47">
        <v>1</v>
      </c>
      <c r="C173" s="50" t="s">
        <v>853</v>
      </c>
      <c r="D173" s="49">
        <f>ROUNDUP((ROUNDUP((200/3),0)*3.25),0)</f>
        <v>218</v>
      </c>
      <c r="E173" s="49" t="s">
        <v>854</v>
      </c>
      <c r="F173" s="47"/>
      <c r="G173" s="47"/>
      <c r="I173" s="62"/>
      <c r="J173" s="62"/>
      <c r="K173" s="62"/>
    </row>
    <row r="174" spans="2:11" ht="47.25">
      <c r="B174" s="47">
        <v>2</v>
      </c>
      <c r="C174" s="50" t="s">
        <v>856</v>
      </c>
      <c r="D174" s="49">
        <f>ROUNDUP((ROUNDUP(((1182.1589/3)/2),0)*3.25),0)</f>
        <v>644</v>
      </c>
      <c r="E174" s="49" t="s">
        <v>854</v>
      </c>
      <c r="F174" s="47"/>
      <c r="G174" s="47"/>
      <c r="I174" s="62"/>
      <c r="J174" s="62"/>
      <c r="K174" s="62"/>
    </row>
    <row r="175" spans="2:11" ht="47.25">
      <c r="B175" s="47">
        <v>3</v>
      </c>
      <c r="C175" s="50" t="s">
        <v>852</v>
      </c>
      <c r="D175" s="49">
        <f>ROUNDUP((ROUNDUP((120/6),0)*1.25),0)</f>
        <v>25</v>
      </c>
      <c r="E175" s="49" t="s">
        <v>854</v>
      </c>
      <c r="F175" s="47"/>
      <c r="G175" s="47"/>
      <c r="I175" s="62"/>
      <c r="J175" s="62"/>
      <c r="K175" s="62"/>
    </row>
    <row r="176" spans="2:11" ht="31.5">
      <c r="B176" s="47">
        <v>4</v>
      </c>
      <c r="C176" s="50" t="s">
        <v>885</v>
      </c>
      <c r="D176" s="49">
        <f>ROUNDUP((ROUNDUP((215.4872/3),0)*1.25),0)</f>
        <v>90</v>
      </c>
      <c r="E176" s="49" t="s">
        <v>731</v>
      </c>
      <c r="F176" s="47"/>
      <c r="G176" s="47"/>
      <c r="I176" s="62"/>
      <c r="J176" s="62"/>
      <c r="K176" s="62"/>
    </row>
    <row r="177" spans="2:11" ht="47.25">
      <c r="B177" s="47">
        <v>5</v>
      </c>
      <c r="C177" s="50" t="s">
        <v>886</v>
      </c>
      <c r="D177" s="49">
        <f>ROUNDUP((ROUNDUP((323.5572/3),0)*1.25),0)</f>
        <v>135</v>
      </c>
      <c r="E177" s="49" t="s">
        <v>854</v>
      </c>
      <c r="F177" s="47"/>
      <c r="G177" s="47"/>
      <c r="I177" s="62"/>
      <c r="J177" s="62"/>
      <c r="K177" s="62"/>
    </row>
    <row r="178" spans="2:11" ht="47.25">
      <c r="B178" s="47">
        <v>6</v>
      </c>
      <c r="C178" s="50" t="s">
        <v>887</v>
      </c>
      <c r="D178" s="49">
        <f>ROUNDUP((ROUNDUP((151.6371/3),0)*1.25),0)</f>
        <v>64</v>
      </c>
      <c r="E178" s="49" t="s">
        <v>854</v>
      </c>
      <c r="F178" s="47"/>
      <c r="G178" s="47"/>
      <c r="I178" s="62"/>
      <c r="J178" s="62"/>
      <c r="K178" s="62"/>
    </row>
    <row r="179" spans="2:11" ht="15.75">
      <c r="B179" s="47">
        <v>7</v>
      </c>
      <c r="C179" s="50" t="s">
        <v>906</v>
      </c>
      <c r="D179" s="49">
        <v>56</v>
      </c>
      <c r="E179" s="49" t="s">
        <v>1120</v>
      </c>
      <c r="F179" s="47"/>
      <c r="G179" s="47"/>
      <c r="I179" s="62"/>
      <c r="J179" s="62"/>
      <c r="K179" s="62"/>
    </row>
    <row r="180" spans="2:11" ht="15.75">
      <c r="B180" s="47">
        <v>8</v>
      </c>
      <c r="C180" s="50" t="s">
        <v>855</v>
      </c>
      <c r="D180" s="49">
        <f>D173*2</f>
        <v>436</v>
      </c>
      <c r="E180" s="49" t="s">
        <v>1120</v>
      </c>
      <c r="F180" s="47"/>
      <c r="G180" s="47"/>
      <c r="I180" s="62"/>
      <c r="J180" s="62"/>
      <c r="K180" s="62"/>
    </row>
    <row r="181" spans="2:11" ht="15.75">
      <c r="B181" s="47">
        <v>9</v>
      </c>
      <c r="C181" s="50" t="s">
        <v>857</v>
      </c>
      <c r="D181" s="49">
        <f>D174*2</f>
        <v>1288</v>
      </c>
      <c r="E181" s="49" t="s">
        <v>1120</v>
      </c>
      <c r="F181" s="47"/>
      <c r="G181" s="47"/>
      <c r="I181" s="62"/>
      <c r="J181" s="62"/>
      <c r="K181" s="62"/>
    </row>
    <row r="182" spans="2:11" ht="15.75">
      <c r="B182" s="47">
        <v>10</v>
      </c>
      <c r="C182" s="50" t="s">
        <v>858</v>
      </c>
      <c r="D182" s="49">
        <f>D175*3</f>
        <v>75</v>
      </c>
      <c r="E182" s="49" t="s">
        <v>1120</v>
      </c>
      <c r="F182" s="47"/>
      <c r="G182" s="47"/>
      <c r="I182" s="62"/>
      <c r="J182" s="62"/>
      <c r="K182" s="62"/>
    </row>
    <row r="183" spans="2:11" ht="15.75">
      <c r="B183" s="47">
        <v>11</v>
      </c>
      <c r="C183" s="50" t="s">
        <v>859</v>
      </c>
      <c r="D183" s="47">
        <f>ROUNDUP((SUM(D180:D182)*4)/10,0)*10</f>
        <v>7200</v>
      </c>
      <c r="E183" s="49" t="s">
        <v>1120</v>
      </c>
      <c r="F183" s="47"/>
      <c r="G183" s="47"/>
      <c r="I183" s="62"/>
      <c r="J183" s="62"/>
      <c r="K183" s="62"/>
    </row>
    <row r="184" spans="2:11" ht="15.75">
      <c r="B184" s="47">
        <v>12</v>
      </c>
      <c r="C184" s="50" t="s">
        <v>860</v>
      </c>
      <c r="D184" s="47">
        <f>D183</f>
        <v>7200</v>
      </c>
      <c r="E184" s="49" t="s">
        <v>1120</v>
      </c>
      <c r="F184" s="47"/>
      <c r="G184" s="47"/>
      <c r="I184" s="62"/>
      <c r="J184" s="62"/>
      <c r="K184" s="62"/>
    </row>
    <row r="185" spans="2:11" ht="15.75">
      <c r="B185" s="47">
        <v>13</v>
      </c>
      <c r="C185" s="50" t="s">
        <v>882</v>
      </c>
      <c r="D185" s="47">
        <v>5</v>
      </c>
      <c r="E185" s="49" t="s">
        <v>1120</v>
      </c>
      <c r="F185" s="47"/>
      <c r="G185" s="47"/>
      <c r="I185" s="62"/>
      <c r="J185" s="62"/>
      <c r="K185" s="62"/>
    </row>
    <row r="186" spans="2:11" ht="15.75" hidden="1">
      <c r="B186" s="47">
        <v>14</v>
      </c>
      <c r="C186" s="50"/>
      <c r="D186" s="47"/>
      <c r="E186" s="49"/>
      <c r="F186" s="47"/>
      <c r="G186" s="47"/>
      <c r="I186" s="62"/>
      <c r="J186" s="62"/>
      <c r="K186" s="62"/>
    </row>
    <row r="187" spans="2:11" ht="15.75" hidden="1">
      <c r="B187" s="47">
        <v>15</v>
      </c>
      <c r="C187" s="50"/>
      <c r="D187" s="47"/>
      <c r="E187" s="49"/>
      <c r="F187" s="47"/>
      <c r="G187" s="47"/>
      <c r="I187" s="62"/>
      <c r="J187" s="62"/>
      <c r="K187" s="62"/>
    </row>
    <row r="188" spans="2:11" ht="15.75" hidden="1">
      <c r="B188" s="47">
        <v>16</v>
      </c>
      <c r="C188" s="50"/>
      <c r="D188" s="47"/>
      <c r="E188" s="49"/>
      <c r="F188" s="47"/>
      <c r="G188" s="47"/>
      <c r="I188" s="62"/>
      <c r="J188" s="62"/>
      <c r="K188" s="62"/>
    </row>
    <row r="189" spans="2:11" ht="15.75" hidden="1">
      <c r="B189" s="47">
        <v>17</v>
      </c>
      <c r="C189" s="50"/>
      <c r="D189" s="47"/>
      <c r="E189" s="49"/>
      <c r="F189" s="47"/>
      <c r="G189" s="47"/>
      <c r="I189" s="62"/>
      <c r="J189" s="62"/>
      <c r="K189" s="62"/>
    </row>
    <row r="190" spans="2:11" ht="15.75" hidden="1">
      <c r="B190" s="47">
        <v>18</v>
      </c>
      <c r="C190" s="50"/>
      <c r="D190" s="47"/>
      <c r="E190" s="49"/>
      <c r="F190" s="47"/>
      <c r="G190" s="47"/>
      <c r="I190" s="62"/>
      <c r="J190" s="62"/>
      <c r="K190" s="62"/>
    </row>
    <row r="191" spans="2:11" ht="15.75" hidden="1">
      <c r="B191" s="47">
        <v>19</v>
      </c>
      <c r="C191" s="50"/>
      <c r="D191" s="47"/>
      <c r="E191" s="49"/>
      <c r="F191" s="47"/>
      <c r="G191" s="47"/>
      <c r="I191" s="62"/>
      <c r="J191" s="62"/>
      <c r="K191" s="62"/>
    </row>
    <row r="192" spans="2:11" ht="15.75" hidden="1">
      <c r="B192" s="47">
        <v>20</v>
      </c>
      <c r="C192" s="50"/>
      <c r="D192" s="47"/>
      <c r="E192" s="49"/>
      <c r="F192" s="47"/>
      <c r="G192" s="47"/>
      <c r="I192" s="62"/>
      <c r="J192" s="62"/>
      <c r="K192" s="62"/>
    </row>
    <row r="193" spans="2:11" ht="15.75" hidden="1">
      <c r="B193" s="47">
        <v>21</v>
      </c>
      <c r="C193" s="50"/>
      <c r="D193" s="47"/>
      <c r="E193" s="49"/>
      <c r="F193" s="47"/>
      <c r="G193" s="47"/>
      <c r="I193" s="62"/>
      <c r="J193" s="62"/>
      <c r="K193" s="62"/>
    </row>
    <row r="194" spans="2:11" ht="15.75" hidden="1">
      <c r="B194" s="47">
        <v>22</v>
      </c>
      <c r="C194" s="50"/>
      <c r="D194" s="47"/>
      <c r="E194" s="49"/>
      <c r="F194" s="47"/>
      <c r="G194" s="47"/>
      <c r="I194" s="62"/>
      <c r="J194" s="62"/>
      <c r="K194" s="62"/>
    </row>
    <row r="195" spans="2:11" ht="15.75" hidden="1">
      <c r="B195" s="47">
        <v>23</v>
      </c>
      <c r="C195" s="50"/>
      <c r="D195" s="47"/>
      <c r="E195" s="49"/>
      <c r="F195" s="47"/>
      <c r="G195" s="47"/>
      <c r="I195" s="62"/>
      <c r="J195" s="62"/>
      <c r="K195" s="62"/>
    </row>
    <row r="196" spans="2:11" ht="15.75" hidden="1">
      <c r="B196" s="47">
        <v>24</v>
      </c>
      <c r="C196" s="50"/>
      <c r="D196" s="47"/>
      <c r="E196" s="49"/>
      <c r="F196" s="47"/>
      <c r="G196" s="47"/>
      <c r="I196" s="62"/>
      <c r="J196" s="62"/>
      <c r="K196" s="62"/>
    </row>
    <row r="197" spans="2:11" ht="15.75" hidden="1">
      <c r="B197" s="47">
        <v>25</v>
      </c>
      <c r="C197" s="50"/>
      <c r="D197" s="47"/>
      <c r="E197" s="49"/>
      <c r="F197" s="47"/>
      <c r="G197" s="47"/>
      <c r="I197" s="62"/>
      <c r="J197" s="62"/>
      <c r="K197" s="62"/>
    </row>
    <row r="198" spans="2:11" ht="15.75" hidden="1">
      <c r="B198" s="47">
        <v>26</v>
      </c>
      <c r="C198" s="50"/>
      <c r="D198" s="47"/>
      <c r="E198" s="49"/>
      <c r="F198" s="47"/>
      <c r="G198" s="47"/>
      <c r="I198" s="62"/>
      <c r="J198" s="62"/>
      <c r="K198" s="62"/>
    </row>
    <row r="199" spans="2:11" ht="15.75" hidden="1">
      <c r="B199" s="47">
        <v>27</v>
      </c>
      <c r="C199" s="50"/>
      <c r="D199" s="47"/>
      <c r="E199" s="49"/>
      <c r="F199" s="47"/>
      <c r="G199" s="47"/>
      <c r="I199" s="62"/>
      <c r="J199" s="62"/>
      <c r="K199" s="62"/>
    </row>
    <row r="200" spans="2:11" ht="15.75" hidden="1">
      <c r="B200" s="47">
        <v>28</v>
      </c>
      <c r="C200" s="50"/>
      <c r="D200" s="47"/>
      <c r="E200" s="49"/>
      <c r="F200" s="47"/>
      <c r="G200" s="47"/>
      <c r="I200" s="62"/>
      <c r="J200" s="62"/>
      <c r="K200" s="62"/>
    </row>
    <row r="201" spans="2:11" ht="15.75" hidden="1">
      <c r="B201" s="47">
        <v>29</v>
      </c>
      <c r="C201" s="50"/>
      <c r="D201" s="47"/>
      <c r="E201" s="49"/>
      <c r="F201" s="47"/>
      <c r="G201" s="47"/>
      <c r="I201" s="62"/>
      <c r="J201" s="62"/>
      <c r="K201" s="62"/>
    </row>
    <row r="202" spans="2:11" ht="15.75" hidden="1">
      <c r="B202" s="47">
        <v>30</v>
      </c>
      <c r="C202" s="50"/>
      <c r="D202" s="47"/>
      <c r="E202" s="49"/>
      <c r="F202" s="47"/>
      <c r="G202" s="47"/>
      <c r="I202" s="62"/>
      <c r="J202" s="62"/>
      <c r="K202" s="62"/>
    </row>
    <row r="203" spans="2:11" ht="15.75">
      <c r="B203" s="47"/>
      <c r="C203" s="50"/>
      <c r="D203" s="47"/>
      <c r="E203" s="49"/>
      <c r="F203" s="47"/>
      <c r="G203" s="47"/>
      <c r="I203" s="62"/>
      <c r="J203" s="62"/>
      <c r="K203" s="62"/>
    </row>
    <row r="204" spans="2:11" ht="20.25">
      <c r="B204" s="61" t="s">
        <v>888</v>
      </c>
      <c r="C204" s="61"/>
      <c r="D204" s="61"/>
      <c r="E204" s="61"/>
      <c r="F204" s="61"/>
      <c r="G204" s="61"/>
      <c r="I204" s="62"/>
      <c r="J204" s="62"/>
      <c r="K204" s="62"/>
    </row>
    <row r="205" spans="2:11" ht="18.75">
      <c r="B205" s="52" t="s">
        <v>1</v>
      </c>
      <c r="C205" s="53" t="s">
        <v>845</v>
      </c>
      <c r="D205" s="52" t="s">
        <v>846</v>
      </c>
      <c r="E205" s="52" t="s">
        <v>1133</v>
      </c>
      <c r="F205" s="52" t="s">
        <v>847</v>
      </c>
      <c r="G205" s="52" t="s">
        <v>848</v>
      </c>
      <c r="I205" s="62"/>
      <c r="J205" s="62"/>
      <c r="K205" s="62"/>
    </row>
    <row r="206" spans="2:11" ht="378">
      <c r="B206" s="47" t="s">
        <v>889</v>
      </c>
      <c r="C206" s="50" t="s">
        <v>895</v>
      </c>
      <c r="D206" s="47">
        <v>1</v>
      </c>
      <c r="E206" s="47" t="s">
        <v>1120</v>
      </c>
      <c r="F206" s="47"/>
      <c r="G206" s="47"/>
      <c r="I206" s="62"/>
      <c r="J206" s="62"/>
      <c r="K206" s="62"/>
    </row>
    <row r="207" spans="2:11" ht="31.5">
      <c r="B207" s="47">
        <v>1</v>
      </c>
      <c r="C207" s="50" t="s">
        <v>891</v>
      </c>
      <c r="D207" s="49">
        <v>5</v>
      </c>
      <c r="E207" s="47" t="s">
        <v>1120</v>
      </c>
      <c r="F207" s="47"/>
      <c r="G207" s="47"/>
      <c r="I207" s="62"/>
      <c r="J207" s="62"/>
      <c r="K207" s="62"/>
    </row>
    <row r="208" spans="2:11" ht="31.5">
      <c r="B208" s="47">
        <v>2</v>
      </c>
      <c r="C208" s="50" t="s">
        <v>890</v>
      </c>
      <c r="D208" s="49">
        <v>2</v>
      </c>
      <c r="E208" s="47" t="s">
        <v>1120</v>
      </c>
      <c r="F208" s="47"/>
      <c r="G208" s="47"/>
      <c r="I208" s="62"/>
      <c r="J208" s="62"/>
      <c r="K208" s="62"/>
    </row>
    <row r="209" spans="2:11" ht="31.5">
      <c r="B209" s="47">
        <v>3</v>
      </c>
      <c r="C209" s="50" t="s">
        <v>893</v>
      </c>
      <c r="D209" s="49">
        <v>4</v>
      </c>
      <c r="E209" s="47" t="s">
        <v>1120</v>
      </c>
      <c r="F209" s="47"/>
      <c r="G209" s="47"/>
      <c r="I209" s="62"/>
      <c r="J209" s="62"/>
      <c r="K209" s="62"/>
    </row>
    <row r="210" spans="2:11" ht="31.5">
      <c r="B210" s="47">
        <v>4</v>
      </c>
      <c r="C210" s="50" t="s">
        <v>892</v>
      </c>
      <c r="D210" s="49">
        <v>2</v>
      </c>
      <c r="E210" s="47" t="s">
        <v>1120</v>
      </c>
      <c r="F210" s="47"/>
      <c r="G210" s="47"/>
      <c r="I210" s="62"/>
      <c r="J210" s="62"/>
      <c r="K210" s="62"/>
    </row>
    <row r="211" spans="2:11" ht="31.5">
      <c r="B211" s="47">
        <v>5</v>
      </c>
      <c r="C211" s="50" t="s">
        <v>894</v>
      </c>
      <c r="D211" s="49">
        <v>3</v>
      </c>
      <c r="E211" s="47" t="s">
        <v>1120</v>
      </c>
      <c r="F211" s="47"/>
      <c r="G211" s="47"/>
      <c r="I211" s="62"/>
      <c r="J211" s="62"/>
      <c r="K211" s="62"/>
    </row>
    <row r="212" spans="2:11" ht="15.75" hidden="1">
      <c r="B212" s="47">
        <v>6</v>
      </c>
      <c r="C212" s="50"/>
      <c r="D212" s="49"/>
      <c r="E212" s="49"/>
      <c r="F212" s="47"/>
      <c r="G212" s="47"/>
      <c r="I212" s="62"/>
      <c r="J212" s="62"/>
      <c r="K212" s="62"/>
    </row>
    <row r="213" spans="2:11" ht="15.75" hidden="1">
      <c r="B213" s="47">
        <v>7</v>
      </c>
      <c r="C213" s="50"/>
      <c r="D213" s="49"/>
      <c r="E213" s="49"/>
      <c r="F213" s="47"/>
      <c r="G213" s="47"/>
      <c r="I213" s="62"/>
      <c r="J213" s="62"/>
      <c r="K213" s="62"/>
    </row>
    <row r="214" spans="2:11" ht="15.75" hidden="1">
      <c r="B214" s="47">
        <v>8</v>
      </c>
      <c r="C214" s="50"/>
      <c r="D214" s="49"/>
      <c r="E214" s="49"/>
      <c r="F214" s="47"/>
      <c r="G214" s="47"/>
      <c r="I214" s="62"/>
      <c r="J214" s="62"/>
      <c r="K214" s="62"/>
    </row>
    <row r="215" spans="2:11" ht="15.75" hidden="1">
      <c r="B215" s="47">
        <v>9</v>
      </c>
      <c r="C215" s="50"/>
      <c r="D215" s="47"/>
      <c r="E215" s="49"/>
      <c r="F215" s="47"/>
      <c r="G215" s="47"/>
      <c r="I215" s="62"/>
      <c r="J215" s="62"/>
      <c r="K215" s="62"/>
    </row>
    <row r="216" spans="2:11" ht="15.75" hidden="1">
      <c r="B216" s="47">
        <v>10</v>
      </c>
      <c r="C216" s="50"/>
      <c r="D216" s="47"/>
      <c r="E216" s="49"/>
      <c r="F216" s="47"/>
      <c r="G216" s="47"/>
      <c r="I216" s="62"/>
      <c r="J216" s="62"/>
      <c r="K216" s="62"/>
    </row>
    <row r="217" spans="2:11" ht="15.75" hidden="1">
      <c r="B217" s="47">
        <v>11</v>
      </c>
      <c r="C217" s="50"/>
      <c r="D217" s="47"/>
      <c r="E217" s="49"/>
      <c r="F217" s="47"/>
      <c r="G217" s="47"/>
      <c r="I217" s="62"/>
      <c r="J217" s="62"/>
      <c r="K217" s="62"/>
    </row>
    <row r="218" spans="2:11" ht="15.75" hidden="1">
      <c r="B218" s="47">
        <v>12</v>
      </c>
      <c r="C218" s="50"/>
      <c r="D218" s="47"/>
      <c r="E218" s="49"/>
      <c r="F218" s="47"/>
      <c r="G218" s="47"/>
      <c r="I218" s="62"/>
      <c r="J218" s="62"/>
      <c r="K218" s="62"/>
    </row>
    <row r="219" spans="2:11" ht="15.75" hidden="1">
      <c r="B219" s="47">
        <v>13</v>
      </c>
      <c r="C219" s="50"/>
      <c r="D219" s="47"/>
      <c r="E219" s="49"/>
      <c r="F219" s="47"/>
      <c r="G219" s="47"/>
      <c r="I219" s="62"/>
      <c r="J219" s="62"/>
      <c r="K219" s="62"/>
    </row>
    <row r="220" spans="2:11" ht="15.75" hidden="1">
      <c r="B220" s="47">
        <v>14</v>
      </c>
      <c r="C220" s="50"/>
      <c r="D220" s="47"/>
      <c r="E220" s="49"/>
      <c r="F220" s="47"/>
      <c r="G220" s="47"/>
      <c r="I220" s="62"/>
      <c r="J220" s="62"/>
      <c r="K220" s="62"/>
    </row>
    <row r="221" spans="2:11" ht="15.75" hidden="1">
      <c r="B221" s="47">
        <v>15</v>
      </c>
      <c r="C221" s="50"/>
      <c r="D221" s="47"/>
      <c r="E221" s="49"/>
      <c r="F221" s="47"/>
      <c r="G221" s="47"/>
      <c r="I221" s="62"/>
      <c r="J221" s="62"/>
      <c r="K221" s="62"/>
    </row>
    <row r="222" spans="2:11" ht="15.75" hidden="1">
      <c r="B222" s="47">
        <v>16</v>
      </c>
      <c r="C222" s="50"/>
      <c r="D222" s="47"/>
      <c r="E222" s="49"/>
      <c r="F222" s="47"/>
      <c r="G222" s="47"/>
      <c r="I222" s="62"/>
      <c r="J222" s="62"/>
      <c r="K222" s="62"/>
    </row>
    <row r="223" spans="2:11" ht="15.75" hidden="1">
      <c r="B223" s="47">
        <v>17</v>
      </c>
      <c r="C223" s="50"/>
      <c r="D223" s="47"/>
      <c r="E223" s="49"/>
      <c r="F223" s="47"/>
      <c r="G223" s="47"/>
      <c r="I223" s="62"/>
      <c r="J223" s="62"/>
      <c r="K223" s="62"/>
    </row>
    <row r="224" spans="2:11" ht="15.75" hidden="1">
      <c r="B224" s="47">
        <v>18</v>
      </c>
      <c r="C224" s="50"/>
      <c r="D224" s="47"/>
      <c r="E224" s="49"/>
      <c r="F224" s="47"/>
      <c r="G224" s="47"/>
      <c r="I224" s="62"/>
      <c r="J224" s="62"/>
      <c r="K224" s="62"/>
    </row>
    <row r="225" spans="2:11" ht="15.75" hidden="1">
      <c r="B225" s="47">
        <v>19</v>
      </c>
      <c r="C225" s="50"/>
      <c r="D225" s="47"/>
      <c r="E225" s="49"/>
      <c r="F225" s="47"/>
      <c r="G225" s="47"/>
      <c r="I225" s="62"/>
      <c r="J225" s="62"/>
      <c r="K225" s="62"/>
    </row>
    <row r="226" spans="2:11" ht="15.75" hidden="1">
      <c r="B226" s="47">
        <v>20</v>
      </c>
      <c r="C226" s="50"/>
      <c r="D226" s="47"/>
      <c r="E226" s="49"/>
      <c r="F226" s="47"/>
      <c r="G226" s="47"/>
      <c r="I226" s="62"/>
      <c r="J226" s="62"/>
      <c r="K226" s="62"/>
    </row>
    <row r="227" spans="2:11" ht="15.75" hidden="1">
      <c r="B227" s="47">
        <v>21</v>
      </c>
      <c r="C227" s="50"/>
      <c r="D227" s="47"/>
      <c r="E227" s="49"/>
      <c r="F227" s="47"/>
      <c r="G227" s="47"/>
      <c r="I227" s="62"/>
      <c r="J227" s="62"/>
      <c r="K227" s="62"/>
    </row>
    <row r="228" spans="2:11" ht="15.75" hidden="1">
      <c r="B228" s="47">
        <v>22</v>
      </c>
      <c r="C228" s="50"/>
      <c r="D228" s="47"/>
      <c r="E228" s="49"/>
      <c r="F228" s="47"/>
      <c r="G228" s="47"/>
      <c r="I228" s="62"/>
      <c r="J228" s="62"/>
      <c r="K228" s="62"/>
    </row>
    <row r="229" spans="2:11" ht="15.75" hidden="1">
      <c r="B229" s="47">
        <v>23</v>
      </c>
      <c r="C229" s="50"/>
      <c r="D229" s="47"/>
      <c r="E229" s="49"/>
      <c r="F229" s="47"/>
      <c r="G229" s="47"/>
      <c r="I229" s="62"/>
      <c r="J229" s="62"/>
      <c r="K229" s="62"/>
    </row>
    <row r="230" spans="2:11" ht="15.75" hidden="1">
      <c r="B230" s="47">
        <v>24</v>
      </c>
      <c r="C230" s="50"/>
      <c r="D230" s="47"/>
      <c r="E230" s="49"/>
      <c r="F230" s="47"/>
      <c r="G230" s="47"/>
      <c r="I230" s="62"/>
      <c r="J230" s="62"/>
      <c r="K230" s="62"/>
    </row>
    <row r="231" spans="2:11" ht="15.75" hidden="1">
      <c r="B231" s="47">
        <v>25</v>
      </c>
      <c r="C231" s="50"/>
      <c r="D231" s="47"/>
      <c r="E231" s="49"/>
      <c r="F231" s="47"/>
      <c r="G231" s="47"/>
      <c r="I231" s="62"/>
      <c r="J231" s="62"/>
      <c r="K231" s="62"/>
    </row>
    <row r="232" spans="2:11" ht="15.75" hidden="1">
      <c r="B232" s="47">
        <v>26</v>
      </c>
      <c r="C232" s="50"/>
      <c r="D232" s="47"/>
      <c r="E232" s="49"/>
      <c r="F232" s="47"/>
      <c r="G232" s="47"/>
      <c r="I232" s="62"/>
      <c r="J232" s="62"/>
      <c r="K232" s="62"/>
    </row>
    <row r="233" spans="2:11" ht="15.75" hidden="1">
      <c r="B233" s="47">
        <v>27</v>
      </c>
      <c r="C233" s="50"/>
      <c r="D233" s="47"/>
      <c r="E233" s="49"/>
      <c r="F233" s="47"/>
      <c r="G233" s="47"/>
      <c r="I233" s="62"/>
      <c r="J233" s="62"/>
      <c r="K233" s="62"/>
    </row>
    <row r="234" spans="2:11" ht="15.75" hidden="1">
      <c r="B234" s="47">
        <v>28</v>
      </c>
      <c r="C234" s="50"/>
      <c r="D234" s="47"/>
      <c r="E234" s="49"/>
      <c r="F234" s="47"/>
      <c r="G234" s="47"/>
      <c r="I234" s="62"/>
      <c r="J234" s="62"/>
      <c r="K234" s="62"/>
    </row>
    <row r="235" spans="2:11" ht="15.75" hidden="1">
      <c r="B235" s="47">
        <v>29</v>
      </c>
      <c r="C235" s="50"/>
      <c r="D235" s="47"/>
      <c r="E235" s="49"/>
      <c r="F235" s="47"/>
      <c r="G235" s="47"/>
      <c r="I235" s="62"/>
      <c r="J235" s="62"/>
      <c r="K235" s="62"/>
    </row>
    <row r="236" spans="2:11" ht="15.75" hidden="1">
      <c r="B236" s="47">
        <v>30</v>
      </c>
      <c r="C236" s="50"/>
      <c r="D236" s="47"/>
      <c r="E236" s="49"/>
      <c r="F236" s="47"/>
      <c r="G236" s="47"/>
      <c r="I236" s="62"/>
      <c r="J236" s="62"/>
      <c r="K236" s="62"/>
    </row>
    <row r="237" spans="2:11" ht="15.75">
      <c r="B237" s="47"/>
      <c r="C237" s="50"/>
      <c r="D237" s="47"/>
      <c r="E237" s="49"/>
      <c r="F237" s="47"/>
      <c r="G237" s="47"/>
      <c r="I237" s="62"/>
      <c r="J237" s="62"/>
      <c r="K237" s="62"/>
    </row>
    <row r="238" spans="2:11" ht="20.25">
      <c r="B238" s="61" t="s">
        <v>910</v>
      </c>
      <c r="C238" s="61"/>
      <c r="D238" s="61"/>
      <c r="E238" s="61"/>
      <c r="F238" s="61"/>
      <c r="G238" s="61"/>
      <c r="I238" s="62"/>
      <c r="J238" s="62"/>
      <c r="K238" s="62"/>
    </row>
    <row r="239" spans="2:11" ht="18.75">
      <c r="B239" s="52" t="s">
        <v>1</v>
      </c>
      <c r="C239" s="53" t="s">
        <v>845</v>
      </c>
      <c r="D239" s="52" t="s">
        <v>846</v>
      </c>
      <c r="E239" s="52" t="s">
        <v>1133</v>
      </c>
      <c r="F239" s="52" t="s">
        <v>847</v>
      </c>
      <c r="G239" s="52" t="s">
        <v>848</v>
      </c>
      <c r="I239" s="62"/>
      <c r="J239" s="62"/>
      <c r="K239" s="62"/>
    </row>
    <row r="240" spans="2:11" ht="15.75">
      <c r="B240" s="47">
        <v>1</v>
      </c>
      <c r="C240" s="50" t="s">
        <v>905</v>
      </c>
      <c r="D240" s="49">
        <v>1</v>
      </c>
      <c r="E240" s="49" t="s">
        <v>1120</v>
      </c>
      <c r="F240" s="47"/>
      <c r="G240" s="47"/>
      <c r="I240" s="62"/>
      <c r="J240" s="62"/>
      <c r="K240" s="62"/>
    </row>
    <row r="241" spans="2:11" ht="15.75">
      <c r="B241" s="47">
        <v>2</v>
      </c>
      <c r="C241" s="50" t="s">
        <v>896</v>
      </c>
      <c r="D241" s="49">
        <v>53</v>
      </c>
      <c r="E241" s="49" t="s">
        <v>1120</v>
      </c>
      <c r="F241" s="47"/>
      <c r="G241" s="47"/>
      <c r="I241" s="62"/>
      <c r="J241" s="62"/>
      <c r="K241" s="62"/>
    </row>
    <row r="242" spans="2:11" ht="15.75">
      <c r="B242" s="47">
        <v>3</v>
      </c>
      <c r="C242" s="50" t="s">
        <v>897</v>
      </c>
      <c r="D242" s="49">
        <v>42</v>
      </c>
      <c r="E242" s="49" t="s">
        <v>1120</v>
      </c>
      <c r="F242" s="47"/>
      <c r="G242" s="47"/>
      <c r="I242" s="62"/>
      <c r="J242" s="62"/>
      <c r="K242" s="62"/>
    </row>
    <row r="243" spans="2:11" ht="15.75">
      <c r="B243" s="47">
        <v>4</v>
      </c>
      <c r="C243" s="50" t="s">
        <v>898</v>
      </c>
      <c r="D243" s="49">
        <v>36</v>
      </c>
      <c r="E243" s="49" t="s">
        <v>1120</v>
      </c>
      <c r="F243" s="47"/>
      <c r="G243" s="47"/>
      <c r="I243" s="62"/>
      <c r="J243" s="62"/>
      <c r="K243" s="62"/>
    </row>
    <row r="244" spans="2:11" ht="15.75">
      <c r="B244" s="47">
        <v>5</v>
      </c>
      <c r="C244" s="50" t="s">
        <v>899</v>
      </c>
      <c r="D244" s="49">
        <v>5</v>
      </c>
      <c r="E244" s="49" t="s">
        <v>1120</v>
      </c>
      <c r="F244" s="47"/>
      <c r="G244" s="47"/>
      <c r="I244" s="62"/>
      <c r="J244" s="62"/>
      <c r="K244" s="62"/>
    </row>
    <row r="245" spans="2:11" ht="15.75">
      <c r="B245" s="47">
        <v>6</v>
      </c>
      <c r="C245" s="50" t="s">
        <v>900</v>
      </c>
      <c r="D245" s="49">
        <v>1</v>
      </c>
      <c r="E245" s="49" t="s">
        <v>1120</v>
      </c>
      <c r="F245" s="47"/>
      <c r="G245" s="47"/>
      <c r="I245" s="62"/>
      <c r="J245" s="62"/>
      <c r="K245" s="62"/>
    </row>
    <row r="246" spans="2:11" ht="15.75">
      <c r="B246" s="47">
        <v>7</v>
      </c>
      <c r="C246" s="50" t="s">
        <v>901</v>
      </c>
      <c r="D246" s="49">
        <v>3</v>
      </c>
      <c r="E246" s="49" t="s">
        <v>1120</v>
      </c>
      <c r="F246" s="47"/>
      <c r="G246" s="47"/>
      <c r="I246" s="62"/>
      <c r="J246" s="62"/>
      <c r="K246" s="62"/>
    </row>
    <row r="247" spans="2:11" ht="15.75">
      <c r="B247" s="47">
        <v>8</v>
      </c>
      <c r="C247" s="50" t="s">
        <v>902</v>
      </c>
      <c r="D247" s="49">
        <v>2</v>
      </c>
      <c r="E247" s="49" t="s">
        <v>1120</v>
      </c>
      <c r="F247" s="47"/>
      <c r="G247" s="47"/>
      <c r="I247" s="62"/>
      <c r="J247" s="62"/>
      <c r="K247" s="62"/>
    </row>
    <row r="248" spans="2:11" ht="15.75">
      <c r="B248" s="47">
        <v>9</v>
      </c>
      <c r="C248" s="50" t="s">
        <v>903</v>
      </c>
      <c r="D248" s="49">
        <v>2</v>
      </c>
      <c r="E248" s="49" t="s">
        <v>1120</v>
      </c>
      <c r="F248" s="47"/>
      <c r="G248" s="47"/>
      <c r="I248" s="62"/>
      <c r="J248" s="62"/>
      <c r="K248" s="62"/>
    </row>
    <row r="249" spans="2:11" ht="15.75">
      <c r="B249" s="47">
        <v>10</v>
      </c>
      <c r="C249" s="50" t="s">
        <v>904</v>
      </c>
      <c r="D249" s="49">
        <v>4</v>
      </c>
      <c r="E249" s="49" t="s">
        <v>1120</v>
      </c>
      <c r="F249" s="47"/>
      <c r="G249" s="47"/>
      <c r="I249" s="62"/>
      <c r="J249" s="62"/>
      <c r="K249" s="62"/>
    </row>
    <row r="250" spans="2:11" ht="15.75">
      <c r="B250" s="47">
        <v>11</v>
      </c>
      <c r="C250" s="50" t="s">
        <v>907</v>
      </c>
      <c r="D250" s="49">
        <v>20</v>
      </c>
      <c r="E250" s="49" t="s">
        <v>1120</v>
      </c>
      <c r="F250" s="47"/>
      <c r="G250" s="47"/>
      <c r="I250" s="62"/>
      <c r="J250" s="62"/>
      <c r="K250" s="62"/>
    </row>
    <row r="251" spans="2:11" ht="15.75">
      <c r="B251" s="47">
        <v>12</v>
      </c>
      <c r="C251" s="50" t="s">
        <v>908</v>
      </c>
      <c r="D251" s="49">
        <v>5</v>
      </c>
      <c r="E251" s="49" t="s">
        <v>1120</v>
      </c>
      <c r="F251" s="47"/>
      <c r="G251" s="47"/>
      <c r="I251" s="62"/>
      <c r="J251" s="62"/>
      <c r="K251" s="62"/>
    </row>
    <row r="252" spans="2:11" ht="15.75">
      <c r="B252" s="47">
        <v>13</v>
      </c>
      <c r="C252" s="50" t="s">
        <v>909</v>
      </c>
      <c r="D252" s="47">
        <v>44</v>
      </c>
      <c r="E252" s="49" t="s">
        <v>1120</v>
      </c>
      <c r="F252" s="47"/>
      <c r="G252" s="47"/>
      <c r="I252" s="62"/>
      <c r="J252" s="62"/>
      <c r="K252" s="62"/>
    </row>
    <row r="253" spans="2:11" ht="15.75" hidden="1">
      <c r="B253" s="47">
        <v>14</v>
      </c>
      <c r="C253" s="50"/>
      <c r="D253" s="47"/>
      <c r="E253" s="49"/>
      <c r="F253" s="47"/>
      <c r="G253" s="47"/>
      <c r="I253" s="62"/>
      <c r="J253" s="62"/>
      <c r="K253" s="62"/>
    </row>
    <row r="254" spans="2:11" ht="15.75" hidden="1">
      <c r="B254" s="47">
        <v>15</v>
      </c>
      <c r="C254" s="50"/>
      <c r="D254" s="47"/>
      <c r="E254" s="49"/>
      <c r="F254" s="47"/>
      <c r="G254" s="47"/>
      <c r="I254" s="62"/>
      <c r="J254" s="62"/>
      <c r="K254" s="62"/>
    </row>
    <row r="255" spans="2:11" ht="15.75" hidden="1">
      <c r="B255" s="47">
        <v>16</v>
      </c>
      <c r="C255" s="50"/>
      <c r="D255" s="47"/>
      <c r="E255" s="49"/>
      <c r="F255" s="47"/>
      <c r="G255" s="47"/>
      <c r="I255" s="62"/>
      <c r="J255" s="62"/>
      <c r="K255" s="62"/>
    </row>
    <row r="256" spans="2:11" ht="15.75" hidden="1">
      <c r="B256" s="47">
        <v>17</v>
      </c>
      <c r="C256" s="50"/>
      <c r="D256" s="47"/>
      <c r="E256" s="49"/>
      <c r="F256" s="47"/>
      <c r="G256" s="47"/>
      <c r="I256" s="62"/>
      <c r="J256" s="62"/>
      <c r="K256" s="62"/>
    </row>
    <row r="257" spans="2:11" ht="15.75" hidden="1">
      <c r="B257" s="47">
        <v>18</v>
      </c>
      <c r="C257" s="50"/>
      <c r="D257" s="47"/>
      <c r="E257" s="49"/>
      <c r="F257" s="47"/>
      <c r="G257" s="47"/>
      <c r="I257" s="62"/>
      <c r="J257" s="62"/>
      <c r="K257" s="62"/>
    </row>
    <row r="258" spans="2:11" ht="15.75" hidden="1">
      <c r="B258" s="47">
        <v>19</v>
      </c>
      <c r="C258" s="50"/>
      <c r="D258" s="47"/>
      <c r="E258" s="49"/>
      <c r="F258" s="47"/>
      <c r="G258" s="47"/>
      <c r="I258" s="62"/>
      <c r="J258" s="62"/>
      <c r="K258" s="62"/>
    </row>
    <row r="259" spans="2:11" ht="15.75" hidden="1">
      <c r="B259" s="47">
        <v>20</v>
      </c>
      <c r="C259" s="50"/>
      <c r="D259" s="47"/>
      <c r="E259" s="49"/>
      <c r="F259" s="47"/>
      <c r="G259" s="47"/>
      <c r="I259" s="62"/>
      <c r="J259" s="62"/>
      <c r="K259" s="62"/>
    </row>
    <row r="260" spans="2:11" ht="15.75" hidden="1">
      <c r="B260" s="47">
        <v>21</v>
      </c>
      <c r="C260" s="50"/>
      <c r="D260" s="47"/>
      <c r="E260" s="49"/>
      <c r="F260" s="47"/>
      <c r="G260" s="47"/>
      <c r="I260" s="62"/>
      <c r="J260" s="62"/>
      <c r="K260" s="62"/>
    </row>
    <row r="261" spans="2:11" ht="15.75" hidden="1">
      <c r="B261" s="47">
        <v>22</v>
      </c>
      <c r="C261" s="50"/>
      <c r="D261" s="47"/>
      <c r="E261" s="49"/>
      <c r="F261" s="47"/>
      <c r="G261" s="47"/>
      <c r="I261" s="62"/>
      <c r="J261" s="62"/>
      <c r="K261" s="62"/>
    </row>
    <row r="262" spans="2:11" ht="15.75" hidden="1">
      <c r="B262" s="47">
        <v>23</v>
      </c>
      <c r="C262" s="50"/>
      <c r="D262" s="47"/>
      <c r="E262" s="49"/>
      <c r="F262" s="47"/>
      <c r="G262" s="47"/>
      <c r="I262" s="62"/>
      <c r="J262" s="62"/>
      <c r="K262" s="62"/>
    </row>
    <row r="263" spans="2:11" ht="15.75" hidden="1">
      <c r="B263" s="47">
        <v>24</v>
      </c>
      <c r="C263" s="50"/>
      <c r="D263" s="47"/>
      <c r="E263" s="49"/>
      <c r="F263" s="47"/>
      <c r="G263" s="47"/>
      <c r="I263" s="62"/>
      <c r="J263" s="62"/>
      <c r="K263" s="62"/>
    </row>
    <row r="264" spans="2:11" ht="15.75" hidden="1">
      <c r="B264" s="47">
        <v>25</v>
      </c>
      <c r="C264" s="50"/>
      <c r="D264" s="47"/>
      <c r="E264" s="49"/>
      <c r="F264" s="47"/>
      <c r="G264" s="47"/>
      <c r="I264" s="62"/>
      <c r="J264" s="62"/>
      <c r="K264" s="62"/>
    </row>
    <row r="265" spans="2:11" ht="15.75" hidden="1">
      <c r="B265" s="47">
        <v>26</v>
      </c>
      <c r="C265" s="50"/>
      <c r="D265" s="47"/>
      <c r="E265" s="49"/>
      <c r="F265" s="47"/>
      <c r="G265" s="47"/>
      <c r="I265" s="62"/>
      <c r="J265" s="62"/>
      <c r="K265" s="62"/>
    </row>
    <row r="266" spans="2:11" ht="15.75" hidden="1">
      <c r="B266" s="47">
        <v>27</v>
      </c>
      <c r="C266" s="50"/>
      <c r="D266" s="47"/>
      <c r="E266" s="49"/>
      <c r="F266" s="47"/>
      <c r="G266" s="47"/>
      <c r="I266" s="62"/>
      <c r="J266" s="62"/>
      <c r="K266" s="62"/>
    </row>
    <row r="267" spans="2:11" ht="15.75" hidden="1">
      <c r="B267" s="47">
        <v>28</v>
      </c>
      <c r="C267" s="50"/>
      <c r="D267" s="47"/>
      <c r="E267" s="49"/>
      <c r="F267" s="47"/>
      <c r="G267" s="47"/>
      <c r="I267" s="62"/>
      <c r="J267" s="62"/>
      <c r="K267" s="62"/>
    </row>
    <row r="268" spans="2:11" ht="15.75" hidden="1">
      <c r="B268" s="47">
        <v>29</v>
      </c>
      <c r="C268" s="50"/>
      <c r="D268" s="47"/>
      <c r="E268" s="49"/>
      <c r="F268" s="47"/>
      <c r="G268" s="47"/>
      <c r="I268" s="62"/>
      <c r="J268" s="62"/>
      <c r="K268" s="62"/>
    </row>
    <row r="269" spans="2:11" ht="15.75" hidden="1">
      <c r="B269" s="47">
        <v>30</v>
      </c>
      <c r="C269" s="50"/>
      <c r="D269" s="47"/>
      <c r="E269" s="49"/>
      <c r="F269" s="47"/>
      <c r="G269" s="47"/>
      <c r="I269" s="62"/>
      <c r="J269" s="62"/>
      <c r="K269" s="62"/>
    </row>
    <row r="270" spans="2:11" ht="15.75">
      <c r="B270" s="47"/>
      <c r="C270" s="50"/>
      <c r="D270" s="47"/>
      <c r="E270" s="49"/>
      <c r="F270" s="47"/>
      <c r="G270" s="47"/>
      <c r="I270" s="62"/>
      <c r="J270" s="62"/>
      <c r="K270" s="62"/>
    </row>
    <row r="271" spans="2:11" ht="20.25">
      <c r="B271" s="61" t="s">
        <v>911</v>
      </c>
      <c r="C271" s="61"/>
      <c r="D271" s="61"/>
      <c r="E271" s="61"/>
      <c r="F271" s="61"/>
      <c r="G271" s="61"/>
      <c r="I271" s="62"/>
      <c r="J271" s="62"/>
      <c r="K271" s="62"/>
    </row>
    <row r="272" spans="2:11" ht="18.75">
      <c r="B272" s="52" t="s">
        <v>1</v>
      </c>
      <c r="C272" s="53" t="s">
        <v>845</v>
      </c>
      <c r="D272" s="52" t="s">
        <v>846</v>
      </c>
      <c r="E272" s="52" t="s">
        <v>1133</v>
      </c>
      <c r="F272" s="52" t="s">
        <v>847</v>
      </c>
      <c r="G272" s="52" t="s">
        <v>848</v>
      </c>
      <c r="I272" s="62"/>
      <c r="J272" s="62"/>
      <c r="K272" s="62"/>
    </row>
    <row r="273" spans="2:11" ht="15.75">
      <c r="B273" s="47">
        <v>1</v>
      </c>
      <c r="C273" s="50" t="s">
        <v>912</v>
      </c>
      <c r="D273" s="49">
        <f>ROUNDUP(((SUM(D240:D242)*25)/50),0)*100</f>
        <v>4800</v>
      </c>
      <c r="E273" s="49" t="s">
        <v>731</v>
      </c>
      <c r="F273" s="47"/>
      <c r="G273" s="47"/>
      <c r="I273" s="62"/>
      <c r="J273" s="62"/>
      <c r="K273" s="62"/>
    </row>
    <row r="274" spans="2:11" ht="15.75">
      <c r="B274" s="47">
        <v>2</v>
      </c>
      <c r="C274" s="50" t="s">
        <v>913</v>
      </c>
      <c r="D274" s="49">
        <f>D273*2</f>
        <v>9600</v>
      </c>
      <c r="E274" s="49" t="s">
        <v>731</v>
      </c>
      <c r="F274" s="47"/>
      <c r="G274" s="47"/>
      <c r="I274" s="62"/>
      <c r="J274" s="62"/>
      <c r="K274" s="62"/>
    </row>
    <row r="275" spans="2:11" ht="15.75">
      <c r="B275" s="47">
        <v>3</v>
      </c>
      <c r="C275" s="50" t="s">
        <v>914</v>
      </c>
      <c r="D275" s="49">
        <v>200</v>
      </c>
      <c r="E275" s="49" t="s">
        <v>731</v>
      </c>
      <c r="F275" s="47"/>
      <c r="G275" s="47"/>
      <c r="I275" s="62"/>
      <c r="J275" s="62"/>
      <c r="K275" s="62"/>
    </row>
    <row r="276" spans="2:11" ht="15.75">
      <c r="B276" s="47">
        <v>4</v>
      </c>
      <c r="C276" s="50" t="s">
        <v>915</v>
      </c>
      <c r="D276" s="49">
        <f>SUM(D273:D275)</f>
        <v>14600</v>
      </c>
      <c r="E276" s="49" t="s">
        <v>731</v>
      </c>
      <c r="F276" s="47"/>
      <c r="G276" s="47"/>
      <c r="I276" s="62"/>
      <c r="J276" s="62"/>
      <c r="K276" s="62"/>
    </row>
    <row r="277" spans="2:11" ht="15.75">
      <c r="B277" s="47">
        <v>5</v>
      </c>
      <c r="C277" s="50" t="s">
        <v>916</v>
      </c>
      <c r="D277" s="49">
        <f>D276</f>
        <v>14600</v>
      </c>
      <c r="E277" s="49" t="s">
        <v>731</v>
      </c>
      <c r="F277" s="47"/>
      <c r="G277" s="47"/>
      <c r="I277" s="62"/>
      <c r="J277" s="62"/>
      <c r="K277" s="62"/>
    </row>
    <row r="278" spans="2:11" ht="15.75">
      <c r="B278" s="47">
        <v>6</v>
      </c>
      <c r="C278" s="50" t="s">
        <v>917</v>
      </c>
      <c r="D278" s="49">
        <f>ROUNDUP(((SUM(D243)*25)/50),0)*100</f>
        <v>1800</v>
      </c>
      <c r="E278" s="49" t="s">
        <v>731</v>
      </c>
      <c r="F278" s="47"/>
      <c r="G278" s="47"/>
      <c r="I278" s="62"/>
      <c r="J278" s="62"/>
      <c r="K278" s="62"/>
    </row>
    <row r="279" spans="2:11" ht="15.75">
      <c r="B279" s="47">
        <v>7</v>
      </c>
      <c r="C279" s="50" t="s">
        <v>918</v>
      </c>
      <c r="D279" s="49">
        <f>D278</f>
        <v>1800</v>
      </c>
      <c r="E279" s="49" t="s">
        <v>731</v>
      </c>
      <c r="F279" s="47"/>
      <c r="G279" s="47"/>
      <c r="I279" s="62"/>
      <c r="J279" s="62"/>
      <c r="K279" s="62"/>
    </row>
    <row r="280" spans="2:11" ht="15.75">
      <c r="B280" s="47">
        <v>8</v>
      </c>
      <c r="C280" s="50" t="s">
        <v>919</v>
      </c>
      <c r="D280" s="49">
        <f>D278</f>
        <v>1800</v>
      </c>
      <c r="E280" s="49" t="s">
        <v>731</v>
      </c>
      <c r="F280" s="47"/>
      <c r="G280" s="47"/>
      <c r="I280" s="62"/>
      <c r="J280" s="62"/>
      <c r="K280" s="62"/>
    </row>
    <row r="281" spans="2:11" ht="15.75">
      <c r="B281" s="47">
        <v>9</v>
      </c>
      <c r="C281" s="50" t="s">
        <v>920</v>
      </c>
      <c r="D281" s="49">
        <f>ROUNDUP(((SUM(D244)*25)/50),0)*100</f>
        <v>300</v>
      </c>
      <c r="E281" s="49" t="s">
        <v>731</v>
      </c>
      <c r="F281" s="47"/>
      <c r="G281" s="47"/>
      <c r="I281" s="62"/>
      <c r="J281" s="62"/>
      <c r="K281" s="62"/>
    </row>
    <row r="282" spans="2:11" ht="15.75">
      <c r="B282" s="47">
        <v>10</v>
      </c>
      <c r="C282" s="50" t="s">
        <v>921</v>
      </c>
      <c r="D282" s="49">
        <f>D281</f>
        <v>300</v>
      </c>
      <c r="E282" s="49" t="s">
        <v>731</v>
      </c>
      <c r="F282" s="47"/>
      <c r="G282" s="47"/>
      <c r="I282" s="62"/>
      <c r="J282" s="62"/>
      <c r="K282" s="62"/>
    </row>
    <row r="283" spans="2:11" ht="15.75">
      <c r="B283" s="47">
        <v>11</v>
      </c>
      <c r="C283" s="50" t="s">
        <v>922</v>
      </c>
      <c r="D283" s="49">
        <f>D281</f>
        <v>300</v>
      </c>
      <c r="E283" s="49" t="s">
        <v>731</v>
      </c>
      <c r="F283" s="47"/>
      <c r="G283" s="47"/>
      <c r="I283" s="62"/>
      <c r="J283" s="62"/>
      <c r="K283" s="62"/>
    </row>
    <row r="284" spans="2:11" ht="15.75">
      <c r="B284" s="47">
        <v>12</v>
      </c>
      <c r="C284" s="50" t="s">
        <v>924</v>
      </c>
      <c r="D284" s="49">
        <f>ROUNDUP((((SUM(D245:D247)+D250+D251)*25)/50),0)*100*3</f>
        <v>4800</v>
      </c>
      <c r="E284" s="49" t="s">
        <v>731</v>
      </c>
      <c r="F284" s="47"/>
      <c r="G284" s="47"/>
      <c r="I284" s="62"/>
      <c r="J284" s="62"/>
      <c r="K284" s="62"/>
    </row>
    <row r="285" spans="2:11" ht="15.75">
      <c r="B285" s="47">
        <v>13</v>
      </c>
      <c r="C285" s="50" t="s">
        <v>925</v>
      </c>
      <c r="D285" s="47">
        <f>D284/3</f>
        <v>1600</v>
      </c>
      <c r="E285" s="49" t="s">
        <v>731</v>
      </c>
      <c r="F285" s="47"/>
      <c r="G285" s="47"/>
      <c r="I285" s="62"/>
      <c r="J285" s="62"/>
      <c r="K285" s="62"/>
    </row>
    <row r="286" spans="2:11" ht="15.75">
      <c r="B286" s="47">
        <v>14</v>
      </c>
      <c r="C286" s="50" t="s">
        <v>926</v>
      </c>
      <c r="D286" s="47">
        <f>D284/3</f>
        <v>1600</v>
      </c>
      <c r="E286" s="49" t="s">
        <v>731</v>
      </c>
      <c r="F286" s="47"/>
      <c r="G286" s="47"/>
      <c r="I286" s="62"/>
      <c r="J286" s="62"/>
      <c r="K286" s="62"/>
    </row>
    <row r="287" spans="2:11" ht="15.75">
      <c r="B287" s="47">
        <v>18</v>
      </c>
      <c r="C287" s="50" t="s">
        <v>927</v>
      </c>
      <c r="D287" s="47">
        <f>ROUNDUP(((SUM(D248)*25)/50),0)*100*3</f>
        <v>300</v>
      </c>
      <c r="E287" s="49" t="s">
        <v>731</v>
      </c>
      <c r="F287" s="47"/>
      <c r="G287" s="47"/>
      <c r="I287" s="62"/>
      <c r="J287" s="62"/>
      <c r="K287" s="62"/>
    </row>
    <row r="288" spans="2:11" ht="15.75">
      <c r="B288" s="47">
        <v>19</v>
      </c>
      <c r="C288" s="50" t="s">
        <v>928</v>
      </c>
      <c r="D288" s="47">
        <f>D287/3</f>
        <v>100</v>
      </c>
      <c r="E288" s="49" t="s">
        <v>731</v>
      </c>
      <c r="F288" s="47"/>
      <c r="G288" s="47"/>
      <c r="I288" s="62"/>
      <c r="J288" s="62"/>
      <c r="K288" s="62"/>
    </row>
    <row r="289" spans="2:11" ht="15.75">
      <c r="B289" s="47">
        <v>17</v>
      </c>
      <c r="C289" s="50" t="s">
        <v>923</v>
      </c>
      <c r="D289" s="47">
        <f>D287/3</f>
        <v>100</v>
      </c>
      <c r="E289" s="49" t="s">
        <v>731</v>
      </c>
      <c r="F289" s="47"/>
      <c r="G289" s="47"/>
      <c r="I289" s="62"/>
      <c r="J289" s="62"/>
      <c r="K289" s="62"/>
    </row>
    <row r="290" spans="2:11" ht="15.75">
      <c r="B290" s="47">
        <v>21</v>
      </c>
      <c r="C290" s="50" t="s">
        <v>930</v>
      </c>
      <c r="D290" s="47">
        <f>ROUNDUP(((SUM(D249)*25)/50),0)*100*3</f>
        <v>600</v>
      </c>
      <c r="E290" s="49" t="s">
        <v>731</v>
      </c>
      <c r="F290" s="47"/>
      <c r="G290" s="47"/>
      <c r="I290" s="62"/>
      <c r="J290" s="62"/>
      <c r="K290" s="62"/>
    </row>
    <row r="291" spans="2:11" ht="15.75">
      <c r="B291" s="47">
        <v>22</v>
      </c>
      <c r="C291" s="50" t="s">
        <v>931</v>
      </c>
      <c r="D291" s="47">
        <f>D290/3</f>
        <v>200</v>
      </c>
      <c r="E291" s="49" t="s">
        <v>731</v>
      </c>
      <c r="F291" s="47"/>
      <c r="G291" s="47"/>
      <c r="I291" s="62"/>
      <c r="J291" s="62"/>
      <c r="K291" s="62"/>
    </row>
    <row r="292" spans="2:11" ht="15.75">
      <c r="B292" s="47">
        <v>20</v>
      </c>
      <c r="C292" s="50" t="s">
        <v>929</v>
      </c>
      <c r="D292" s="47">
        <f>D290/3</f>
        <v>200</v>
      </c>
      <c r="E292" s="49" t="s">
        <v>731</v>
      </c>
      <c r="F292" s="47"/>
      <c r="G292" s="47"/>
      <c r="I292" s="62"/>
      <c r="J292" s="62"/>
      <c r="K292" s="62"/>
    </row>
    <row r="293" spans="2:11" ht="15.75">
      <c r="B293" s="47">
        <v>23</v>
      </c>
      <c r="C293" s="50" t="s">
        <v>932</v>
      </c>
      <c r="D293" s="47">
        <v>300</v>
      </c>
      <c r="E293" s="49" t="s">
        <v>731</v>
      </c>
      <c r="F293" s="47"/>
      <c r="G293" s="47"/>
      <c r="I293" s="62"/>
      <c r="J293" s="62"/>
      <c r="K293" s="62"/>
    </row>
    <row r="294" spans="2:11" ht="15.75">
      <c r="B294" s="47">
        <v>24</v>
      </c>
      <c r="C294" s="50" t="s">
        <v>933</v>
      </c>
      <c r="D294" s="47">
        <f>D293/3</f>
        <v>100</v>
      </c>
      <c r="E294" s="49" t="s">
        <v>731</v>
      </c>
      <c r="F294" s="47"/>
      <c r="G294" s="47"/>
      <c r="I294" s="62"/>
      <c r="J294" s="62"/>
      <c r="K294" s="62"/>
    </row>
    <row r="295" spans="2:11" ht="15.75">
      <c r="B295" s="47">
        <v>25</v>
      </c>
      <c r="C295" s="50" t="s">
        <v>934</v>
      </c>
      <c r="D295" s="47">
        <f>D293/3</f>
        <v>100</v>
      </c>
      <c r="E295" s="49" t="s">
        <v>731</v>
      </c>
      <c r="F295" s="47"/>
      <c r="G295" s="47"/>
      <c r="I295" s="62"/>
      <c r="J295" s="62"/>
      <c r="K295" s="62"/>
    </row>
    <row r="296" spans="2:11" ht="15.75">
      <c r="B296" s="47">
        <v>26</v>
      </c>
      <c r="C296" s="50" t="s">
        <v>935</v>
      </c>
      <c r="D296" s="47">
        <f>SUM(D240:D252)</f>
        <v>218</v>
      </c>
      <c r="E296" s="49" t="s">
        <v>1120</v>
      </c>
      <c r="F296" s="47"/>
      <c r="G296" s="47"/>
      <c r="I296" s="62"/>
      <c r="J296" s="62"/>
      <c r="K296" s="62"/>
    </row>
    <row r="297" spans="2:11" ht="15.75">
      <c r="B297" s="47">
        <v>27</v>
      </c>
      <c r="C297" s="50" t="s">
        <v>936</v>
      </c>
      <c r="D297" s="47">
        <f>INT(D296/3)</f>
        <v>72</v>
      </c>
      <c r="E297" s="49" t="s">
        <v>1120</v>
      </c>
      <c r="F297" s="47"/>
      <c r="G297" s="47"/>
      <c r="I297" s="62"/>
      <c r="J297" s="62"/>
      <c r="K297" s="62"/>
    </row>
    <row r="298" spans="2:11" ht="15.75">
      <c r="B298" s="47">
        <v>28</v>
      </c>
      <c r="C298" s="50"/>
      <c r="D298" s="47"/>
      <c r="E298" s="49"/>
      <c r="F298" s="47"/>
      <c r="G298" s="47"/>
      <c r="I298" s="62"/>
      <c r="J298" s="62"/>
      <c r="K298" s="62"/>
    </row>
    <row r="299" spans="2:11" ht="15.75">
      <c r="B299" s="47">
        <v>29</v>
      </c>
      <c r="C299" s="50"/>
      <c r="D299" s="47"/>
      <c r="E299" s="49"/>
      <c r="F299" s="47"/>
      <c r="G299" s="47"/>
      <c r="I299" s="62"/>
      <c r="J299" s="62"/>
      <c r="K299" s="62"/>
    </row>
    <row r="300" spans="2:11" ht="15.75">
      <c r="B300" s="47">
        <v>30</v>
      </c>
      <c r="C300" s="50"/>
      <c r="D300" s="47"/>
      <c r="E300" s="49"/>
      <c r="F300" s="47"/>
      <c r="G300" s="47"/>
      <c r="I300" s="62"/>
      <c r="J300" s="62"/>
      <c r="K300" s="62"/>
    </row>
    <row r="301" spans="2:11" ht="15.75">
      <c r="B301" s="47"/>
      <c r="C301" s="50"/>
      <c r="D301" s="47"/>
      <c r="E301" s="49"/>
      <c r="F301" s="47"/>
      <c r="G301" s="47"/>
      <c r="I301" s="62"/>
      <c r="J301" s="62"/>
      <c r="K301" s="62"/>
    </row>
    <row r="302" spans="2:11" ht="20.25">
      <c r="B302" s="61" t="s">
        <v>256</v>
      </c>
      <c r="C302" s="61"/>
      <c r="D302" s="61"/>
      <c r="E302" s="61"/>
      <c r="F302" s="61"/>
      <c r="G302" s="61"/>
      <c r="I302" s="62"/>
      <c r="J302" s="62"/>
      <c r="K302" s="62"/>
    </row>
    <row r="303" spans="2:11" ht="18.75">
      <c r="B303" s="52" t="s">
        <v>1</v>
      </c>
      <c r="C303" s="53" t="s">
        <v>845</v>
      </c>
      <c r="D303" s="52" t="s">
        <v>846</v>
      </c>
      <c r="E303" s="52" t="s">
        <v>1133</v>
      </c>
      <c r="F303" s="52" t="s">
        <v>847</v>
      </c>
      <c r="G303" s="52" t="s">
        <v>848</v>
      </c>
      <c r="I303" s="62"/>
      <c r="J303" s="62"/>
      <c r="K303" s="62"/>
    </row>
    <row r="304" spans="2:11" ht="15.75">
      <c r="B304" s="47">
        <v>1</v>
      </c>
      <c r="C304" s="50" t="s">
        <v>983</v>
      </c>
      <c r="D304" s="49">
        <v>1</v>
      </c>
      <c r="E304" s="49" t="s">
        <v>1120</v>
      </c>
      <c r="F304" s="49"/>
      <c r="G304" s="47"/>
      <c r="I304" s="62"/>
      <c r="J304" s="62"/>
      <c r="K304" s="62"/>
    </row>
    <row r="305" spans="2:11" ht="15.75">
      <c r="B305" s="47">
        <v>2</v>
      </c>
      <c r="C305" s="50" t="s">
        <v>984</v>
      </c>
      <c r="D305" s="49">
        <v>2</v>
      </c>
      <c r="E305" s="49" t="s">
        <v>1121</v>
      </c>
      <c r="F305" s="49"/>
      <c r="G305" s="47"/>
      <c r="I305" s="62"/>
      <c r="J305" s="62"/>
      <c r="K305" s="62"/>
    </row>
    <row r="306" spans="2:11" ht="15.75">
      <c r="B306" s="47">
        <v>3</v>
      </c>
      <c r="C306" s="50" t="s">
        <v>985</v>
      </c>
      <c r="D306" s="49">
        <v>2</v>
      </c>
      <c r="E306" s="49" t="s">
        <v>1120</v>
      </c>
      <c r="F306" s="49"/>
      <c r="G306" s="47"/>
      <c r="I306" s="62"/>
      <c r="J306" s="62"/>
      <c r="K306" s="62"/>
    </row>
    <row r="307" spans="2:11" ht="15.75">
      <c r="B307" s="47">
        <v>4</v>
      </c>
      <c r="C307" s="50" t="s">
        <v>986</v>
      </c>
      <c r="D307" s="49">
        <v>2</v>
      </c>
      <c r="E307" s="49" t="s">
        <v>1120</v>
      </c>
      <c r="F307" s="49"/>
      <c r="G307" s="47"/>
      <c r="I307" s="62"/>
      <c r="J307" s="62"/>
      <c r="K307" s="62"/>
    </row>
    <row r="308" spans="2:11" ht="15.75">
      <c r="B308" s="47">
        <v>5</v>
      </c>
      <c r="C308" s="50" t="s">
        <v>987</v>
      </c>
      <c r="D308" s="49">
        <v>1</v>
      </c>
      <c r="E308" s="49" t="s">
        <v>1120</v>
      </c>
      <c r="F308" s="49"/>
      <c r="G308" s="47"/>
      <c r="I308" s="62"/>
      <c r="J308" s="62"/>
      <c r="K308" s="62"/>
    </row>
    <row r="309" spans="2:11" ht="15.75">
      <c r="B309" s="47">
        <v>6</v>
      </c>
      <c r="C309" s="50" t="s">
        <v>988</v>
      </c>
      <c r="D309" s="49">
        <v>3</v>
      </c>
      <c r="E309" s="49" t="s">
        <v>1120</v>
      </c>
      <c r="F309" s="49"/>
      <c r="G309" s="47"/>
      <c r="I309" s="62"/>
      <c r="J309" s="62"/>
      <c r="K309" s="62"/>
    </row>
    <row r="310" spans="2:11" ht="15.75">
      <c r="B310" s="47">
        <v>7</v>
      </c>
      <c r="C310" s="50" t="s">
        <v>989</v>
      </c>
      <c r="D310" s="49">
        <v>3</v>
      </c>
      <c r="E310" s="49" t="s">
        <v>1120</v>
      </c>
      <c r="F310" s="49"/>
      <c r="G310" s="47"/>
      <c r="I310" s="62"/>
      <c r="J310" s="62"/>
      <c r="K310" s="62"/>
    </row>
    <row r="311" spans="2:11" ht="15.75">
      <c r="B311" s="47">
        <v>8</v>
      </c>
      <c r="C311" s="50" t="s">
        <v>990</v>
      </c>
      <c r="D311" s="49">
        <v>1</v>
      </c>
      <c r="E311" s="49" t="s">
        <v>1123</v>
      </c>
      <c r="F311" s="49"/>
      <c r="G311" s="47"/>
      <c r="I311" s="62"/>
      <c r="J311" s="62"/>
      <c r="K311" s="62"/>
    </row>
    <row r="312" spans="2:11" ht="15.75">
      <c r="B312" s="47">
        <v>9</v>
      </c>
      <c r="C312" s="50" t="s">
        <v>991</v>
      </c>
      <c r="D312" s="49">
        <v>2</v>
      </c>
      <c r="E312" s="49" t="s">
        <v>1120</v>
      </c>
      <c r="F312" s="49"/>
      <c r="G312" s="47"/>
      <c r="I312" s="62"/>
      <c r="J312" s="62"/>
      <c r="K312" s="62"/>
    </row>
    <row r="313" spans="2:11" ht="15.75">
      <c r="B313" s="47">
        <v>10</v>
      </c>
      <c r="C313" s="50" t="s">
        <v>992</v>
      </c>
      <c r="D313" s="49">
        <v>10</v>
      </c>
      <c r="E313" s="49" t="s">
        <v>1120</v>
      </c>
      <c r="F313" s="49"/>
      <c r="G313" s="47"/>
      <c r="I313" s="62"/>
      <c r="J313" s="62"/>
      <c r="K313" s="62"/>
    </row>
    <row r="314" spans="2:11" ht="15.75">
      <c r="B314" s="47">
        <v>11</v>
      </c>
      <c r="C314" s="50" t="s">
        <v>993</v>
      </c>
      <c r="D314" s="49">
        <v>4</v>
      </c>
      <c r="E314" s="49" t="s">
        <v>1120</v>
      </c>
      <c r="F314" s="49"/>
      <c r="G314" s="47"/>
      <c r="I314" s="62"/>
      <c r="J314" s="62"/>
      <c r="K314" s="62"/>
    </row>
    <row r="315" spans="2:11" ht="15.75">
      <c r="B315" s="47">
        <v>12</v>
      </c>
      <c r="C315" s="50" t="s">
        <v>994</v>
      </c>
      <c r="D315" s="49">
        <v>2</v>
      </c>
      <c r="E315" s="49" t="s">
        <v>1120</v>
      </c>
      <c r="F315" s="49"/>
      <c r="G315" s="47"/>
      <c r="I315" s="62"/>
      <c r="J315" s="62"/>
      <c r="K315" s="62"/>
    </row>
    <row r="316" spans="2:11" ht="15.75">
      <c r="B316" s="47">
        <v>13</v>
      </c>
      <c r="C316" s="50" t="s">
        <v>995</v>
      </c>
      <c r="D316" s="49">
        <v>100</v>
      </c>
      <c r="E316" s="47" t="s">
        <v>731</v>
      </c>
      <c r="F316" s="47"/>
      <c r="G316" s="47"/>
      <c r="I316" s="62"/>
      <c r="J316" s="62"/>
      <c r="K316" s="62"/>
    </row>
    <row r="317" spans="2:11" ht="15.75">
      <c r="B317" s="47">
        <v>14</v>
      </c>
      <c r="C317" s="50" t="s">
        <v>996</v>
      </c>
      <c r="D317" s="49">
        <f>ROUNDUP((36*50)/305,0)+1</f>
        <v>7</v>
      </c>
      <c r="E317" s="47" t="s">
        <v>1124</v>
      </c>
      <c r="F317" s="47"/>
      <c r="G317" s="47"/>
      <c r="I317" s="62"/>
      <c r="J317" s="62"/>
      <c r="K317" s="62"/>
    </row>
    <row r="318" spans="2:11" ht="15.75">
      <c r="B318" s="47">
        <v>15</v>
      </c>
      <c r="C318" s="50" t="s">
        <v>997</v>
      </c>
      <c r="D318" s="49">
        <f>8*150</f>
        <v>1200</v>
      </c>
      <c r="E318" s="47" t="s">
        <v>731</v>
      </c>
      <c r="F318" s="47"/>
      <c r="G318" s="47"/>
      <c r="I318" s="62"/>
      <c r="J318" s="62"/>
      <c r="K318" s="62"/>
    </row>
    <row r="319" spans="2:11" ht="15.75">
      <c r="B319" s="47">
        <v>16</v>
      </c>
      <c r="C319" s="50" t="s">
        <v>998</v>
      </c>
      <c r="D319" s="49">
        <v>2</v>
      </c>
      <c r="E319" s="47" t="s">
        <v>1120</v>
      </c>
      <c r="F319" s="47"/>
      <c r="G319" s="47"/>
      <c r="I319" s="62"/>
      <c r="J319" s="62"/>
      <c r="K319" s="62"/>
    </row>
    <row r="320" spans="2:11" ht="15.75">
      <c r="B320" s="47">
        <v>17</v>
      </c>
      <c r="C320" s="50" t="s">
        <v>999</v>
      </c>
      <c r="D320" s="49">
        <f>TELEFÔNICO!C3+TELEFÔNICO!C5</f>
        <v>20</v>
      </c>
      <c r="E320" s="47" t="s">
        <v>1120</v>
      </c>
      <c r="F320" s="47"/>
      <c r="G320" s="47"/>
      <c r="I320" s="62"/>
      <c r="J320" s="62"/>
      <c r="K320" s="62"/>
    </row>
    <row r="321" spans="2:11" ht="15.75">
      <c r="B321" s="47">
        <v>18</v>
      </c>
      <c r="C321" s="50" t="s">
        <v>1033</v>
      </c>
      <c r="D321" s="49">
        <f>TELEFÔNICO!C2</f>
        <v>17</v>
      </c>
      <c r="E321" s="47" t="s">
        <v>1120</v>
      </c>
      <c r="F321" s="47"/>
      <c r="G321" s="47"/>
      <c r="I321" s="62"/>
      <c r="J321" s="62"/>
      <c r="K321" s="62"/>
    </row>
    <row r="322" spans="2:11" ht="15.75">
      <c r="B322" s="47">
        <v>19</v>
      </c>
      <c r="C322" s="50" t="s">
        <v>1000</v>
      </c>
      <c r="D322" s="49"/>
      <c r="E322" s="47" t="s">
        <v>1120</v>
      </c>
      <c r="F322" s="47"/>
      <c r="G322" s="47"/>
      <c r="I322" s="62"/>
      <c r="J322" s="62"/>
      <c r="K322" s="62"/>
    </row>
    <row r="323" spans="2:11" ht="15.75">
      <c r="B323" s="47">
        <v>20</v>
      </c>
      <c r="C323" s="50" t="s">
        <v>1001</v>
      </c>
      <c r="D323" s="49">
        <v>1</v>
      </c>
      <c r="E323" s="47" t="s">
        <v>1120</v>
      </c>
      <c r="F323" s="47"/>
      <c r="G323" s="47"/>
      <c r="I323" s="62"/>
      <c r="J323" s="62"/>
      <c r="K323" s="62"/>
    </row>
    <row r="324" spans="2:11" ht="15.75">
      <c r="B324" s="47">
        <v>21</v>
      </c>
      <c r="C324" s="50" t="s">
        <v>1002</v>
      </c>
      <c r="D324" s="49">
        <f>D329*2</f>
        <v>168</v>
      </c>
      <c r="E324" s="47" t="s">
        <v>1120</v>
      </c>
      <c r="F324" s="47"/>
      <c r="G324" s="47"/>
      <c r="I324" s="62"/>
      <c r="J324" s="62"/>
      <c r="K324" s="62"/>
    </row>
    <row r="325" spans="2:11" ht="15.75">
      <c r="B325" s="47">
        <v>22</v>
      </c>
      <c r="C325" s="50" t="s">
        <v>1003</v>
      </c>
      <c r="D325" s="49">
        <v>1</v>
      </c>
      <c r="E325" s="47" t="s">
        <v>1120</v>
      </c>
      <c r="F325" s="47"/>
      <c r="G325" s="47"/>
      <c r="I325" s="62"/>
      <c r="J325" s="62"/>
      <c r="K325" s="62"/>
    </row>
    <row r="326" spans="2:11" ht="15.75">
      <c r="B326" s="47">
        <v>23</v>
      </c>
      <c r="C326" s="50" t="s">
        <v>1004</v>
      </c>
      <c r="D326" s="49">
        <f>D324*2</f>
        <v>336</v>
      </c>
      <c r="E326" s="47" t="s">
        <v>1120</v>
      </c>
      <c r="F326" s="47"/>
      <c r="G326" s="47"/>
      <c r="I326" s="62"/>
      <c r="J326" s="62"/>
      <c r="K326" s="62"/>
    </row>
    <row r="327" spans="2:11" ht="31.5">
      <c r="B327" s="47">
        <v>24</v>
      </c>
      <c r="C327" s="50" t="s">
        <v>1005</v>
      </c>
      <c r="D327" s="49">
        <f>D320+D321</f>
        <v>37</v>
      </c>
      <c r="E327" s="47" t="s">
        <v>1120</v>
      </c>
      <c r="F327" s="47"/>
      <c r="G327" s="47"/>
      <c r="I327" s="62"/>
      <c r="J327" s="62"/>
      <c r="K327" s="62"/>
    </row>
    <row r="328" spans="2:11" ht="15.75">
      <c r="B328" s="47">
        <v>25</v>
      </c>
      <c r="C328" s="50" t="s">
        <v>1006</v>
      </c>
      <c r="D328" s="49">
        <f>D327*4</f>
        <v>148</v>
      </c>
      <c r="E328" s="47" t="s">
        <v>1120</v>
      </c>
      <c r="F328" s="47"/>
      <c r="G328" s="47"/>
      <c r="I328" s="62"/>
      <c r="J328" s="62"/>
      <c r="K328" s="62"/>
    </row>
    <row r="329" spans="2:11" ht="31.5">
      <c r="B329" s="47">
        <v>26</v>
      </c>
      <c r="C329" s="50" t="s">
        <v>1007</v>
      </c>
      <c r="D329" s="49">
        <f>ROUNDUP((ROUNDUP(((401.9914/2)/3),0)*1.25),0)</f>
        <v>84</v>
      </c>
      <c r="E329" s="47" t="s">
        <v>1034</v>
      </c>
      <c r="F329" s="47"/>
      <c r="G329" s="47"/>
      <c r="I329" s="62"/>
      <c r="J329" s="62"/>
      <c r="K329" s="62"/>
    </row>
    <row r="330" spans="2:11" ht="31.5">
      <c r="B330" s="47">
        <v>27</v>
      </c>
      <c r="C330" s="50" t="s">
        <v>1126</v>
      </c>
      <c r="D330" s="49">
        <v>10</v>
      </c>
      <c r="E330" s="47" t="s">
        <v>1034</v>
      </c>
      <c r="F330" s="47"/>
      <c r="G330" s="47"/>
      <c r="I330" s="62"/>
      <c r="J330" s="62"/>
      <c r="K330" s="62"/>
    </row>
    <row r="331" spans="2:11" ht="31.5">
      <c r="B331" s="47">
        <v>28</v>
      </c>
      <c r="C331" s="50" t="s">
        <v>1127</v>
      </c>
      <c r="D331" s="49">
        <v>40</v>
      </c>
      <c r="E331" s="47" t="s">
        <v>1034</v>
      </c>
      <c r="F331" s="47"/>
      <c r="G331" s="47"/>
      <c r="I331" s="62"/>
      <c r="J331" s="62"/>
      <c r="K331" s="62"/>
    </row>
    <row r="332" spans="2:11" ht="15.75">
      <c r="B332" s="47">
        <v>29</v>
      </c>
      <c r="C332" s="50" t="s">
        <v>1008</v>
      </c>
      <c r="D332" s="49">
        <v>1</v>
      </c>
      <c r="E332" s="47" t="s">
        <v>1125</v>
      </c>
      <c r="F332" s="47"/>
      <c r="G332" s="47"/>
      <c r="I332" s="62"/>
      <c r="J332" s="62"/>
      <c r="K332" s="62"/>
    </row>
    <row r="333" spans="2:11" ht="15.75">
      <c r="B333" s="47">
        <v>30</v>
      </c>
      <c r="C333" s="50" t="s">
        <v>1009</v>
      </c>
      <c r="D333" s="49">
        <v>6</v>
      </c>
      <c r="E333" s="47" t="s">
        <v>1120</v>
      </c>
      <c r="F333" s="47"/>
      <c r="G333" s="47"/>
      <c r="I333" s="62"/>
      <c r="J333" s="62"/>
      <c r="K333" s="62"/>
    </row>
    <row r="334" spans="2:11" ht="31.5">
      <c r="B334" s="47">
        <v>31</v>
      </c>
      <c r="C334" s="50" t="s">
        <v>1128</v>
      </c>
      <c r="D334" s="49">
        <v>1</v>
      </c>
      <c r="E334" s="47" t="s">
        <v>1120</v>
      </c>
      <c r="F334" s="47"/>
      <c r="G334" s="47"/>
      <c r="I334" s="62"/>
      <c r="J334" s="62"/>
      <c r="K334" s="62"/>
    </row>
    <row r="335" spans="2:11" ht="31.5">
      <c r="B335" s="47">
        <v>32</v>
      </c>
      <c r="C335" s="50" t="s">
        <v>1010</v>
      </c>
      <c r="D335" s="49">
        <v>1</v>
      </c>
      <c r="E335" s="47" t="s">
        <v>1120</v>
      </c>
      <c r="F335" s="47"/>
      <c r="G335" s="47"/>
      <c r="I335" s="62"/>
      <c r="J335" s="62"/>
      <c r="K335" s="62"/>
    </row>
    <row r="336" spans="2:11" ht="110.25">
      <c r="B336" s="47">
        <v>33</v>
      </c>
      <c r="C336" s="50" t="s">
        <v>1129</v>
      </c>
      <c r="D336" s="49">
        <v>8</v>
      </c>
      <c r="E336" s="47" t="s">
        <v>1120</v>
      </c>
      <c r="F336" s="47"/>
      <c r="G336" s="47"/>
      <c r="I336" s="62"/>
      <c r="J336" s="62"/>
      <c r="K336" s="62"/>
    </row>
    <row r="337" spans="2:11" ht="110.25">
      <c r="B337" s="47">
        <v>34</v>
      </c>
      <c r="C337" s="50" t="s">
        <v>1011</v>
      </c>
      <c r="D337" s="49">
        <v>1</v>
      </c>
      <c r="E337" s="47" t="s">
        <v>1120</v>
      </c>
      <c r="F337" s="47"/>
      <c r="G337" s="47"/>
      <c r="I337" s="62"/>
      <c r="J337" s="62"/>
      <c r="K337" s="62"/>
    </row>
    <row r="338" spans="2:11" ht="15.75">
      <c r="B338" s="47">
        <v>35</v>
      </c>
      <c r="C338" s="50" t="s">
        <v>1012</v>
      </c>
      <c r="D338" s="49">
        <f>D329*2</f>
        <v>168</v>
      </c>
      <c r="E338" s="47" t="s">
        <v>1120</v>
      </c>
      <c r="F338" s="47"/>
      <c r="G338" s="47"/>
      <c r="I338" s="62"/>
      <c r="J338" s="62"/>
      <c r="K338" s="62"/>
    </row>
    <row r="339" spans="2:11" ht="15.75">
      <c r="B339" s="47">
        <v>36</v>
      </c>
      <c r="C339" s="50" t="s">
        <v>1013</v>
      </c>
      <c r="D339" s="49">
        <v>22</v>
      </c>
      <c r="E339" s="47" t="s">
        <v>1120</v>
      </c>
      <c r="F339" s="47"/>
      <c r="G339" s="47"/>
      <c r="I339" s="62"/>
      <c r="J339" s="62"/>
      <c r="K339" s="62"/>
    </row>
    <row r="340" spans="2:11" ht="15.75">
      <c r="B340" s="47">
        <v>37</v>
      </c>
      <c r="C340" s="50" t="s">
        <v>1014</v>
      </c>
      <c r="D340" s="49">
        <v>1</v>
      </c>
      <c r="E340" s="47" t="s">
        <v>1120</v>
      </c>
      <c r="F340" s="47"/>
      <c r="G340" s="47"/>
      <c r="I340" s="62"/>
      <c r="J340" s="62"/>
      <c r="K340" s="62"/>
    </row>
    <row r="341" spans="2:11" ht="15.75">
      <c r="B341" s="47">
        <v>38</v>
      </c>
      <c r="C341" s="50" t="s">
        <v>1015</v>
      </c>
      <c r="D341" s="49">
        <f>38*2</f>
        <v>76</v>
      </c>
      <c r="E341" s="47" t="s">
        <v>1120</v>
      </c>
      <c r="F341" s="47"/>
      <c r="G341" s="47"/>
      <c r="I341" s="62"/>
      <c r="J341" s="62"/>
      <c r="K341" s="62"/>
    </row>
    <row r="342" spans="2:11" ht="15.75">
      <c r="B342" s="47">
        <v>39</v>
      </c>
      <c r="C342" s="50" t="s">
        <v>1016</v>
      </c>
      <c r="D342" s="49">
        <v>9</v>
      </c>
      <c r="E342" s="47" t="s">
        <v>1120</v>
      </c>
      <c r="F342" s="47"/>
      <c r="G342" s="47"/>
      <c r="I342" s="62"/>
      <c r="J342" s="62"/>
      <c r="K342" s="62"/>
    </row>
    <row r="343" spans="2:11" ht="15.75">
      <c r="B343" s="47">
        <v>40</v>
      </c>
      <c r="C343" s="50" t="s">
        <v>1017</v>
      </c>
      <c r="D343" s="49">
        <f>D329*8</f>
        <v>672</v>
      </c>
      <c r="E343" s="47" t="s">
        <v>1120</v>
      </c>
      <c r="F343" s="47"/>
      <c r="G343" s="47"/>
      <c r="I343" s="62"/>
      <c r="J343" s="62"/>
      <c r="K343" s="62"/>
    </row>
    <row r="344" spans="2:11" ht="15.75">
      <c r="B344" s="47">
        <v>41</v>
      </c>
      <c r="C344" s="50" t="s">
        <v>1018</v>
      </c>
      <c r="D344" s="49">
        <f>D329*8</f>
        <v>672</v>
      </c>
      <c r="E344" s="47" t="s">
        <v>1120</v>
      </c>
      <c r="F344" s="47"/>
      <c r="G344" s="47"/>
      <c r="I344" s="62"/>
      <c r="J344" s="62"/>
      <c r="K344" s="62"/>
    </row>
    <row r="345" spans="2:11" ht="15.75">
      <c r="B345" s="47">
        <v>42</v>
      </c>
      <c r="C345" s="50" t="s">
        <v>1019</v>
      </c>
      <c r="D345" s="49">
        <v>100</v>
      </c>
      <c r="E345" s="47" t="s">
        <v>1120</v>
      </c>
      <c r="F345" s="47"/>
      <c r="G345" s="47"/>
      <c r="I345" s="62"/>
      <c r="J345" s="62"/>
      <c r="K345" s="62"/>
    </row>
    <row r="346" spans="2:11" ht="15.75">
      <c r="B346" s="47">
        <v>43</v>
      </c>
      <c r="C346" s="50" t="s">
        <v>1020</v>
      </c>
      <c r="D346" s="49">
        <f>(D320+D321)*2</f>
        <v>74</v>
      </c>
      <c r="E346" s="47" t="s">
        <v>1120</v>
      </c>
      <c r="F346" s="47"/>
      <c r="G346" s="47"/>
      <c r="I346" s="62"/>
      <c r="J346" s="62"/>
      <c r="K346" s="62"/>
    </row>
    <row r="347" spans="2:11" ht="15.75">
      <c r="B347" s="47">
        <v>44</v>
      </c>
      <c r="C347" s="50" t="s">
        <v>1130</v>
      </c>
      <c r="D347" s="49">
        <f>(D320+D321)*2</f>
        <v>74</v>
      </c>
      <c r="E347" s="47" t="s">
        <v>1120</v>
      </c>
      <c r="F347" s="47"/>
      <c r="G347" s="47"/>
      <c r="I347" s="62"/>
      <c r="J347" s="62"/>
      <c r="K347" s="62"/>
    </row>
    <row r="348" spans="2:11" ht="15.75">
      <c r="B348" s="47">
        <v>45</v>
      </c>
      <c r="C348" s="50" t="s">
        <v>1021</v>
      </c>
      <c r="D348" s="49">
        <f>(D320+D321)*2</f>
        <v>74</v>
      </c>
      <c r="E348" s="47" t="s">
        <v>1120</v>
      </c>
      <c r="F348" s="47"/>
      <c r="G348" s="47"/>
      <c r="I348" s="62"/>
      <c r="J348" s="62"/>
      <c r="K348" s="62"/>
    </row>
    <row r="349" spans="2:11" ht="15.75">
      <c r="B349" s="47">
        <v>46</v>
      </c>
      <c r="C349" s="50" t="s">
        <v>1022</v>
      </c>
      <c r="D349" s="49">
        <f>(D320+D321)*2</f>
        <v>74</v>
      </c>
      <c r="E349" s="47" t="s">
        <v>1120</v>
      </c>
      <c r="F349" s="47"/>
      <c r="G349" s="47"/>
      <c r="I349" s="62"/>
      <c r="J349" s="62"/>
      <c r="K349" s="62"/>
    </row>
    <row r="350" spans="2:11" ht="15.75">
      <c r="B350" s="47">
        <v>47</v>
      </c>
      <c r="C350" s="50" t="s">
        <v>1023</v>
      </c>
      <c r="D350" s="49">
        <v>1</v>
      </c>
      <c r="E350" s="47" t="s">
        <v>1120</v>
      </c>
      <c r="F350" s="47"/>
      <c r="G350" s="47"/>
      <c r="I350" s="62"/>
      <c r="J350" s="62"/>
      <c r="K350" s="62"/>
    </row>
    <row r="351" spans="2:11" ht="15.75">
      <c r="B351" s="47">
        <v>48</v>
      </c>
      <c r="C351" s="50" t="s">
        <v>1024</v>
      </c>
      <c r="D351" s="49">
        <v>9</v>
      </c>
      <c r="E351" s="47" t="s">
        <v>1120</v>
      </c>
      <c r="F351" s="47"/>
      <c r="G351" s="47"/>
      <c r="I351" s="62"/>
      <c r="J351" s="62"/>
      <c r="K351" s="62"/>
    </row>
    <row r="352" spans="2:11" ht="15.75">
      <c r="B352" s="47">
        <v>49</v>
      </c>
      <c r="C352" s="50" t="s">
        <v>1025</v>
      </c>
      <c r="D352" s="49">
        <f>INT(D341/2)+1</f>
        <v>39</v>
      </c>
      <c r="E352" s="47" t="s">
        <v>1120</v>
      </c>
      <c r="F352" s="47"/>
      <c r="G352" s="47"/>
      <c r="I352" s="62"/>
      <c r="J352" s="62"/>
      <c r="K352" s="62"/>
    </row>
    <row r="353" spans="2:11" ht="15.75">
      <c r="B353" s="47">
        <v>50</v>
      </c>
      <c r="C353" s="50" t="s">
        <v>1026</v>
      </c>
      <c r="D353" s="49">
        <f>INT(D341/2)+1</f>
        <v>39</v>
      </c>
      <c r="E353" s="47" t="s">
        <v>1120</v>
      </c>
      <c r="F353" s="47"/>
      <c r="G353" s="47"/>
      <c r="I353" s="62"/>
      <c r="J353" s="62"/>
      <c r="K353" s="62"/>
    </row>
    <row r="354" spans="2:11" ht="31.5">
      <c r="B354" s="47">
        <v>51</v>
      </c>
      <c r="C354" s="50" t="s">
        <v>1131</v>
      </c>
      <c r="D354" s="49">
        <v>2</v>
      </c>
      <c r="E354" s="47" t="s">
        <v>1120</v>
      </c>
      <c r="F354" s="47"/>
      <c r="G354" s="47"/>
      <c r="I354" s="62"/>
      <c r="J354" s="62"/>
      <c r="K354" s="62"/>
    </row>
    <row r="355" spans="2:11" ht="31.5">
      <c r="B355" s="47">
        <v>52</v>
      </c>
      <c r="C355" s="50" t="s">
        <v>1132</v>
      </c>
      <c r="D355" s="49">
        <v>8</v>
      </c>
      <c r="E355" s="47" t="s">
        <v>1120</v>
      </c>
      <c r="F355" s="47"/>
      <c r="G355" s="47"/>
      <c r="I355" s="62"/>
      <c r="J355" s="62"/>
      <c r="K355" s="62"/>
    </row>
    <row r="356" spans="2:11" ht="31.5">
      <c r="B356" s="47">
        <v>53</v>
      </c>
      <c r="C356" s="50" t="s">
        <v>1027</v>
      </c>
      <c r="D356" s="49">
        <v>1</v>
      </c>
      <c r="E356" s="47" t="s">
        <v>1120</v>
      </c>
      <c r="F356" s="47"/>
      <c r="G356" s="47"/>
      <c r="I356" s="62"/>
      <c r="J356" s="62"/>
      <c r="K356" s="62"/>
    </row>
    <row r="357" spans="2:11" ht="15.75">
      <c r="B357" s="47">
        <v>54</v>
      </c>
      <c r="C357" s="50" t="s">
        <v>1028</v>
      </c>
      <c r="D357" s="49">
        <f>D329</f>
        <v>84</v>
      </c>
      <c r="E357" s="47" t="s">
        <v>1120</v>
      </c>
      <c r="F357" s="47"/>
      <c r="G357" s="47"/>
      <c r="I357" s="62"/>
      <c r="J357" s="62"/>
      <c r="K357" s="62"/>
    </row>
    <row r="358" spans="2:11" ht="15.75">
      <c r="B358" s="47">
        <v>55</v>
      </c>
      <c r="C358" s="50" t="s">
        <v>1029</v>
      </c>
      <c r="D358" s="49">
        <f>D319</f>
        <v>2</v>
      </c>
      <c r="E358" s="47" t="s">
        <v>1120</v>
      </c>
      <c r="F358" s="47"/>
      <c r="G358" s="47"/>
      <c r="I358" s="62"/>
      <c r="J358" s="62"/>
      <c r="K358" s="62"/>
    </row>
    <row r="359" spans="2:11" ht="15.75">
      <c r="B359" s="47">
        <v>56</v>
      </c>
      <c r="C359" s="50" t="s">
        <v>1030</v>
      </c>
      <c r="D359" s="49">
        <f>D357</f>
        <v>84</v>
      </c>
      <c r="E359" s="47" t="s">
        <v>1120</v>
      </c>
      <c r="F359" s="47"/>
      <c r="G359" s="47"/>
      <c r="I359" s="62"/>
      <c r="J359" s="62"/>
      <c r="K359" s="62"/>
    </row>
    <row r="360" spans="2:11" ht="31.5">
      <c r="B360" s="47">
        <v>57</v>
      </c>
      <c r="C360" s="50" t="s">
        <v>1031</v>
      </c>
      <c r="D360" s="49">
        <f>D352</f>
        <v>39</v>
      </c>
      <c r="E360" s="47" t="s">
        <v>1120</v>
      </c>
      <c r="F360" s="47"/>
      <c r="G360" s="47"/>
      <c r="I360" s="62"/>
      <c r="J360" s="62"/>
      <c r="K360" s="62"/>
    </row>
    <row r="361" spans="2:11" ht="15.75">
      <c r="B361" s="47">
        <v>58</v>
      </c>
      <c r="C361" s="50" t="s">
        <v>1032</v>
      </c>
      <c r="D361" s="49">
        <f>D359*4/2</f>
        <v>168</v>
      </c>
      <c r="E361" s="47" t="s">
        <v>731</v>
      </c>
      <c r="F361" s="47"/>
      <c r="G361" s="47"/>
      <c r="I361" s="62"/>
      <c r="J361" s="62"/>
      <c r="K361" s="62"/>
    </row>
    <row r="362" spans="2:11" ht="15.75">
      <c r="B362" s="47"/>
      <c r="C362" s="50"/>
      <c r="D362" s="47"/>
      <c r="E362" s="49"/>
      <c r="F362" s="47"/>
      <c r="G362" s="47"/>
      <c r="I362" s="62"/>
      <c r="J362" s="62"/>
      <c r="K362" s="62"/>
    </row>
  </sheetData>
  <sheetProtection/>
  <mergeCells count="9">
    <mergeCell ref="B2:G2"/>
    <mergeCell ref="B72:G72"/>
    <mergeCell ref="B302:G302"/>
    <mergeCell ref="B105:G105"/>
    <mergeCell ref="B138:G138"/>
    <mergeCell ref="B171:G171"/>
    <mergeCell ref="B204:G204"/>
    <mergeCell ref="B238:G238"/>
    <mergeCell ref="B271:G271"/>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B2:K360"/>
  <sheetViews>
    <sheetView tabSelected="1" zoomScalePageLayoutView="0" workbookViewId="0" topLeftCell="C339">
      <selection activeCell="D360" sqref="D360"/>
    </sheetView>
  </sheetViews>
  <sheetFormatPr defaultColWidth="9.140625" defaultRowHeight="12.75"/>
  <cols>
    <col min="1" max="1" width="9.140625" style="46" customWidth="1"/>
    <col min="2" max="2" width="13.57421875" style="46" bestFit="1" customWidth="1"/>
    <col min="3" max="3" width="120.7109375" style="51" customWidth="1"/>
    <col min="4" max="4" width="20.00390625" style="46" bestFit="1" customWidth="1"/>
    <col min="5" max="7" width="15.7109375" style="46" customWidth="1"/>
    <col min="8" max="16384" width="9.140625" style="46" customWidth="1"/>
  </cols>
  <sheetData>
    <row r="2" spans="2:7" ht="20.25">
      <c r="B2" s="61" t="s">
        <v>965</v>
      </c>
      <c r="C2" s="61"/>
      <c r="D2" s="61"/>
      <c r="E2" s="61"/>
      <c r="F2" s="61"/>
      <c r="G2" s="61"/>
    </row>
    <row r="3" spans="2:7" ht="18.75">
      <c r="B3" s="52" t="s">
        <v>1</v>
      </c>
      <c r="C3" s="53" t="s">
        <v>845</v>
      </c>
      <c r="D3" s="52" t="s">
        <v>846</v>
      </c>
      <c r="E3" s="52" t="s">
        <v>1133</v>
      </c>
      <c r="F3" s="52" t="s">
        <v>847</v>
      </c>
      <c r="G3" s="52" t="s">
        <v>848</v>
      </c>
    </row>
    <row r="4" spans="2:7" ht="15.75">
      <c r="B4" s="47">
        <v>1</v>
      </c>
      <c r="C4" s="50" t="s">
        <v>10</v>
      </c>
      <c r="D4" s="49"/>
      <c r="E4" s="49" t="s">
        <v>1120</v>
      </c>
      <c r="F4" s="49"/>
      <c r="G4" s="47"/>
    </row>
    <row r="5" spans="2:7" ht="15.75">
      <c r="B5" s="47">
        <v>2</v>
      </c>
      <c r="C5" s="50" t="s">
        <v>715</v>
      </c>
      <c r="D5" s="49"/>
      <c r="E5" s="49" t="s">
        <v>1120</v>
      </c>
      <c r="F5" s="49"/>
      <c r="G5" s="47"/>
    </row>
    <row r="6" spans="2:7" ht="15.75">
      <c r="B6" s="47">
        <v>3</v>
      </c>
      <c r="C6" s="50" t="s">
        <v>12</v>
      </c>
      <c r="D6" s="49"/>
      <c r="E6" s="49" t="s">
        <v>1121</v>
      </c>
      <c r="F6" s="49"/>
      <c r="G6" s="47"/>
    </row>
    <row r="7" spans="2:7" ht="15.75">
      <c r="B7" s="47">
        <v>4</v>
      </c>
      <c r="C7" s="50" t="s">
        <v>15</v>
      </c>
      <c r="D7" s="49"/>
      <c r="E7" s="49" t="s">
        <v>1120</v>
      </c>
      <c r="F7" s="49"/>
      <c r="G7" s="47"/>
    </row>
    <row r="8" spans="2:7" ht="15.75">
      <c r="B8" s="47">
        <v>5</v>
      </c>
      <c r="C8" s="50" t="s">
        <v>17</v>
      </c>
      <c r="D8" s="49"/>
      <c r="E8" s="49" t="s">
        <v>1120</v>
      </c>
      <c r="F8" s="49"/>
      <c r="G8" s="47"/>
    </row>
    <row r="9" spans="2:7" ht="15.75">
      <c r="B9" s="47">
        <v>6</v>
      </c>
      <c r="C9" s="50" t="s">
        <v>19</v>
      </c>
      <c r="D9" s="49"/>
      <c r="E9" s="49" t="s">
        <v>1120</v>
      </c>
      <c r="F9" s="49"/>
      <c r="G9" s="47"/>
    </row>
    <row r="10" spans="2:7" ht="15.75">
      <c r="B10" s="47">
        <v>7</v>
      </c>
      <c r="C10" s="50" t="s">
        <v>966</v>
      </c>
      <c r="D10" s="49"/>
      <c r="E10" s="49" t="s">
        <v>1120</v>
      </c>
      <c r="F10" s="49"/>
      <c r="G10" s="47"/>
    </row>
    <row r="11" spans="2:7" ht="15.75">
      <c r="B11" s="47">
        <v>8</v>
      </c>
      <c r="C11" s="50" t="s">
        <v>21</v>
      </c>
      <c r="D11" s="49"/>
      <c r="E11" s="49" t="s">
        <v>1120</v>
      </c>
      <c r="F11" s="49"/>
      <c r="G11" s="47"/>
    </row>
    <row r="12" spans="2:7" ht="15.75">
      <c r="B12" s="47">
        <v>9</v>
      </c>
      <c r="C12" s="50" t="s">
        <v>23</v>
      </c>
      <c r="D12" s="49"/>
      <c r="E12" s="49" t="s">
        <v>1120</v>
      </c>
      <c r="F12" s="49"/>
      <c r="G12" s="47"/>
    </row>
    <row r="13" spans="2:7" ht="15.75">
      <c r="B13" s="47">
        <v>10</v>
      </c>
      <c r="C13" s="50" t="s">
        <v>712</v>
      </c>
      <c r="D13" s="49"/>
      <c r="E13" s="49" t="s">
        <v>731</v>
      </c>
      <c r="F13" s="49"/>
      <c r="G13" s="47"/>
    </row>
    <row r="14" spans="2:7" ht="15.75">
      <c r="B14" s="47">
        <v>11</v>
      </c>
      <c r="C14" s="50" t="s">
        <v>711</v>
      </c>
      <c r="D14" s="49"/>
      <c r="E14" s="49" t="s">
        <v>731</v>
      </c>
      <c r="F14" s="49"/>
      <c r="G14" s="47"/>
    </row>
    <row r="15" spans="2:7" ht="15.75">
      <c r="B15" s="47">
        <v>12</v>
      </c>
      <c r="C15" s="50" t="s">
        <v>692</v>
      </c>
      <c r="D15" s="49"/>
      <c r="E15" s="49" t="s">
        <v>731</v>
      </c>
      <c r="F15" s="49"/>
      <c r="G15" s="47"/>
    </row>
    <row r="16" spans="2:7" ht="31.5">
      <c r="B16" s="47">
        <v>13</v>
      </c>
      <c r="C16" s="50" t="s">
        <v>693</v>
      </c>
      <c r="D16" s="49"/>
      <c r="E16" s="47" t="s">
        <v>731</v>
      </c>
      <c r="F16" s="47"/>
      <c r="G16" s="47"/>
    </row>
    <row r="17" spans="2:7" ht="15.75">
      <c r="B17" s="47">
        <v>14</v>
      </c>
      <c r="C17" s="50" t="s">
        <v>694</v>
      </c>
      <c r="D17" s="49"/>
      <c r="E17" s="47" t="s">
        <v>731</v>
      </c>
      <c r="F17" s="47"/>
      <c r="G17" s="47"/>
    </row>
    <row r="18" spans="2:7" ht="15.75">
      <c r="B18" s="47">
        <v>18</v>
      </c>
      <c r="C18" s="50" t="s">
        <v>29</v>
      </c>
      <c r="D18" s="49"/>
      <c r="E18" s="47" t="s">
        <v>731</v>
      </c>
      <c r="F18" s="47"/>
      <c r="G18" s="47"/>
    </row>
    <row r="19" spans="2:7" ht="15.75">
      <c r="B19" s="47">
        <v>19</v>
      </c>
      <c r="C19" s="50" t="s">
        <v>31</v>
      </c>
      <c r="D19" s="49"/>
      <c r="E19" s="47" t="s">
        <v>731</v>
      </c>
      <c r="F19" s="47"/>
      <c r="G19" s="47"/>
    </row>
    <row r="20" spans="2:7" ht="15.75">
      <c r="B20" s="47">
        <v>17</v>
      </c>
      <c r="C20" s="50" t="s">
        <v>33</v>
      </c>
      <c r="D20" s="49"/>
      <c r="E20" s="47" t="s">
        <v>731</v>
      </c>
      <c r="F20" s="47"/>
      <c r="G20" s="47"/>
    </row>
    <row r="21" spans="2:7" ht="15.75">
      <c r="B21" s="47">
        <v>21</v>
      </c>
      <c r="C21" s="50" t="s">
        <v>695</v>
      </c>
      <c r="D21" s="49"/>
      <c r="E21" s="47" t="s">
        <v>1120</v>
      </c>
      <c r="F21" s="47"/>
      <c r="G21" s="47"/>
    </row>
    <row r="22" spans="2:7" ht="15.75">
      <c r="B22" s="47">
        <v>22</v>
      </c>
      <c r="C22" s="50" t="s">
        <v>696</v>
      </c>
      <c r="D22" s="49"/>
      <c r="E22" s="47" t="s">
        <v>1120</v>
      </c>
      <c r="F22" s="47"/>
      <c r="G22" s="47"/>
    </row>
    <row r="23" spans="2:7" ht="15.75">
      <c r="B23" s="47">
        <v>20</v>
      </c>
      <c r="C23" s="50" t="s">
        <v>697</v>
      </c>
      <c r="D23" s="49"/>
      <c r="E23" s="47" t="s">
        <v>1120</v>
      </c>
      <c r="F23" s="47"/>
      <c r="G23" s="47"/>
    </row>
    <row r="24" spans="2:7" ht="15.75">
      <c r="B24" s="47">
        <v>23</v>
      </c>
      <c r="C24" s="50" t="s">
        <v>124</v>
      </c>
      <c r="D24" s="49"/>
      <c r="E24" s="47" t="s">
        <v>1120</v>
      </c>
      <c r="F24" s="47"/>
      <c r="G24" s="47"/>
    </row>
    <row r="25" spans="2:7" ht="15.75">
      <c r="B25" s="47">
        <v>24</v>
      </c>
      <c r="C25" s="50" t="s">
        <v>967</v>
      </c>
      <c r="D25" s="49"/>
      <c r="E25" s="47" t="s">
        <v>1120</v>
      </c>
      <c r="F25" s="47"/>
      <c r="G25" s="47"/>
    </row>
    <row r="26" spans="2:7" ht="15.75">
      <c r="B26" s="47">
        <v>25</v>
      </c>
      <c r="C26" s="50" t="s">
        <v>38</v>
      </c>
      <c r="D26" s="49"/>
      <c r="E26" s="47" t="s">
        <v>1120</v>
      </c>
      <c r="F26" s="47"/>
      <c r="G26" s="47"/>
    </row>
    <row r="27" spans="2:7" ht="15.75">
      <c r="B27" s="47">
        <v>26</v>
      </c>
      <c r="C27" s="50" t="s">
        <v>40</v>
      </c>
      <c r="D27" s="49"/>
      <c r="E27" s="47" t="s">
        <v>1120</v>
      </c>
      <c r="F27" s="47"/>
      <c r="G27" s="47"/>
    </row>
    <row r="28" spans="2:7" ht="15.75">
      <c r="B28" s="47">
        <v>27</v>
      </c>
      <c r="C28" s="50" t="s">
        <v>698</v>
      </c>
      <c r="D28" s="49"/>
      <c r="E28" s="47" t="s">
        <v>1120</v>
      </c>
      <c r="F28" s="47"/>
      <c r="G28" s="47"/>
    </row>
    <row r="29" spans="2:7" ht="15.75">
      <c r="B29" s="47">
        <v>28</v>
      </c>
      <c r="C29" s="50" t="s">
        <v>713</v>
      </c>
      <c r="D29" s="49"/>
      <c r="E29" s="47" t="s">
        <v>731</v>
      </c>
      <c r="F29" s="47"/>
      <c r="G29" s="47"/>
    </row>
    <row r="30" spans="2:7" ht="15.75">
      <c r="B30" s="47">
        <v>29</v>
      </c>
      <c r="C30" s="50" t="s">
        <v>714</v>
      </c>
      <c r="D30" s="49"/>
      <c r="E30" s="47" t="s">
        <v>731</v>
      </c>
      <c r="F30" s="47"/>
      <c r="G30" s="47"/>
    </row>
    <row r="31" spans="2:7" ht="15.75">
      <c r="B31" s="47">
        <v>30</v>
      </c>
      <c r="C31" s="50" t="s">
        <v>44</v>
      </c>
      <c r="D31" s="49"/>
      <c r="E31" s="47" t="s">
        <v>1120</v>
      </c>
      <c r="F31" s="47"/>
      <c r="G31" s="47"/>
    </row>
    <row r="32" spans="2:7" ht="15.75">
      <c r="B32" s="47">
        <v>31</v>
      </c>
      <c r="C32" s="50" t="s">
        <v>708</v>
      </c>
      <c r="D32" s="49"/>
      <c r="E32" s="47" t="s">
        <v>1120</v>
      </c>
      <c r="F32" s="47"/>
      <c r="G32" s="47"/>
    </row>
    <row r="33" spans="2:7" ht="15.75">
      <c r="B33" s="47">
        <v>32</v>
      </c>
      <c r="C33" s="50" t="s">
        <v>968</v>
      </c>
      <c r="D33" s="49"/>
      <c r="E33" s="47" t="s">
        <v>1120</v>
      </c>
      <c r="F33" s="47"/>
      <c r="G33" s="47"/>
    </row>
    <row r="34" spans="2:7" ht="15.75">
      <c r="B34" s="47">
        <v>33</v>
      </c>
      <c r="C34" s="50" t="s">
        <v>699</v>
      </c>
      <c r="D34" s="49"/>
      <c r="E34" s="47" t="s">
        <v>1120</v>
      </c>
      <c r="F34" s="47"/>
      <c r="G34" s="47"/>
    </row>
    <row r="35" spans="2:7" ht="15.75">
      <c r="B35" s="47">
        <v>34</v>
      </c>
      <c r="C35" s="50" t="s">
        <v>700</v>
      </c>
      <c r="D35" s="49"/>
      <c r="E35" s="47" t="s">
        <v>1120</v>
      </c>
      <c r="F35" s="47"/>
      <c r="G35" s="47"/>
    </row>
    <row r="36" spans="2:7" ht="15.75">
      <c r="B36" s="47">
        <v>35</v>
      </c>
      <c r="C36" s="50" t="s">
        <v>701</v>
      </c>
      <c r="D36" s="49"/>
      <c r="E36" s="47" t="s">
        <v>1120</v>
      </c>
      <c r="F36" s="47"/>
      <c r="G36" s="47"/>
    </row>
    <row r="37" spans="2:7" ht="15.75">
      <c r="B37" s="47">
        <v>36</v>
      </c>
      <c r="C37" s="50" t="s">
        <v>54</v>
      </c>
      <c r="D37" s="49"/>
      <c r="E37" s="47" t="s">
        <v>1120</v>
      </c>
      <c r="F37" s="47"/>
      <c r="G37" s="47"/>
    </row>
    <row r="38" spans="2:7" ht="15.75">
      <c r="B38" s="47">
        <v>37</v>
      </c>
      <c r="C38" s="50" t="s">
        <v>969</v>
      </c>
      <c r="D38" s="49"/>
      <c r="E38" s="47" t="s">
        <v>731</v>
      </c>
      <c r="F38" s="47"/>
      <c r="G38" s="47"/>
    </row>
    <row r="39" spans="2:7" ht="15.75">
      <c r="B39" s="47">
        <v>38</v>
      </c>
      <c r="C39" s="50" t="s">
        <v>970</v>
      </c>
      <c r="D39" s="49"/>
      <c r="E39" s="47" t="s">
        <v>731</v>
      </c>
      <c r="F39" s="47"/>
      <c r="G39" s="47"/>
    </row>
    <row r="40" spans="2:7" ht="15.75">
      <c r="B40" s="47">
        <v>39</v>
      </c>
      <c r="C40" s="50" t="s">
        <v>971</v>
      </c>
      <c r="D40" s="49"/>
      <c r="E40" s="47" t="s">
        <v>1122</v>
      </c>
      <c r="F40" s="47"/>
      <c r="G40" s="47"/>
    </row>
    <row r="41" spans="2:7" ht="15.75">
      <c r="B41" s="47">
        <v>40</v>
      </c>
      <c r="C41" s="50" t="s">
        <v>141</v>
      </c>
      <c r="D41" s="49"/>
      <c r="E41" s="47" t="s">
        <v>1120</v>
      </c>
      <c r="F41" s="47"/>
      <c r="G41" s="47"/>
    </row>
    <row r="42" spans="2:7" ht="15.75">
      <c r="B42" s="47">
        <v>41</v>
      </c>
      <c r="C42" s="50" t="s">
        <v>143</v>
      </c>
      <c r="D42" s="49"/>
      <c r="E42" s="47" t="s">
        <v>1120</v>
      </c>
      <c r="F42" s="47"/>
      <c r="G42" s="47"/>
    </row>
    <row r="43" spans="2:7" ht="15.75">
      <c r="B43" s="47">
        <v>42</v>
      </c>
      <c r="C43" s="50" t="s">
        <v>57</v>
      </c>
      <c r="D43" s="49"/>
      <c r="E43" s="47" t="s">
        <v>1120</v>
      </c>
      <c r="F43" s="47"/>
      <c r="G43" s="47"/>
    </row>
    <row r="44" spans="2:7" ht="15.75">
      <c r="B44" s="47">
        <v>43</v>
      </c>
      <c r="C44" s="50" t="s">
        <v>59</v>
      </c>
      <c r="D44" s="49"/>
      <c r="E44" s="47" t="s">
        <v>1120</v>
      </c>
      <c r="F44" s="47"/>
      <c r="G44" s="47"/>
    </row>
    <row r="45" spans="2:7" ht="15.75">
      <c r="B45" s="47">
        <v>44</v>
      </c>
      <c r="C45" s="50" t="s">
        <v>61</v>
      </c>
      <c r="D45" s="49"/>
      <c r="E45" s="47" t="s">
        <v>1120</v>
      </c>
      <c r="F45" s="47"/>
      <c r="G45" s="47"/>
    </row>
    <row r="46" spans="2:7" ht="15.75">
      <c r="B46" s="47">
        <v>45</v>
      </c>
      <c r="C46" s="50" t="s">
        <v>63</v>
      </c>
      <c r="D46" s="49"/>
      <c r="E46" s="47" t="s">
        <v>1120</v>
      </c>
      <c r="F46" s="47"/>
      <c r="G46" s="47"/>
    </row>
    <row r="47" spans="2:7" ht="15.75">
      <c r="B47" s="47">
        <v>46</v>
      </c>
      <c r="C47" s="50" t="s">
        <v>65</v>
      </c>
      <c r="D47" s="49"/>
      <c r="E47" s="47" t="s">
        <v>1120</v>
      </c>
      <c r="F47" s="47"/>
      <c r="G47" s="47"/>
    </row>
    <row r="48" spans="2:7" ht="15.75">
      <c r="B48" s="47">
        <v>47</v>
      </c>
      <c r="C48" s="50" t="s">
        <v>67</v>
      </c>
      <c r="D48" s="49"/>
      <c r="E48" s="47" t="s">
        <v>1120</v>
      </c>
      <c r="F48" s="47"/>
      <c r="G48" s="47"/>
    </row>
    <row r="49" spans="2:7" ht="15.75">
      <c r="B49" s="47">
        <v>48</v>
      </c>
      <c r="C49" s="50" t="s">
        <v>69</v>
      </c>
      <c r="D49" s="49"/>
      <c r="E49" s="47" t="s">
        <v>1120</v>
      </c>
      <c r="F49" s="47"/>
      <c r="G49" s="47"/>
    </row>
    <row r="50" spans="2:7" ht="15.75">
      <c r="B50" s="47">
        <v>49</v>
      </c>
      <c r="C50" s="50" t="s">
        <v>71</v>
      </c>
      <c r="D50" s="49"/>
      <c r="E50" s="47" t="s">
        <v>1120</v>
      </c>
      <c r="F50" s="47"/>
      <c r="G50" s="47"/>
    </row>
    <row r="51" spans="2:7" ht="15.75">
      <c r="B51" s="47">
        <v>50</v>
      </c>
      <c r="C51" s="50" t="s">
        <v>972</v>
      </c>
      <c r="D51" s="49"/>
      <c r="E51" s="47" t="s">
        <v>1120</v>
      </c>
      <c r="F51" s="47"/>
      <c r="G51" s="47"/>
    </row>
    <row r="52" spans="2:7" ht="15.75">
      <c r="B52" s="47">
        <v>51</v>
      </c>
      <c r="C52" s="50" t="s">
        <v>973</v>
      </c>
      <c r="D52" s="49"/>
      <c r="E52" s="47" t="s">
        <v>1120</v>
      </c>
      <c r="F52" s="47"/>
      <c r="G52" s="47"/>
    </row>
    <row r="53" spans="2:7" ht="15.75">
      <c r="B53" s="47">
        <v>52</v>
      </c>
      <c r="C53" s="50" t="s">
        <v>710</v>
      </c>
      <c r="D53" s="49"/>
      <c r="E53" s="47" t="s">
        <v>1120</v>
      </c>
      <c r="F53" s="47"/>
      <c r="G53" s="47"/>
    </row>
    <row r="54" spans="2:7" ht="15.75">
      <c r="B54" s="47">
        <v>53</v>
      </c>
      <c r="C54" s="50" t="s">
        <v>974</v>
      </c>
      <c r="D54" s="49"/>
      <c r="E54" s="47" t="s">
        <v>1120</v>
      </c>
      <c r="F54" s="47"/>
      <c r="G54" s="47"/>
    </row>
    <row r="55" spans="2:7" ht="15.75">
      <c r="B55" s="47">
        <v>54</v>
      </c>
      <c r="C55" s="50" t="s">
        <v>975</v>
      </c>
      <c r="D55" s="49"/>
      <c r="E55" s="47" t="s">
        <v>1120</v>
      </c>
      <c r="F55" s="47"/>
      <c r="G55" s="47"/>
    </row>
    <row r="56" spans="2:7" ht="15.75">
      <c r="B56" s="47">
        <v>55</v>
      </c>
      <c r="C56" s="50" t="s">
        <v>707</v>
      </c>
      <c r="D56" s="49"/>
      <c r="E56" s="47" t="s">
        <v>1120</v>
      </c>
      <c r="F56" s="47"/>
      <c r="G56" s="47"/>
    </row>
    <row r="57" spans="2:7" ht="15.75">
      <c r="B57" s="47">
        <v>56</v>
      </c>
      <c r="C57" s="50" t="s">
        <v>704</v>
      </c>
      <c r="D57" s="49"/>
      <c r="E57" s="47" t="s">
        <v>1120</v>
      </c>
      <c r="F57" s="47"/>
      <c r="G57" s="47"/>
    </row>
    <row r="58" spans="2:7" ht="15.75">
      <c r="B58" s="47">
        <v>57</v>
      </c>
      <c r="C58" s="50" t="s">
        <v>84</v>
      </c>
      <c r="D58" s="49"/>
      <c r="E58" s="47" t="s">
        <v>1120</v>
      </c>
      <c r="F58" s="47"/>
      <c r="G58" s="47"/>
    </row>
    <row r="59" spans="2:7" ht="15.75">
      <c r="B59" s="47">
        <v>58</v>
      </c>
      <c r="C59" s="50" t="s">
        <v>86</v>
      </c>
      <c r="D59" s="49"/>
      <c r="E59" s="47" t="s">
        <v>1120</v>
      </c>
      <c r="F59" s="47"/>
      <c r="G59" s="47"/>
    </row>
    <row r="60" spans="2:7" ht="15.75">
      <c r="B60" s="47">
        <v>59</v>
      </c>
      <c r="C60" s="50" t="s">
        <v>90</v>
      </c>
      <c r="D60" s="49"/>
      <c r="E60" s="47" t="s">
        <v>1120</v>
      </c>
      <c r="F60" s="47"/>
      <c r="G60" s="47"/>
    </row>
    <row r="61" spans="2:7" ht="15.75">
      <c r="B61" s="47">
        <v>60</v>
      </c>
      <c r="C61" s="50" t="s">
        <v>703</v>
      </c>
      <c r="D61" s="49"/>
      <c r="E61" s="47" t="s">
        <v>1120</v>
      </c>
      <c r="F61" s="47"/>
      <c r="G61" s="47"/>
    </row>
    <row r="62" spans="2:7" ht="15.75">
      <c r="B62" s="47">
        <v>61</v>
      </c>
      <c r="C62" s="50" t="s">
        <v>94</v>
      </c>
      <c r="D62" s="49"/>
      <c r="E62" s="47" t="s">
        <v>1120</v>
      </c>
      <c r="F62" s="47"/>
      <c r="G62" s="47"/>
    </row>
    <row r="63" spans="2:7" ht="15.75">
      <c r="B63" s="47">
        <v>62</v>
      </c>
      <c r="C63" s="50" t="s">
        <v>96</v>
      </c>
      <c r="D63" s="49"/>
      <c r="E63" s="47" t="s">
        <v>1120</v>
      </c>
      <c r="F63" s="47"/>
      <c r="G63" s="47"/>
    </row>
    <row r="64" spans="2:7" ht="15.75">
      <c r="B64" s="47">
        <v>63</v>
      </c>
      <c r="C64" s="50" t="s">
        <v>98</v>
      </c>
      <c r="D64" s="49"/>
      <c r="E64" s="47" t="s">
        <v>1120</v>
      </c>
      <c r="F64" s="47"/>
      <c r="G64" s="47"/>
    </row>
    <row r="65" spans="2:7" ht="15.75">
      <c r="B65" s="47">
        <v>64</v>
      </c>
      <c r="C65" s="50" t="s">
        <v>976</v>
      </c>
      <c r="D65" s="49"/>
      <c r="E65" s="47" t="s">
        <v>1122</v>
      </c>
      <c r="F65" s="47"/>
      <c r="G65" s="47"/>
    </row>
    <row r="66" spans="2:7" ht="15.75">
      <c r="B66" s="47">
        <v>65</v>
      </c>
      <c r="C66" s="50" t="s">
        <v>100</v>
      </c>
      <c r="D66" s="49"/>
      <c r="E66" s="47" t="s">
        <v>1120</v>
      </c>
      <c r="F66" s="47"/>
      <c r="G66" s="47"/>
    </row>
    <row r="67" spans="2:7" ht="15.75">
      <c r="B67" s="47">
        <v>66</v>
      </c>
      <c r="C67" s="50" t="s">
        <v>102</v>
      </c>
      <c r="D67" s="49"/>
      <c r="E67" s="47" t="s">
        <v>1120</v>
      </c>
      <c r="F67" s="47"/>
      <c r="G67" s="47"/>
    </row>
    <row r="68" spans="2:7" ht="15.75">
      <c r="B68" s="47">
        <v>67</v>
      </c>
      <c r="C68" s="50" t="s">
        <v>719</v>
      </c>
      <c r="D68" s="49"/>
      <c r="E68" s="47" t="s">
        <v>1120</v>
      </c>
      <c r="F68" s="47"/>
      <c r="G68" s="47"/>
    </row>
    <row r="69" spans="2:7" ht="15.75">
      <c r="B69" s="47">
        <v>68</v>
      </c>
      <c r="C69" s="50" t="s">
        <v>105</v>
      </c>
      <c r="D69" s="49"/>
      <c r="E69" s="47" t="s">
        <v>1120</v>
      </c>
      <c r="F69" s="47"/>
      <c r="G69" s="47"/>
    </row>
    <row r="70" spans="2:7" ht="15.75">
      <c r="B70" s="47">
        <v>69</v>
      </c>
      <c r="C70" s="50" t="s">
        <v>977</v>
      </c>
      <c r="D70" s="49"/>
      <c r="E70" s="47" t="s">
        <v>1120</v>
      </c>
      <c r="F70" s="47"/>
      <c r="G70" s="47"/>
    </row>
    <row r="71" spans="2:7" ht="15.75">
      <c r="B71" s="47"/>
      <c r="C71" s="50"/>
      <c r="D71" s="47"/>
      <c r="E71" s="49"/>
      <c r="F71" s="47"/>
      <c r="G71" s="47"/>
    </row>
    <row r="72" spans="2:7" ht="20.25">
      <c r="B72" s="61" t="s">
        <v>575</v>
      </c>
      <c r="C72" s="61"/>
      <c r="D72" s="61"/>
      <c r="E72" s="61"/>
      <c r="F72" s="61"/>
      <c r="G72" s="61"/>
    </row>
    <row r="73" spans="2:7" ht="18.75">
      <c r="B73" s="52" t="s">
        <v>1</v>
      </c>
      <c r="C73" s="53" t="s">
        <v>845</v>
      </c>
      <c r="D73" s="52" t="s">
        <v>846</v>
      </c>
      <c r="E73" s="52" t="s">
        <v>1133</v>
      </c>
      <c r="F73" s="52" t="s">
        <v>847</v>
      </c>
      <c r="G73" s="52" t="s">
        <v>848</v>
      </c>
    </row>
    <row r="74" spans="2:7" ht="15.75">
      <c r="B74" s="47">
        <v>1</v>
      </c>
      <c r="C74" s="48" t="s">
        <v>384</v>
      </c>
      <c r="D74" s="49">
        <v>6</v>
      </c>
      <c r="E74" s="49" t="s">
        <v>1120</v>
      </c>
      <c r="F74" s="49"/>
      <c r="G74" s="47"/>
    </row>
    <row r="75" spans="2:7" ht="15.75">
      <c r="B75" s="47">
        <v>2</v>
      </c>
      <c r="C75" s="48" t="s">
        <v>580</v>
      </c>
      <c r="D75" s="49">
        <v>1</v>
      </c>
      <c r="E75" s="49" t="s">
        <v>1120</v>
      </c>
      <c r="F75" s="49"/>
      <c r="G75" s="47"/>
    </row>
    <row r="76" spans="2:7" ht="15.75">
      <c r="B76" s="47">
        <v>3</v>
      </c>
      <c r="C76" s="48" t="s">
        <v>582</v>
      </c>
      <c r="D76" s="49">
        <v>1</v>
      </c>
      <c r="E76" s="49" t="s">
        <v>1120</v>
      </c>
      <c r="F76" s="49"/>
      <c r="G76" s="47"/>
    </row>
    <row r="77" spans="2:7" ht="15.75">
      <c r="B77" s="47">
        <v>4</v>
      </c>
      <c r="C77" s="48" t="s">
        <v>584</v>
      </c>
      <c r="D77" s="49">
        <v>1</v>
      </c>
      <c r="E77" s="49" t="s">
        <v>1120</v>
      </c>
      <c r="F77" s="49"/>
      <c r="G77" s="47"/>
    </row>
    <row r="78" spans="2:7" ht="15.75">
      <c r="B78" s="47">
        <v>5</v>
      </c>
      <c r="C78" s="48" t="s">
        <v>586</v>
      </c>
      <c r="D78" s="49">
        <v>1</v>
      </c>
      <c r="E78" s="49" t="s">
        <v>1120</v>
      </c>
      <c r="F78" s="49"/>
      <c r="G78" s="47"/>
    </row>
    <row r="79" spans="2:7" ht="15.75">
      <c r="B79" s="47">
        <v>6</v>
      </c>
      <c r="C79" s="48" t="s">
        <v>588</v>
      </c>
      <c r="D79" s="49">
        <v>6</v>
      </c>
      <c r="E79" s="49" t="s">
        <v>1120</v>
      </c>
      <c r="F79" s="49"/>
      <c r="G79" s="47"/>
    </row>
    <row r="80" spans="2:7" ht="15.75">
      <c r="B80" s="47">
        <v>7</v>
      </c>
      <c r="C80" s="48" t="s">
        <v>590</v>
      </c>
      <c r="D80" s="49">
        <v>1</v>
      </c>
      <c r="E80" s="49" t="s">
        <v>1120</v>
      </c>
      <c r="F80" s="49"/>
      <c r="G80" s="47"/>
    </row>
    <row r="81" spans="2:7" ht="15.75">
      <c r="B81" s="47">
        <v>8</v>
      </c>
      <c r="C81" s="48" t="s">
        <v>592</v>
      </c>
      <c r="D81" s="49">
        <v>6</v>
      </c>
      <c r="E81" s="49" t="s">
        <v>1120</v>
      </c>
      <c r="F81" s="49"/>
      <c r="G81" s="47"/>
    </row>
    <row r="82" spans="2:7" ht="15.75">
      <c r="B82" s="47">
        <v>9</v>
      </c>
      <c r="C82" s="48" t="s">
        <v>594</v>
      </c>
      <c r="D82" s="49">
        <v>1</v>
      </c>
      <c r="E82" s="49" t="s">
        <v>1120</v>
      </c>
      <c r="F82" s="49"/>
      <c r="G82" s="47"/>
    </row>
    <row r="83" spans="2:7" ht="15.75">
      <c r="B83" s="47">
        <v>10</v>
      </c>
      <c r="C83" s="48" t="s">
        <v>596</v>
      </c>
      <c r="D83" s="49">
        <v>200</v>
      </c>
      <c r="E83" s="49" t="s">
        <v>731</v>
      </c>
      <c r="F83" s="49"/>
      <c r="G83" s="47"/>
    </row>
    <row r="84" spans="2:7" ht="15.75">
      <c r="B84" s="47">
        <v>11</v>
      </c>
      <c r="C84" s="48" t="s">
        <v>598</v>
      </c>
      <c r="D84" s="49">
        <v>110</v>
      </c>
      <c r="E84" s="47" t="s">
        <v>731</v>
      </c>
      <c r="F84" s="47"/>
      <c r="G84" s="47"/>
    </row>
    <row r="85" spans="2:7" ht="15.75">
      <c r="B85" s="47">
        <v>12</v>
      </c>
      <c r="C85" s="50" t="s">
        <v>179</v>
      </c>
      <c r="D85" s="49">
        <v>6</v>
      </c>
      <c r="E85" s="47" t="s">
        <v>1120</v>
      </c>
      <c r="F85" s="47"/>
      <c r="G85" s="47"/>
    </row>
    <row r="86" spans="2:7" ht="15.75">
      <c r="B86" s="47">
        <v>13</v>
      </c>
      <c r="C86" s="48" t="s">
        <v>250</v>
      </c>
      <c r="D86" s="49">
        <v>6</v>
      </c>
      <c r="E86" s="47" t="s">
        <v>731</v>
      </c>
      <c r="F86" s="47"/>
      <c r="G86" s="47"/>
    </row>
    <row r="87" spans="2:7" ht="15.75">
      <c r="B87" s="47">
        <v>14</v>
      </c>
      <c r="C87" s="48" t="s">
        <v>971</v>
      </c>
      <c r="D87" s="49">
        <v>40</v>
      </c>
      <c r="E87" s="47" t="s">
        <v>1122</v>
      </c>
      <c r="F87" s="47"/>
      <c r="G87" s="47"/>
    </row>
    <row r="88" spans="2:7" ht="15.75">
      <c r="B88" s="47">
        <v>15</v>
      </c>
      <c r="C88" s="50" t="s">
        <v>144</v>
      </c>
      <c r="D88" s="49">
        <v>6</v>
      </c>
      <c r="E88" s="47" t="s">
        <v>1120</v>
      </c>
      <c r="F88" s="47"/>
      <c r="G88" s="47"/>
    </row>
    <row r="89" spans="2:7" ht="15.75">
      <c r="B89" s="47">
        <v>16</v>
      </c>
      <c r="C89" s="50" t="s">
        <v>604</v>
      </c>
      <c r="D89" s="49">
        <v>1</v>
      </c>
      <c r="E89" s="47" t="s">
        <v>1120</v>
      </c>
      <c r="F89" s="47"/>
      <c r="G89" s="47"/>
    </row>
    <row r="90" spans="2:7" ht="15.75">
      <c r="B90" s="47">
        <v>17</v>
      </c>
      <c r="C90" s="50" t="s">
        <v>347</v>
      </c>
      <c r="D90" s="49">
        <v>200</v>
      </c>
      <c r="E90" s="47" t="s">
        <v>1120</v>
      </c>
      <c r="F90" s="47"/>
      <c r="G90" s="47"/>
    </row>
    <row r="91" spans="2:7" ht="15.75">
      <c r="B91" s="47">
        <v>18</v>
      </c>
      <c r="C91" s="50" t="s">
        <v>608</v>
      </c>
      <c r="D91" s="49">
        <v>6</v>
      </c>
      <c r="E91" s="47" t="s">
        <v>1120</v>
      </c>
      <c r="F91" s="47"/>
      <c r="G91" s="47"/>
    </row>
    <row r="92" spans="2:7" ht="15.75">
      <c r="B92" s="47">
        <v>19</v>
      </c>
      <c r="C92" s="50" t="s">
        <v>610</v>
      </c>
      <c r="D92" s="49">
        <v>200</v>
      </c>
      <c r="E92" s="47" t="s">
        <v>1120</v>
      </c>
      <c r="F92" s="47"/>
      <c r="G92" s="47"/>
    </row>
    <row r="93" spans="2:7" ht="15.75">
      <c r="B93" s="47">
        <v>20</v>
      </c>
      <c r="C93" s="50" t="s">
        <v>976</v>
      </c>
      <c r="D93" s="49">
        <v>40</v>
      </c>
      <c r="E93" s="47" t="s">
        <v>1122</v>
      </c>
      <c r="F93" s="47"/>
      <c r="G93" s="47"/>
    </row>
    <row r="94" spans="2:7" ht="15.75">
      <c r="B94" s="47">
        <v>21</v>
      </c>
      <c r="C94" s="50" t="s">
        <v>612</v>
      </c>
      <c r="D94" s="49">
        <v>6</v>
      </c>
      <c r="E94" s="47" t="s">
        <v>1120</v>
      </c>
      <c r="F94" s="47"/>
      <c r="G94" s="47"/>
    </row>
    <row r="95" spans="2:7" ht="15.75">
      <c r="B95" s="47">
        <v>22</v>
      </c>
      <c r="C95" s="48" t="s">
        <v>616</v>
      </c>
      <c r="D95" s="47">
        <v>8</v>
      </c>
      <c r="E95" s="47" t="s">
        <v>1120</v>
      </c>
      <c r="F95" s="47"/>
      <c r="G95" s="47"/>
    </row>
    <row r="96" spans="2:7" ht="15.75" hidden="1">
      <c r="B96" s="47">
        <v>23</v>
      </c>
      <c r="C96" s="48"/>
      <c r="D96" s="47"/>
      <c r="E96" s="47"/>
      <c r="F96" s="47"/>
      <c r="G96" s="47"/>
    </row>
    <row r="97" spans="2:7" ht="15.75" hidden="1">
      <c r="B97" s="47">
        <v>24</v>
      </c>
      <c r="C97" s="48"/>
      <c r="D97" s="47"/>
      <c r="E97" s="47"/>
      <c r="F97" s="47"/>
      <c r="G97" s="47"/>
    </row>
    <row r="98" spans="2:7" ht="15.75" hidden="1">
      <c r="B98" s="47">
        <v>25</v>
      </c>
      <c r="C98" s="48"/>
      <c r="D98" s="47"/>
      <c r="E98" s="47"/>
      <c r="F98" s="47"/>
      <c r="G98" s="47"/>
    </row>
    <row r="99" spans="2:7" ht="15.75" hidden="1">
      <c r="B99" s="47">
        <v>26</v>
      </c>
      <c r="C99" s="48"/>
      <c r="D99" s="47"/>
      <c r="E99" s="47"/>
      <c r="F99" s="47"/>
      <c r="G99" s="47"/>
    </row>
    <row r="100" spans="2:7" ht="15.75" hidden="1">
      <c r="B100" s="47">
        <v>27</v>
      </c>
      <c r="C100" s="48"/>
      <c r="D100" s="47"/>
      <c r="E100" s="47"/>
      <c r="F100" s="47"/>
      <c r="G100" s="47"/>
    </row>
    <row r="101" spans="2:7" ht="15.75" hidden="1">
      <c r="B101" s="47">
        <v>28</v>
      </c>
      <c r="C101" s="48"/>
      <c r="D101" s="47"/>
      <c r="E101" s="47"/>
      <c r="F101" s="47"/>
      <c r="G101" s="47"/>
    </row>
    <row r="102" spans="2:7" ht="15.75" hidden="1">
      <c r="B102" s="47">
        <v>29</v>
      </c>
      <c r="C102" s="48"/>
      <c r="D102" s="47"/>
      <c r="E102" s="47"/>
      <c r="F102" s="47"/>
      <c r="G102" s="47"/>
    </row>
    <row r="103" spans="2:7" ht="15.75" hidden="1">
      <c r="B103" s="47">
        <v>30</v>
      </c>
      <c r="C103" s="48"/>
      <c r="D103" s="47"/>
      <c r="E103" s="47"/>
      <c r="F103" s="47"/>
      <c r="G103" s="47"/>
    </row>
    <row r="104" spans="2:7" ht="15.75">
      <c r="B104" s="47"/>
      <c r="C104" s="50"/>
      <c r="D104" s="47"/>
      <c r="E104" s="47"/>
      <c r="F104" s="47"/>
      <c r="G104" s="47"/>
    </row>
    <row r="105" spans="2:7" ht="20.25">
      <c r="B105" s="61" t="s">
        <v>849</v>
      </c>
      <c r="C105" s="61"/>
      <c r="D105" s="61"/>
      <c r="E105" s="61"/>
      <c r="F105" s="61"/>
      <c r="G105" s="61"/>
    </row>
    <row r="106" spans="2:7" ht="18.75">
      <c r="B106" s="52" t="s">
        <v>1</v>
      </c>
      <c r="C106" s="53" t="s">
        <v>845</v>
      </c>
      <c r="D106" s="52" t="s">
        <v>846</v>
      </c>
      <c r="E106" s="52" t="s">
        <v>1133</v>
      </c>
      <c r="F106" s="52" t="s">
        <v>847</v>
      </c>
      <c r="G106" s="52" t="s">
        <v>848</v>
      </c>
    </row>
    <row r="107" spans="2:7" ht="15.75">
      <c r="B107" s="47">
        <v>1</v>
      </c>
      <c r="C107" s="48" t="s">
        <v>950</v>
      </c>
      <c r="D107" s="49">
        <v>2</v>
      </c>
      <c r="E107" s="49" t="s">
        <v>1120</v>
      </c>
      <c r="F107" s="47"/>
      <c r="G107" s="47"/>
    </row>
    <row r="108" spans="2:7" ht="31.5">
      <c r="B108" s="47">
        <v>2</v>
      </c>
      <c r="C108" s="48" t="s">
        <v>870</v>
      </c>
      <c r="D108" s="49">
        <v>36</v>
      </c>
      <c r="E108" s="49" t="s">
        <v>1120</v>
      </c>
      <c r="F108" s="47"/>
      <c r="G108" s="47"/>
    </row>
    <row r="109" spans="2:7" ht="15.75">
      <c r="B109" s="47">
        <v>3</v>
      </c>
      <c r="C109" s="48" t="s">
        <v>951</v>
      </c>
      <c r="D109" s="49">
        <v>8</v>
      </c>
      <c r="E109" s="49" t="s">
        <v>1120</v>
      </c>
      <c r="F109" s="47"/>
      <c r="G109" s="47"/>
    </row>
    <row r="110" spans="2:7" ht="15.75">
      <c r="B110" s="47">
        <v>4</v>
      </c>
      <c r="C110" s="48" t="s">
        <v>952</v>
      </c>
      <c r="D110" s="49">
        <v>9</v>
      </c>
      <c r="E110" s="49" t="s">
        <v>731</v>
      </c>
      <c r="F110" s="47"/>
      <c r="G110" s="47"/>
    </row>
    <row r="111" spans="2:7" ht="31.5">
      <c r="B111" s="47">
        <v>5</v>
      </c>
      <c r="C111" s="48" t="s">
        <v>863</v>
      </c>
      <c r="D111" s="49">
        <v>37</v>
      </c>
      <c r="E111" s="49" t="s">
        <v>1120</v>
      </c>
      <c r="F111" s="47"/>
      <c r="G111" s="47"/>
    </row>
    <row r="112" spans="2:7" ht="31.5">
      <c r="B112" s="47">
        <v>6</v>
      </c>
      <c r="C112" s="48" t="s">
        <v>865</v>
      </c>
      <c r="D112" s="49">
        <v>3</v>
      </c>
      <c r="E112" s="49" t="s">
        <v>1120</v>
      </c>
      <c r="F112" s="47"/>
      <c r="G112" s="47"/>
    </row>
    <row r="113" spans="2:7" ht="15.75">
      <c r="B113" s="47">
        <v>7</v>
      </c>
      <c r="C113" s="48" t="s">
        <v>953</v>
      </c>
      <c r="D113" s="49">
        <v>16</v>
      </c>
      <c r="E113" s="49" t="s">
        <v>1120</v>
      </c>
      <c r="F113" s="47"/>
      <c r="G113" s="47"/>
    </row>
    <row r="114" spans="2:7" ht="31.5">
      <c r="B114" s="47">
        <v>8</v>
      </c>
      <c r="C114" s="48" t="s">
        <v>954</v>
      </c>
      <c r="D114" s="49">
        <v>36</v>
      </c>
      <c r="E114" s="49" t="s">
        <v>1120</v>
      </c>
      <c r="F114" s="47"/>
      <c r="G114" s="47"/>
    </row>
    <row r="115" spans="2:7" ht="15.75">
      <c r="B115" s="47">
        <v>9</v>
      </c>
      <c r="C115" s="48" t="s">
        <v>872</v>
      </c>
      <c r="D115" s="49">
        <f>SUM(D107:D114)</f>
        <v>147</v>
      </c>
      <c r="E115" s="49" t="s">
        <v>1120</v>
      </c>
      <c r="F115" s="47"/>
      <c r="G115" s="47"/>
    </row>
    <row r="116" spans="2:7" ht="15.75">
      <c r="B116" s="47">
        <v>10</v>
      </c>
      <c r="C116" s="48" t="s">
        <v>873</v>
      </c>
      <c r="D116" s="49">
        <f>D115</f>
        <v>147</v>
      </c>
      <c r="E116" s="49" t="s">
        <v>1120</v>
      </c>
      <c r="F116" s="47"/>
      <c r="G116" s="47"/>
    </row>
    <row r="117" spans="2:7" ht="15.75">
      <c r="B117" s="47">
        <v>11</v>
      </c>
      <c r="C117" s="48" t="s">
        <v>874</v>
      </c>
      <c r="D117" s="49">
        <f>D115</f>
        <v>147</v>
      </c>
      <c r="E117" s="49" t="s">
        <v>1120</v>
      </c>
      <c r="F117" s="47"/>
      <c r="G117" s="47"/>
    </row>
    <row r="118" spans="2:7" ht="15.75">
      <c r="B118" s="47">
        <v>12</v>
      </c>
      <c r="C118" s="50" t="s">
        <v>875</v>
      </c>
      <c r="D118" s="49">
        <f>ROUNDUP((SUM(D107:D114)*4)/10,0)*10</f>
        <v>590</v>
      </c>
      <c r="E118" s="49" t="s">
        <v>1120</v>
      </c>
      <c r="F118" s="47"/>
      <c r="G118" s="47"/>
    </row>
    <row r="119" spans="2:7" ht="15.75">
      <c r="B119" s="47">
        <v>13</v>
      </c>
      <c r="C119" s="50" t="s">
        <v>876</v>
      </c>
      <c r="D119" s="47">
        <v>1</v>
      </c>
      <c r="E119" s="49" t="s">
        <v>1120</v>
      </c>
      <c r="F119" s="47"/>
      <c r="G119" s="47"/>
    </row>
    <row r="120" spans="2:7" ht="15.75">
      <c r="B120" s="47">
        <v>14</v>
      </c>
      <c r="C120" s="50" t="s">
        <v>877</v>
      </c>
      <c r="D120" s="47">
        <v>2</v>
      </c>
      <c r="E120" s="49" t="s">
        <v>1120</v>
      </c>
      <c r="F120" s="47"/>
      <c r="G120" s="47"/>
    </row>
    <row r="121" spans="2:7" ht="15.75" hidden="1">
      <c r="B121" s="47">
        <v>15</v>
      </c>
      <c r="C121" s="50" t="s">
        <v>878</v>
      </c>
      <c r="D121" s="47"/>
      <c r="E121" s="49" t="s">
        <v>1120</v>
      </c>
      <c r="F121" s="47"/>
      <c r="G121" s="47"/>
    </row>
    <row r="122" spans="2:7" ht="15.75">
      <c r="B122" s="47">
        <v>16</v>
      </c>
      <c r="C122" s="50" t="s">
        <v>879</v>
      </c>
      <c r="D122" s="47">
        <v>1</v>
      </c>
      <c r="E122" s="49" t="s">
        <v>1120</v>
      </c>
      <c r="F122" s="47"/>
      <c r="G122" s="47"/>
    </row>
    <row r="123" spans="2:7" ht="15.75" hidden="1">
      <c r="B123" s="47">
        <v>17</v>
      </c>
      <c r="C123" s="50" t="s">
        <v>880</v>
      </c>
      <c r="D123" s="47"/>
      <c r="E123" s="49" t="s">
        <v>1120</v>
      </c>
      <c r="F123" s="47"/>
      <c r="G123" s="47"/>
    </row>
    <row r="124" spans="2:7" ht="15.75">
      <c r="B124" s="47">
        <v>18</v>
      </c>
      <c r="C124" s="50" t="s">
        <v>881</v>
      </c>
      <c r="D124" s="47">
        <v>1</v>
      </c>
      <c r="E124" s="49" t="s">
        <v>1120</v>
      </c>
      <c r="F124" s="47"/>
      <c r="G124" s="47"/>
    </row>
    <row r="125" spans="2:7" ht="15.75" hidden="1">
      <c r="B125" s="47">
        <v>19</v>
      </c>
      <c r="C125" s="50"/>
      <c r="D125" s="47"/>
      <c r="E125" s="49"/>
      <c r="F125" s="47"/>
      <c r="G125" s="47"/>
    </row>
    <row r="126" spans="2:7" ht="15.75" hidden="1">
      <c r="B126" s="47">
        <v>20</v>
      </c>
      <c r="C126" s="50"/>
      <c r="D126" s="47"/>
      <c r="E126" s="49"/>
      <c r="F126" s="47"/>
      <c r="G126" s="47"/>
    </row>
    <row r="127" spans="2:7" ht="15.75" hidden="1">
      <c r="B127" s="47">
        <v>21</v>
      </c>
      <c r="C127" s="50"/>
      <c r="D127" s="47"/>
      <c r="E127" s="49"/>
      <c r="F127" s="47"/>
      <c r="G127" s="47"/>
    </row>
    <row r="128" spans="2:7" ht="15.75" hidden="1">
      <c r="B128" s="47">
        <v>22</v>
      </c>
      <c r="C128" s="50"/>
      <c r="D128" s="47"/>
      <c r="E128" s="49"/>
      <c r="F128" s="47"/>
      <c r="G128" s="47"/>
    </row>
    <row r="129" spans="2:7" ht="15.75" hidden="1">
      <c r="B129" s="47">
        <v>23</v>
      </c>
      <c r="C129" s="50"/>
      <c r="D129" s="47"/>
      <c r="E129" s="49"/>
      <c r="F129" s="47"/>
      <c r="G129" s="47"/>
    </row>
    <row r="130" spans="2:7" ht="15.75" hidden="1">
      <c r="B130" s="47">
        <v>24</v>
      </c>
      <c r="C130" s="50"/>
      <c r="D130" s="47"/>
      <c r="E130" s="49"/>
      <c r="F130" s="47"/>
      <c r="G130" s="47"/>
    </row>
    <row r="131" spans="2:7" ht="15.75" hidden="1">
      <c r="B131" s="47">
        <v>25</v>
      </c>
      <c r="C131" s="48"/>
      <c r="D131" s="47"/>
      <c r="E131" s="47"/>
      <c r="F131" s="47"/>
      <c r="G131" s="47"/>
    </row>
    <row r="132" spans="2:7" ht="15.75" hidden="1">
      <c r="B132" s="47">
        <v>26</v>
      </c>
      <c r="C132" s="48"/>
      <c r="D132" s="47"/>
      <c r="E132" s="47"/>
      <c r="F132" s="47"/>
      <c r="G132" s="47"/>
    </row>
    <row r="133" spans="2:7" ht="15.75" hidden="1">
      <c r="B133" s="47">
        <v>27</v>
      </c>
      <c r="C133" s="48"/>
      <c r="D133" s="47"/>
      <c r="E133" s="47"/>
      <c r="F133" s="47"/>
      <c r="G133" s="47"/>
    </row>
    <row r="134" spans="2:7" ht="15.75" hidden="1">
      <c r="B134" s="47">
        <v>28</v>
      </c>
      <c r="C134" s="48"/>
      <c r="D134" s="47"/>
      <c r="E134" s="47"/>
      <c r="F134" s="47"/>
      <c r="G134" s="47"/>
    </row>
    <row r="135" spans="2:7" ht="15.75" hidden="1">
      <c r="B135" s="47">
        <v>29</v>
      </c>
      <c r="C135" s="48"/>
      <c r="D135" s="47"/>
      <c r="E135" s="47"/>
      <c r="F135" s="47"/>
      <c r="G135" s="47"/>
    </row>
    <row r="136" spans="2:7" ht="15.75" hidden="1">
      <c r="B136" s="47">
        <v>30</v>
      </c>
      <c r="C136" s="48"/>
      <c r="D136" s="47"/>
      <c r="E136" s="47"/>
      <c r="F136" s="47"/>
      <c r="G136" s="47"/>
    </row>
    <row r="137" spans="2:7" ht="15.75">
      <c r="B137" s="47"/>
      <c r="C137" s="50"/>
      <c r="D137" s="47"/>
      <c r="E137" s="47"/>
      <c r="F137" s="47"/>
      <c r="G137" s="47"/>
    </row>
    <row r="138" spans="2:7" ht="20.25">
      <c r="B138" s="61" t="s">
        <v>850</v>
      </c>
      <c r="C138" s="61"/>
      <c r="D138" s="61"/>
      <c r="E138" s="61"/>
      <c r="F138" s="61"/>
      <c r="G138" s="61"/>
    </row>
    <row r="139" spans="2:7" ht="18.75">
      <c r="B139" s="52" t="s">
        <v>1</v>
      </c>
      <c r="C139" s="53" t="s">
        <v>845</v>
      </c>
      <c r="D139" s="52" t="s">
        <v>846</v>
      </c>
      <c r="E139" s="52" t="s">
        <v>1133</v>
      </c>
      <c r="F139" s="52" t="s">
        <v>847</v>
      </c>
      <c r="G139" s="52" t="s">
        <v>848</v>
      </c>
    </row>
    <row r="140" spans="2:7" ht="31.5">
      <c r="B140" s="47">
        <v>1</v>
      </c>
      <c r="C140" s="50" t="s">
        <v>960</v>
      </c>
      <c r="D140" s="49">
        <v>7</v>
      </c>
      <c r="E140" s="49" t="s">
        <v>1120</v>
      </c>
      <c r="F140" s="47"/>
      <c r="G140" s="47"/>
    </row>
    <row r="141" spans="2:7" ht="47.25">
      <c r="B141" s="47">
        <v>2</v>
      </c>
      <c r="C141" s="50" t="s">
        <v>777</v>
      </c>
      <c r="D141" s="49">
        <v>1</v>
      </c>
      <c r="E141" s="49" t="s">
        <v>1120</v>
      </c>
      <c r="F141" s="47"/>
      <c r="G141" s="47"/>
    </row>
    <row r="142" spans="2:7" ht="47.25">
      <c r="B142" s="47">
        <v>3</v>
      </c>
      <c r="C142" s="50" t="s">
        <v>777</v>
      </c>
      <c r="D142" s="49">
        <v>1</v>
      </c>
      <c r="E142" s="49" t="s">
        <v>1120</v>
      </c>
      <c r="F142" s="47"/>
      <c r="G142" s="47"/>
    </row>
    <row r="143" spans="2:7" ht="31.5">
      <c r="B143" s="47">
        <v>4</v>
      </c>
      <c r="C143" s="50" t="s">
        <v>778</v>
      </c>
      <c r="D143" s="49">
        <v>15</v>
      </c>
      <c r="E143" s="49" t="s">
        <v>1120</v>
      </c>
      <c r="F143" s="47"/>
      <c r="G143" s="47"/>
    </row>
    <row r="144" spans="2:7" ht="31.5">
      <c r="B144" s="47">
        <v>5</v>
      </c>
      <c r="C144" s="50" t="s">
        <v>778</v>
      </c>
      <c r="D144" s="49">
        <v>15</v>
      </c>
      <c r="E144" s="49" t="s">
        <v>1120</v>
      </c>
      <c r="F144" s="47"/>
      <c r="G144" s="47"/>
    </row>
    <row r="145" spans="2:7" ht="31.5">
      <c r="B145" s="47">
        <v>6</v>
      </c>
      <c r="C145" s="50" t="s">
        <v>962</v>
      </c>
      <c r="D145" s="49">
        <v>5</v>
      </c>
      <c r="E145" s="49" t="s">
        <v>1120</v>
      </c>
      <c r="F145" s="47"/>
      <c r="G145" s="47"/>
    </row>
    <row r="146" spans="2:7" ht="31.5">
      <c r="B146" s="47">
        <v>7</v>
      </c>
      <c r="C146" s="50" t="s">
        <v>844</v>
      </c>
      <c r="D146" s="49">
        <v>4</v>
      </c>
      <c r="E146" s="49" t="s">
        <v>1120</v>
      </c>
      <c r="F146" s="47"/>
      <c r="G146" s="47"/>
    </row>
    <row r="147" spans="2:7" ht="31.5">
      <c r="B147" s="47">
        <v>8</v>
      </c>
      <c r="C147" s="50" t="s">
        <v>771</v>
      </c>
      <c r="D147" s="49">
        <v>1</v>
      </c>
      <c r="E147" s="49" t="s">
        <v>1120</v>
      </c>
      <c r="F147" s="47"/>
      <c r="G147" s="47"/>
    </row>
    <row r="148" spans="2:7" ht="31.5">
      <c r="B148" s="47">
        <v>9</v>
      </c>
      <c r="C148" s="50" t="s">
        <v>961</v>
      </c>
      <c r="D148" s="49">
        <v>17</v>
      </c>
      <c r="E148" s="49" t="s">
        <v>1120</v>
      </c>
      <c r="F148" s="47"/>
      <c r="G148" s="47"/>
    </row>
    <row r="149" spans="2:7" ht="31.5">
      <c r="B149" s="47">
        <v>10</v>
      </c>
      <c r="C149" s="50" t="s">
        <v>963</v>
      </c>
      <c r="D149" s="49">
        <v>8</v>
      </c>
      <c r="E149" s="49" t="s">
        <v>1120</v>
      </c>
      <c r="F149" s="47"/>
      <c r="G149" s="47"/>
    </row>
    <row r="150" spans="2:7" ht="31.5">
      <c r="B150" s="47">
        <v>11</v>
      </c>
      <c r="C150" s="50" t="s">
        <v>746</v>
      </c>
      <c r="D150" s="49">
        <v>10</v>
      </c>
      <c r="E150" s="49" t="s">
        <v>1120</v>
      </c>
      <c r="F150" s="47"/>
      <c r="G150" s="47"/>
    </row>
    <row r="151" spans="2:7" ht="31.5">
      <c r="B151" s="47">
        <v>12</v>
      </c>
      <c r="C151" s="50" t="s">
        <v>776</v>
      </c>
      <c r="D151" s="49">
        <v>3</v>
      </c>
      <c r="E151" s="49" t="s">
        <v>1120</v>
      </c>
      <c r="F151" s="47"/>
      <c r="G151" s="47"/>
    </row>
    <row r="152" spans="2:7" ht="15.75">
      <c r="B152" s="47">
        <v>13</v>
      </c>
      <c r="C152" s="50" t="s">
        <v>883</v>
      </c>
      <c r="D152" s="47">
        <f>SUM(D140:D151)</f>
        <v>87</v>
      </c>
      <c r="E152" s="49" t="s">
        <v>1120</v>
      </c>
      <c r="F152" s="47"/>
      <c r="G152" s="47"/>
    </row>
    <row r="153" spans="2:7" ht="15.75" hidden="1">
      <c r="B153" s="47">
        <v>14</v>
      </c>
      <c r="C153" s="50"/>
      <c r="D153" s="47"/>
      <c r="E153" s="49"/>
      <c r="F153" s="47"/>
      <c r="G153" s="47"/>
    </row>
    <row r="154" spans="2:7" ht="15.75" hidden="1">
      <c r="B154" s="47">
        <v>15</v>
      </c>
      <c r="C154" s="50"/>
      <c r="D154" s="47"/>
      <c r="E154" s="47"/>
      <c r="F154" s="47"/>
      <c r="G154" s="47"/>
    </row>
    <row r="155" spans="2:7" ht="15.75" hidden="1">
      <c r="B155" s="47">
        <v>16</v>
      </c>
      <c r="C155" s="50"/>
      <c r="D155" s="47"/>
      <c r="E155" s="47"/>
      <c r="F155" s="47"/>
      <c r="G155" s="47"/>
    </row>
    <row r="156" spans="2:7" ht="15.75" hidden="1">
      <c r="B156" s="47">
        <v>17</v>
      </c>
      <c r="C156" s="50"/>
      <c r="D156" s="47"/>
      <c r="E156" s="47"/>
      <c r="F156" s="47"/>
      <c r="G156" s="47"/>
    </row>
    <row r="157" spans="2:7" ht="15.75" hidden="1">
      <c r="B157" s="47">
        <v>18</v>
      </c>
      <c r="C157" s="50"/>
      <c r="D157" s="47"/>
      <c r="E157" s="47"/>
      <c r="F157" s="47"/>
      <c r="G157" s="47"/>
    </row>
    <row r="158" spans="2:7" ht="15.75" hidden="1">
      <c r="B158" s="47">
        <v>19</v>
      </c>
      <c r="C158" s="50"/>
      <c r="D158" s="47"/>
      <c r="E158" s="47"/>
      <c r="F158" s="47"/>
      <c r="G158" s="47"/>
    </row>
    <row r="159" spans="2:7" ht="15.75" hidden="1">
      <c r="B159" s="47">
        <v>20</v>
      </c>
      <c r="C159" s="50"/>
      <c r="D159" s="47"/>
      <c r="E159" s="47"/>
      <c r="F159" s="47"/>
      <c r="G159" s="47"/>
    </row>
    <row r="160" spans="2:7" ht="15.75" hidden="1">
      <c r="B160" s="47">
        <v>21</v>
      </c>
      <c r="C160" s="50"/>
      <c r="D160" s="47"/>
      <c r="E160" s="47"/>
      <c r="F160" s="47"/>
      <c r="G160" s="47"/>
    </row>
    <row r="161" spans="2:7" ht="15.75" hidden="1">
      <c r="B161" s="47">
        <v>22</v>
      </c>
      <c r="C161" s="50"/>
      <c r="D161" s="47"/>
      <c r="E161" s="47"/>
      <c r="F161" s="47"/>
      <c r="G161" s="47"/>
    </row>
    <row r="162" spans="2:7" ht="15.75" hidden="1">
      <c r="B162" s="47">
        <v>23</v>
      </c>
      <c r="C162" s="50"/>
      <c r="D162" s="47"/>
      <c r="E162" s="47"/>
      <c r="F162" s="47"/>
      <c r="G162" s="47"/>
    </row>
    <row r="163" spans="2:7" ht="15.75" hidden="1">
      <c r="B163" s="47">
        <v>24</v>
      </c>
      <c r="C163" s="50"/>
      <c r="D163" s="47"/>
      <c r="E163" s="47"/>
      <c r="F163" s="47"/>
      <c r="G163" s="47"/>
    </row>
    <row r="164" spans="2:7" ht="15.75" hidden="1">
      <c r="B164" s="47">
        <v>25</v>
      </c>
      <c r="C164" s="50"/>
      <c r="D164" s="47"/>
      <c r="E164" s="47"/>
      <c r="F164" s="47"/>
      <c r="G164" s="47"/>
    </row>
    <row r="165" spans="2:7" ht="15.75" hidden="1">
      <c r="B165" s="47">
        <v>26</v>
      </c>
      <c r="C165" s="50"/>
      <c r="D165" s="47"/>
      <c r="E165" s="47"/>
      <c r="F165" s="47"/>
      <c r="G165" s="47"/>
    </row>
    <row r="166" spans="2:7" ht="15.75" hidden="1">
      <c r="B166" s="47">
        <v>27</v>
      </c>
      <c r="C166" s="50"/>
      <c r="D166" s="47"/>
      <c r="E166" s="47"/>
      <c r="F166" s="47"/>
      <c r="G166" s="47"/>
    </row>
    <row r="167" spans="2:7" ht="15.75" hidden="1">
      <c r="B167" s="47">
        <v>28</v>
      </c>
      <c r="C167" s="50"/>
      <c r="D167" s="47"/>
      <c r="E167" s="47"/>
      <c r="F167" s="47"/>
      <c r="G167" s="47"/>
    </row>
    <row r="168" spans="2:7" ht="15.75" hidden="1">
      <c r="B168" s="47">
        <v>29</v>
      </c>
      <c r="C168" s="50"/>
      <c r="D168" s="47"/>
      <c r="E168" s="47"/>
      <c r="F168" s="47"/>
      <c r="G168" s="47"/>
    </row>
    <row r="169" spans="2:7" ht="15.75" hidden="1">
      <c r="B169" s="47">
        <v>30</v>
      </c>
      <c r="C169" s="50"/>
      <c r="D169" s="47"/>
      <c r="E169" s="47"/>
      <c r="F169" s="47"/>
      <c r="G169" s="47"/>
    </row>
    <row r="170" spans="2:7" ht="15.75">
      <c r="B170" s="47"/>
      <c r="C170" s="50"/>
      <c r="D170" s="47"/>
      <c r="E170" s="47"/>
      <c r="F170" s="47"/>
      <c r="G170" s="47"/>
    </row>
    <row r="171" spans="2:7" ht="20.25">
      <c r="B171" s="61" t="s">
        <v>851</v>
      </c>
      <c r="C171" s="61"/>
      <c r="D171" s="61"/>
      <c r="E171" s="61"/>
      <c r="F171" s="61"/>
      <c r="G171" s="61"/>
    </row>
    <row r="172" spans="2:7" ht="18.75">
      <c r="B172" s="52" t="s">
        <v>1</v>
      </c>
      <c r="C172" s="53" t="s">
        <v>845</v>
      </c>
      <c r="D172" s="52" t="s">
        <v>846</v>
      </c>
      <c r="E172" s="52" t="s">
        <v>1133</v>
      </c>
      <c r="F172" s="52" t="s">
        <v>847</v>
      </c>
      <c r="G172" s="52" t="s">
        <v>848</v>
      </c>
    </row>
    <row r="173" spans="2:7" ht="47.25">
      <c r="B173" s="47">
        <v>1</v>
      </c>
      <c r="C173" s="50" t="s">
        <v>853</v>
      </c>
      <c r="D173" s="49">
        <v>2</v>
      </c>
      <c r="E173" s="49" t="s">
        <v>854</v>
      </c>
      <c r="F173" s="47"/>
      <c r="G173" s="47"/>
    </row>
    <row r="174" spans="2:7" ht="47.25">
      <c r="B174" s="47">
        <v>2</v>
      </c>
      <c r="C174" s="50" t="s">
        <v>856</v>
      </c>
      <c r="D174" s="49">
        <f>ROUNDUP((ROUNDUP((541/3),0)*1.25),0)</f>
        <v>227</v>
      </c>
      <c r="E174" s="49" t="s">
        <v>854</v>
      </c>
      <c r="F174" s="47"/>
      <c r="G174" s="47"/>
    </row>
    <row r="175" spans="2:7" ht="47.25">
      <c r="B175" s="47">
        <v>3</v>
      </c>
      <c r="C175" s="50" t="s">
        <v>852</v>
      </c>
      <c r="D175" s="49">
        <f>ROUNDUP((ROUNDUP((121/6),0)*1.25),0)</f>
        <v>27</v>
      </c>
      <c r="E175" s="49" t="s">
        <v>854</v>
      </c>
      <c r="F175" s="47"/>
      <c r="G175" s="47"/>
    </row>
    <row r="176" spans="2:7" ht="31.5">
      <c r="B176" s="47">
        <v>4</v>
      </c>
      <c r="C176" s="50" t="s">
        <v>885</v>
      </c>
      <c r="D176" s="49">
        <f>ROUNDUP((ROUNDUP((263.2392/6),0)*1.25),0)</f>
        <v>55</v>
      </c>
      <c r="E176" s="49" t="s">
        <v>731</v>
      </c>
      <c r="F176" s="47"/>
      <c r="G176" s="47"/>
    </row>
    <row r="177" spans="2:7" ht="47.25">
      <c r="B177" s="47">
        <v>5</v>
      </c>
      <c r="C177" s="50" t="s">
        <v>886</v>
      </c>
      <c r="D177" s="49">
        <f>ROUNDUP((ROUNDUP((40.8153/6),0)*1.25),0)</f>
        <v>9</v>
      </c>
      <c r="E177" s="49" t="s">
        <v>854</v>
      </c>
      <c r="F177" s="47"/>
      <c r="G177" s="47"/>
    </row>
    <row r="178" spans="2:7" ht="47.25">
      <c r="B178" s="47">
        <v>6</v>
      </c>
      <c r="C178" s="50" t="s">
        <v>887</v>
      </c>
      <c r="D178" s="49">
        <f>ROUNDUP((ROUNDUP((72.63561/6),0)*1.25),0)</f>
        <v>17</v>
      </c>
      <c r="E178" s="49" t="s">
        <v>854</v>
      </c>
      <c r="F178" s="47"/>
      <c r="G178" s="47"/>
    </row>
    <row r="179" spans="2:7" ht="15.75">
      <c r="B179" s="47">
        <v>7</v>
      </c>
      <c r="C179" s="50" t="s">
        <v>906</v>
      </c>
      <c r="D179" s="49">
        <v>2</v>
      </c>
      <c r="E179" s="49" t="s">
        <v>1120</v>
      </c>
      <c r="F179" s="47"/>
      <c r="G179" s="47"/>
    </row>
    <row r="180" spans="2:7" ht="15.75">
      <c r="B180" s="47">
        <v>8</v>
      </c>
      <c r="C180" s="50" t="s">
        <v>855</v>
      </c>
      <c r="D180" s="49">
        <f>D173*2</f>
        <v>4</v>
      </c>
      <c r="E180" s="49" t="s">
        <v>1120</v>
      </c>
      <c r="F180" s="47"/>
      <c r="G180" s="47"/>
    </row>
    <row r="181" spans="2:7" ht="15.75">
      <c r="B181" s="47">
        <v>9</v>
      </c>
      <c r="C181" s="50" t="s">
        <v>857</v>
      </c>
      <c r="D181" s="49">
        <f>D174*2</f>
        <v>454</v>
      </c>
      <c r="E181" s="49" t="s">
        <v>1120</v>
      </c>
      <c r="F181" s="47"/>
      <c r="G181" s="47"/>
    </row>
    <row r="182" spans="2:7" ht="15.75">
      <c r="B182" s="47">
        <v>10</v>
      </c>
      <c r="C182" s="50" t="s">
        <v>858</v>
      </c>
      <c r="D182" s="49">
        <f>D175*2</f>
        <v>54</v>
      </c>
      <c r="E182" s="49" t="s">
        <v>1120</v>
      </c>
      <c r="F182" s="47"/>
      <c r="G182" s="47"/>
    </row>
    <row r="183" spans="2:7" ht="15.75">
      <c r="B183" s="47">
        <v>11</v>
      </c>
      <c r="C183" s="50" t="s">
        <v>859</v>
      </c>
      <c r="D183" s="47">
        <f>ROUNDUP((SUM(D180:D182)*4)/10,0)*10</f>
        <v>2050</v>
      </c>
      <c r="E183" s="49" t="s">
        <v>1120</v>
      </c>
      <c r="F183" s="47"/>
      <c r="G183" s="47"/>
    </row>
    <row r="184" spans="2:7" ht="15.75">
      <c r="B184" s="47">
        <v>12</v>
      </c>
      <c r="C184" s="50" t="s">
        <v>860</v>
      </c>
      <c r="D184" s="47">
        <f>D183</f>
        <v>2050</v>
      </c>
      <c r="E184" s="49" t="s">
        <v>1120</v>
      </c>
      <c r="F184" s="47"/>
      <c r="G184" s="47"/>
    </row>
    <row r="185" spans="2:7" ht="15.75">
      <c r="B185" s="47">
        <v>13</v>
      </c>
      <c r="C185" s="50" t="s">
        <v>882</v>
      </c>
      <c r="D185" s="47">
        <v>7</v>
      </c>
      <c r="E185" s="49" t="s">
        <v>1120</v>
      </c>
      <c r="F185" s="47"/>
      <c r="G185" s="47"/>
    </row>
    <row r="186" spans="2:7" ht="15.75" hidden="1">
      <c r="B186" s="47">
        <v>14</v>
      </c>
      <c r="C186" s="50"/>
      <c r="D186" s="47"/>
      <c r="E186" s="49"/>
      <c r="F186" s="47"/>
      <c r="G186" s="47"/>
    </row>
    <row r="187" spans="2:7" ht="15.75" hidden="1">
      <c r="B187" s="47">
        <v>15</v>
      </c>
      <c r="C187" s="50"/>
      <c r="D187" s="47"/>
      <c r="E187" s="49"/>
      <c r="F187" s="47"/>
      <c r="G187" s="47"/>
    </row>
    <row r="188" spans="2:7" ht="15.75" hidden="1">
      <c r="B188" s="47">
        <v>16</v>
      </c>
      <c r="C188" s="50"/>
      <c r="D188" s="47"/>
      <c r="E188" s="49"/>
      <c r="F188" s="47"/>
      <c r="G188" s="47"/>
    </row>
    <row r="189" spans="2:7" ht="15.75" hidden="1">
      <c r="B189" s="47">
        <v>17</v>
      </c>
      <c r="C189" s="50"/>
      <c r="D189" s="47"/>
      <c r="E189" s="49"/>
      <c r="F189" s="47"/>
      <c r="G189" s="47"/>
    </row>
    <row r="190" spans="2:7" ht="15.75" hidden="1">
      <c r="B190" s="47">
        <v>18</v>
      </c>
      <c r="C190" s="50"/>
      <c r="D190" s="47"/>
      <c r="E190" s="49"/>
      <c r="F190" s="47"/>
      <c r="G190" s="47"/>
    </row>
    <row r="191" spans="2:7" ht="15.75" hidden="1">
      <c r="B191" s="47">
        <v>19</v>
      </c>
      <c r="C191" s="50"/>
      <c r="D191" s="47"/>
      <c r="E191" s="49"/>
      <c r="F191" s="47"/>
      <c r="G191" s="47"/>
    </row>
    <row r="192" spans="2:7" ht="15.75" hidden="1">
      <c r="B192" s="47">
        <v>20</v>
      </c>
      <c r="C192" s="50"/>
      <c r="D192" s="47"/>
      <c r="E192" s="49"/>
      <c r="F192" s="47"/>
      <c r="G192" s="47"/>
    </row>
    <row r="193" spans="2:7" ht="15.75" hidden="1">
      <c r="B193" s="47">
        <v>21</v>
      </c>
      <c r="C193" s="50"/>
      <c r="D193" s="47"/>
      <c r="E193" s="49"/>
      <c r="F193" s="47"/>
      <c r="G193" s="47"/>
    </row>
    <row r="194" spans="2:7" ht="15.75" hidden="1">
      <c r="B194" s="47">
        <v>22</v>
      </c>
      <c r="C194" s="50"/>
      <c r="D194" s="47"/>
      <c r="E194" s="49"/>
      <c r="F194" s="47"/>
      <c r="G194" s="47"/>
    </row>
    <row r="195" spans="2:7" ht="15.75" hidden="1">
      <c r="B195" s="47">
        <v>23</v>
      </c>
      <c r="C195" s="50"/>
      <c r="D195" s="47"/>
      <c r="E195" s="49"/>
      <c r="F195" s="47"/>
      <c r="G195" s="47"/>
    </row>
    <row r="196" spans="2:7" ht="15.75" hidden="1">
      <c r="B196" s="47">
        <v>24</v>
      </c>
      <c r="C196" s="50"/>
      <c r="D196" s="47"/>
      <c r="E196" s="49"/>
      <c r="F196" s="47"/>
      <c r="G196" s="47"/>
    </row>
    <row r="197" spans="2:7" ht="15.75" hidden="1">
      <c r="B197" s="47">
        <v>25</v>
      </c>
      <c r="C197" s="50"/>
      <c r="D197" s="47"/>
      <c r="E197" s="49"/>
      <c r="F197" s="47"/>
      <c r="G197" s="47"/>
    </row>
    <row r="198" spans="2:7" ht="15.75" hidden="1">
      <c r="B198" s="47">
        <v>26</v>
      </c>
      <c r="C198" s="50"/>
      <c r="D198" s="47"/>
      <c r="E198" s="49"/>
      <c r="F198" s="47"/>
      <c r="G198" s="47"/>
    </row>
    <row r="199" spans="2:7" ht="15.75" hidden="1">
      <c r="B199" s="47">
        <v>27</v>
      </c>
      <c r="C199" s="50"/>
      <c r="D199" s="47"/>
      <c r="E199" s="49"/>
      <c r="F199" s="47"/>
      <c r="G199" s="47"/>
    </row>
    <row r="200" spans="2:7" ht="15.75" hidden="1">
      <c r="B200" s="47">
        <v>28</v>
      </c>
      <c r="C200" s="50"/>
      <c r="D200" s="47"/>
      <c r="E200" s="49"/>
      <c r="F200" s="47"/>
      <c r="G200" s="47"/>
    </row>
    <row r="201" spans="2:7" ht="15.75" hidden="1">
      <c r="B201" s="47">
        <v>29</v>
      </c>
      <c r="C201" s="50"/>
      <c r="D201" s="47"/>
      <c r="E201" s="49"/>
      <c r="F201" s="47"/>
      <c r="G201" s="47"/>
    </row>
    <row r="202" spans="2:7" ht="15.75" hidden="1">
      <c r="B202" s="47">
        <v>30</v>
      </c>
      <c r="C202" s="50"/>
      <c r="D202" s="47"/>
      <c r="E202" s="49"/>
      <c r="F202" s="47"/>
      <c r="G202" s="47"/>
    </row>
    <row r="203" spans="2:7" ht="15.75">
      <c r="B203" s="47"/>
      <c r="C203" s="50"/>
      <c r="D203" s="47"/>
      <c r="E203" s="49"/>
      <c r="F203" s="47"/>
      <c r="G203" s="47"/>
    </row>
    <row r="204" spans="2:7" ht="20.25">
      <c r="B204" s="61" t="s">
        <v>888</v>
      </c>
      <c r="C204" s="61"/>
      <c r="D204" s="61"/>
      <c r="E204" s="61"/>
      <c r="F204" s="61"/>
      <c r="G204" s="61"/>
    </row>
    <row r="205" spans="2:7" ht="18.75">
      <c r="B205" s="52" t="s">
        <v>1</v>
      </c>
      <c r="C205" s="53" t="s">
        <v>845</v>
      </c>
      <c r="D205" s="52" t="s">
        <v>846</v>
      </c>
      <c r="E205" s="52" t="s">
        <v>1133</v>
      </c>
      <c r="F205" s="52" t="s">
        <v>847</v>
      </c>
      <c r="G205" s="52" t="s">
        <v>848</v>
      </c>
    </row>
    <row r="206" spans="2:7" ht="31.5" hidden="1">
      <c r="B206" s="47">
        <v>1</v>
      </c>
      <c r="C206" s="50" t="s">
        <v>891</v>
      </c>
      <c r="D206" s="49"/>
      <c r="E206" s="47" t="s">
        <v>1120</v>
      </c>
      <c r="F206" s="47"/>
      <c r="G206" s="47"/>
    </row>
    <row r="207" spans="2:7" ht="31.5">
      <c r="B207" s="47">
        <v>2</v>
      </c>
      <c r="C207" s="50" t="s">
        <v>890</v>
      </c>
      <c r="D207" s="49">
        <v>1</v>
      </c>
      <c r="E207" s="47" t="s">
        <v>1120</v>
      </c>
      <c r="F207" s="47"/>
      <c r="G207" s="47"/>
    </row>
    <row r="208" spans="2:7" ht="31.5" hidden="1">
      <c r="B208" s="47">
        <v>3</v>
      </c>
      <c r="C208" s="50" t="s">
        <v>893</v>
      </c>
      <c r="D208" s="49"/>
      <c r="E208" s="47" t="s">
        <v>1120</v>
      </c>
      <c r="F208" s="47"/>
      <c r="G208" s="47"/>
    </row>
    <row r="209" spans="2:7" ht="31.5">
      <c r="B209" s="47">
        <v>4</v>
      </c>
      <c r="C209" s="50" t="s">
        <v>892</v>
      </c>
      <c r="D209" s="49">
        <v>1</v>
      </c>
      <c r="E209" s="47" t="s">
        <v>1120</v>
      </c>
      <c r="F209" s="47"/>
      <c r="G209" s="47"/>
    </row>
    <row r="210" spans="2:7" ht="31.5">
      <c r="B210" s="47">
        <v>5</v>
      </c>
      <c r="C210" s="50" t="s">
        <v>894</v>
      </c>
      <c r="D210" s="49">
        <v>1</v>
      </c>
      <c r="E210" s="47" t="s">
        <v>1120</v>
      </c>
      <c r="F210" s="47"/>
      <c r="G210" s="47"/>
    </row>
    <row r="211" spans="2:7" ht="15.75" hidden="1">
      <c r="B211" s="47">
        <v>6</v>
      </c>
      <c r="C211" s="50"/>
      <c r="D211" s="49"/>
      <c r="E211" s="49"/>
      <c r="F211" s="47"/>
      <c r="G211" s="47"/>
    </row>
    <row r="212" spans="2:7" ht="15.75" hidden="1">
      <c r="B212" s="47">
        <v>7</v>
      </c>
      <c r="C212" s="50"/>
      <c r="D212" s="49"/>
      <c r="E212" s="49"/>
      <c r="F212" s="47"/>
      <c r="G212" s="47"/>
    </row>
    <row r="213" spans="2:7" ht="15.75" hidden="1">
      <c r="B213" s="47">
        <v>8</v>
      </c>
      <c r="C213" s="50"/>
      <c r="D213" s="49"/>
      <c r="E213" s="49"/>
      <c r="F213" s="47"/>
      <c r="G213" s="47"/>
    </row>
    <row r="214" spans="2:7" ht="15.75" hidden="1">
      <c r="B214" s="47">
        <v>9</v>
      </c>
      <c r="C214" s="50"/>
      <c r="D214" s="47"/>
      <c r="E214" s="49"/>
      <c r="F214" s="47"/>
      <c r="G214" s="47"/>
    </row>
    <row r="215" spans="2:7" ht="15.75" hidden="1">
      <c r="B215" s="47">
        <v>10</v>
      </c>
      <c r="C215" s="50"/>
      <c r="D215" s="47"/>
      <c r="E215" s="49"/>
      <c r="F215" s="47"/>
      <c r="G215" s="47"/>
    </row>
    <row r="216" spans="2:7" ht="15.75" hidden="1">
      <c r="B216" s="47">
        <v>11</v>
      </c>
      <c r="C216" s="50"/>
      <c r="D216" s="47"/>
      <c r="E216" s="49"/>
      <c r="F216" s="47"/>
      <c r="G216" s="47"/>
    </row>
    <row r="217" spans="2:7" ht="15.75" hidden="1">
      <c r="B217" s="47">
        <v>12</v>
      </c>
      <c r="C217" s="50"/>
      <c r="D217" s="47"/>
      <c r="E217" s="49"/>
      <c r="F217" s="47"/>
      <c r="G217" s="47"/>
    </row>
    <row r="218" spans="2:7" ht="15.75" hidden="1">
      <c r="B218" s="47">
        <v>13</v>
      </c>
      <c r="C218" s="50"/>
      <c r="D218" s="47"/>
      <c r="E218" s="49"/>
      <c r="F218" s="47"/>
      <c r="G218" s="47"/>
    </row>
    <row r="219" spans="2:7" ht="15.75" hidden="1">
      <c r="B219" s="47">
        <v>14</v>
      </c>
      <c r="C219" s="50"/>
      <c r="D219" s="47"/>
      <c r="E219" s="49"/>
      <c r="F219" s="47"/>
      <c r="G219" s="47"/>
    </row>
    <row r="220" spans="2:7" ht="15.75" hidden="1">
      <c r="B220" s="47">
        <v>15</v>
      </c>
      <c r="C220" s="50"/>
      <c r="D220" s="47"/>
      <c r="E220" s="49"/>
      <c r="F220" s="47"/>
      <c r="G220" s="47"/>
    </row>
    <row r="221" spans="2:7" ht="15.75" hidden="1">
      <c r="B221" s="47">
        <v>16</v>
      </c>
      <c r="C221" s="50"/>
      <c r="D221" s="47"/>
      <c r="E221" s="49"/>
      <c r="F221" s="47"/>
      <c r="G221" s="47"/>
    </row>
    <row r="222" spans="2:7" ht="15.75" hidden="1">
      <c r="B222" s="47">
        <v>17</v>
      </c>
      <c r="C222" s="50"/>
      <c r="D222" s="47"/>
      <c r="E222" s="49"/>
      <c r="F222" s="47"/>
      <c r="G222" s="47"/>
    </row>
    <row r="223" spans="2:7" ht="15.75" hidden="1">
      <c r="B223" s="47">
        <v>18</v>
      </c>
      <c r="C223" s="50"/>
      <c r="D223" s="47"/>
      <c r="E223" s="49"/>
      <c r="F223" s="47"/>
      <c r="G223" s="47"/>
    </row>
    <row r="224" spans="2:7" ht="15.75" hidden="1">
      <c r="B224" s="47">
        <v>19</v>
      </c>
      <c r="C224" s="50"/>
      <c r="D224" s="47"/>
      <c r="E224" s="49"/>
      <c r="F224" s="47"/>
      <c r="G224" s="47"/>
    </row>
    <row r="225" spans="2:7" ht="15.75" hidden="1">
      <c r="B225" s="47">
        <v>20</v>
      </c>
      <c r="C225" s="50"/>
      <c r="D225" s="47"/>
      <c r="E225" s="49"/>
      <c r="F225" s="47"/>
      <c r="G225" s="47"/>
    </row>
    <row r="226" spans="2:7" ht="15.75" hidden="1">
      <c r="B226" s="47">
        <v>21</v>
      </c>
      <c r="C226" s="50"/>
      <c r="D226" s="47"/>
      <c r="E226" s="49"/>
      <c r="F226" s="47"/>
      <c r="G226" s="47"/>
    </row>
    <row r="227" spans="2:7" ht="15.75" hidden="1">
      <c r="B227" s="47">
        <v>22</v>
      </c>
      <c r="C227" s="50"/>
      <c r="D227" s="47"/>
      <c r="E227" s="49"/>
      <c r="F227" s="47"/>
      <c r="G227" s="47"/>
    </row>
    <row r="228" spans="2:7" ht="15.75" hidden="1">
      <c r="B228" s="47">
        <v>23</v>
      </c>
      <c r="C228" s="50"/>
      <c r="D228" s="47"/>
      <c r="E228" s="49"/>
      <c r="F228" s="47"/>
      <c r="G228" s="47"/>
    </row>
    <row r="229" spans="2:7" ht="15.75" hidden="1">
      <c r="B229" s="47">
        <v>24</v>
      </c>
      <c r="C229" s="50"/>
      <c r="D229" s="47"/>
      <c r="E229" s="49"/>
      <c r="F229" s="47"/>
      <c r="G229" s="47"/>
    </row>
    <row r="230" spans="2:7" ht="15.75" hidden="1">
      <c r="B230" s="47">
        <v>25</v>
      </c>
      <c r="C230" s="50"/>
      <c r="D230" s="47"/>
      <c r="E230" s="49"/>
      <c r="F230" s="47"/>
      <c r="G230" s="47"/>
    </row>
    <row r="231" spans="2:7" ht="15.75" hidden="1">
      <c r="B231" s="47">
        <v>26</v>
      </c>
      <c r="C231" s="50"/>
      <c r="D231" s="47"/>
      <c r="E231" s="49"/>
      <c r="F231" s="47"/>
      <c r="G231" s="47"/>
    </row>
    <row r="232" spans="2:7" ht="15.75" hidden="1">
      <c r="B232" s="47">
        <v>27</v>
      </c>
      <c r="C232" s="50"/>
      <c r="D232" s="47"/>
      <c r="E232" s="49"/>
      <c r="F232" s="47"/>
      <c r="G232" s="47"/>
    </row>
    <row r="233" spans="2:7" ht="15.75" hidden="1">
      <c r="B233" s="47">
        <v>28</v>
      </c>
      <c r="C233" s="50"/>
      <c r="D233" s="47"/>
      <c r="E233" s="49"/>
      <c r="F233" s="47"/>
      <c r="G233" s="47"/>
    </row>
    <row r="234" spans="2:7" ht="15.75" hidden="1">
      <c r="B234" s="47">
        <v>29</v>
      </c>
      <c r="C234" s="50"/>
      <c r="D234" s="47"/>
      <c r="E234" s="49"/>
      <c r="F234" s="47"/>
      <c r="G234" s="47"/>
    </row>
    <row r="235" spans="2:7" ht="15.75" hidden="1">
      <c r="B235" s="47">
        <v>30</v>
      </c>
      <c r="C235" s="50"/>
      <c r="D235" s="47"/>
      <c r="E235" s="49"/>
      <c r="F235" s="47"/>
      <c r="G235" s="47"/>
    </row>
    <row r="236" spans="2:7" ht="15.75">
      <c r="B236" s="47"/>
      <c r="C236" s="50"/>
      <c r="D236" s="47"/>
      <c r="E236" s="49"/>
      <c r="F236" s="47"/>
      <c r="G236" s="47"/>
    </row>
    <row r="237" spans="2:7" ht="20.25">
      <c r="B237" s="61" t="s">
        <v>910</v>
      </c>
      <c r="C237" s="61"/>
      <c r="D237" s="61"/>
      <c r="E237" s="61"/>
      <c r="F237" s="61"/>
      <c r="G237" s="61"/>
    </row>
    <row r="238" spans="2:7" ht="18.75">
      <c r="B238" s="52" t="s">
        <v>1</v>
      </c>
      <c r="C238" s="53" t="s">
        <v>845</v>
      </c>
      <c r="D238" s="52" t="s">
        <v>846</v>
      </c>
      <c r="E238" s="52" t="s">
        <v>1133</v>
      </c>
      <c r="F238" s="52" t="s">
        <v>847</v>
      </c>
      <c r="G238" s="52" t="s">
        <v>848</v>
      </c>
    </row>
    <row r="239" spans="2:7" ht="15.75" hidden="1">
      <c r="B239" s="47">
        <v>1</v>
      </c>
      <c r="C239" s="50" t="s">
        <v>905</v>
      </c>
      <c r="D239" s="49"/>
      <c r="E239" s="49" t="s">
        <v>1120</v>
      </c>
      <c r="F239" s="47"/>
      <c r="G239" s="47"/>
    </row>
    <row r="240" spans="2:7" ht="15.75">
      <c r="B240" s="47">
        <v>2</v>
      </c>
      <c r="C240" s="50" t="s">
        <v>896</v>
      </c>
      <c r="D240" s="49">
        <v>10</v>
      </c>
      <c r="E240" s="49" t="s">
        <v>1120</v>
      </c>
      <c r="F240" s="47"/>
      <c r="G240" s="47"/>
    </row>
    <row r="241" spans="2:7" ht="15.75">
      <c r="B241" s="47">
        <v>3</v>
      </c>
      <c r="C241" s="50" t="s">
        <v>897</v>
      </c>
      <c r="D241" s="49">
        <v>21</v>
      </c>
      <c r="E241" s="49" t="s">
        <v>1120</v>
      </c>
      <c r="F241" s="47"/>
      <c r="G241" s="47"/>
    </row>
    <row r="242" spans="2:7" ht="15.75" hidden="1">
      <c r="B242" s="47">
        <v>4</v>
      </c>
      <c r="C242" s="50" t="s">
        <v>898</v>
      </c>
      <c r="D242" s="49"/>
      <c r="E242" s="49" t="s">
        <v>1120</v>
      </c>
      <c r="F242" s="47"/>
      <c r="G242" s="47"/>
    </row>
    <row r="243" spans="2:7" ht="15.75" hidden="1">
      <c r="B243" s="47">
        <v>5</v>
      </c>
      <c r="C243" s="50" t="s">
        <v>899</v>
      </c>
      <c r="D243" s="49"/>
      <c r="E243" s="49" t="s">
        <v>1120</v>
      </c>
      <c r="F243" s="47"/>
      <c r="G243" s="47"/>
    </row>
    <row r="244" spans="2:7" ht="15.75" hidden="1">
      <c r="B244" s="47">
        <v>6</v>
      </c>
      <c r="C244" s="50" t="s">
        <v>900</v>
      </c>
      <c r="D244" s="49"/>
      <c r="E244" s="49" t="s">
        <v>1120</v>
      </c>
      <c r="F244" s="47"/>
      <c r="G244" s="47"/>
    </row>
    <row r="245" spans="2:7" ht="15.75">
      <c r="B245" s="47">
        <v>7</v>
      </c>
      <c r="C245" s="50" t="s">
        <v>901</v>
      </c>
      <c r="D245" s="49">
        <v>1</v>
      </c>
      <c r="E245" s="49" t="s">
        <v>1120</v>
      </c>
      <c r="F245" s="47"/>
      <c r="G245" s="47"/>
    </row>
    <row r="246" spans="2:7" ht="15.75">
      <c r="B246" s="47">
        <v>8</v>
      </c>
      <c r="C246" s="50" t="s">
        <v>902</v>
      </c>
      <c r="D246" s="49">
        <v>1</v>
      </c>
      <c r="E246" s="49" t="s">
        <v>1120</v>
      </c>
      <c r="F246" s="47"/>
      <c r="G246" s="47"/>
    </row>
    <row r="247" spans="2:7" ht="15.75" hidden="1">
      <c r="B247" s="47">
        <v>9</v>
      </c>
      <c r="C247" s="50" t="s">
        <v>903</v>
      </c>
      <c r="D247" s="49"/>
      <c r="E247" s="49" t="s">
        <v>1120</v>
      </c>
      <c r="F247" s="47"/>
      <c r="G247" s="47"/>
    </row>
    <row r="248" spans="2:7" ht="15.75">
      <c r="B248" s="47">
        <v>10</v>
      </c>
      <c r="C248" s="50" t="s">
        <v>904</v>
      </c>
      <c r="D248" s="49">
        <v>2</v>
      </c>
      <c r="E248" s="49" t="s">
        <v>1120</v>
      </c>
      <c r="F248" s="47"/>
      <c r="G248" s="47"/>
    </row>
    <row r="249" spans="2:7" ht="15.75" hidden="1">
      <c r="B249" s="47">
        <v>11</v>
      </c>
      <c r="C249" s="50" t="s">
        <v>907</v>
      </c>
      <c r="D249" s="49"/>
      <c r="E249" s="49" t="s">
        <v>1120</v>
      </c>
      <c r="F249" s="47"/>
      <c r="G249" s="47"/>
    </row>
    <row r="250" spans="2:7" ht="15.75" hidden="1">
      <c r="B250" s="47">
        <v>12</v>
      </c>
      <c r="C250" s="50" t="s">
        <v>908</v>
      </c>
      <c r="D250" s="49"/>
      <c r="E250" s="49" t="s">
        <v>1120</v>
      </c>
      <c r="F250" s="47"/>
      <c r="G250" s="47"/>
    </row>
    <row r="251" spans="2:7" ht="15.75">
      <c r="B251" s="47">
        <v>13</v>
      </c>
      <c r="C251" s="50" t="s">
        <v>909</v>
      </c>
      <c r="D251" s="47">
        <v>9</v>
      </c>
      <c r="E251" s="49" t="s">
        <v>1120</v>
      </c>
      <c r="F251" s="47"/>
      <c r="G251" s="47"/>
    </row>
    <row r="252" spans="2:7" ht="15.75" hidden="1">
      <c r="B252" s="47">
        <v>14</v>
      </c>
      <c r="C252" s="50"/>
      <c r="D252" s="47"/>
      <c r="E252" s="49"/>
      <c r="F252" s="47"/>
      <c r="G252" s="47"/>
    </row>
    <row r="253" spans="2:7" ht="15.75" hidden="1">
      <c r="B253" s="47">
        <v>15</v>
      </c>
      <c r="C253" s="50"/>
      <c r="D253" s="47"/>
      <c r="E253" s="49"/>
      <c r="F253" s="47"/>
      <c r="G253" s="47"/>
    </row>
    <row r="254" spans="2:7" ht="15.75" hidden="1">
      <c r="B254" s="47">
        <v>16</v>
      </c>
      <c r="C254" s="50"/>
      <c r="D254" s="47"/>
      <c r="E254" s="49"/>
      <c r="F254" s="47"/>
      <c r="G254" s="47"/>
    </row>
    <row r="255" spans="2:7" ht="15.75" hidden="1">
      <c r="B255" s="47">
        <v>17</v>
      </c>
      <c r="C255" s="50"/>
      <c r="D255" s="47"/>
      <c r="E255" s="49"/>
      <c r="F255" s="47"/>
      <c r="G255" s="47"/>
    </row>
    <row r="256" spans="2:7" ht="15.75" hidden="1">
      <c r="B256" s="47">
        <v>18</v>
      </c>
      <c r="C256" s="50"/>
      <c r="D256" s="47"/>
      <c r="E256" s="49"/>
      <c r="F256" s="47"/>
      <c r="G256" s="47"/>
    </row>
    <row r="257" spans="2:7" ht="15.75" hidden="1">
      <c r="B257" s="47">
        <v>19</v>
      </c>
      <c r="C257" s="50"/>
      <c r="D257" s="47"/>
      <c r="E257" s="49"/>
      <c r="F257" s="47"/>
      <c r="G257" s="47"/>
    </row>
    <row r="258" spans="2:7" ht="15.75" hidden="1">
      <c r="B258" s="47">
        <v>20</v>
      </c>
      <c r="C258" s="50"/>
      <c r="D258" s="47"/>
      <c r="E258" s="49"/>
      <c r="F258" s="47"/>
      <c r="G258" s="47"/>
    </row>
    <row r="259" spans="2:7" ht="15.75" hidden="1">
      <c r="B259" s="47">
        <v>21</v>
      </c>
      <c r="C259" s="50"/>
      <c r="D259" s="47"/>
      <c r="E259" s="49"/>
      <c r="F259" s="47"/>
      <c r="G259" s="47"/>
    </row>
    <row r="260" spans="2:7" ht="15.75" hidden="1">
      <c r="B260" s="47">
        <v>22</v>
      </c>
      <c r="C260" s="50"/>
      <c r="D260" s="47"/>
      <c r="E260" s="49"/>
      <c r="F260" s="47"/>
      <c r="G260" s="47"/>
    </row>
    <row r="261" spans="2:7" ht="15.75" hidden="1">
      <c r="B261" s="47">
        <v>23</v>
      </c>
      <c r="C261" s="50"/>
      <c r="D261" s="47"/>
      <c r="E261" s="49"/>
      <c r="F261" s="47"/>
      <c r="G261" s="47"/>
    </row>
    <row r="262" spans="2:7" ht="15.75" hidden="1">
      <c r="B262" s="47">
        <v>24</v>
      </c>
      <c r="C262" s="50"/>
      <c r="D262" s="47"/>
      <c r="E262" s="49"/>
      <c r="F262" s="47"/>
      <c r="G262" s="47"/>
    </row>
    <row r="263" spans="2:7" ht="15.75" hidden="1">
      <c r="B263" s="47">
        <v>25</v>
      </c>
      <c r="C263" s="50"/>
      <c r="D263" s="47"/>
      <c r="E263" s="49"/>
      <c r="F263" s="47"/>
      <c r="G263" s="47"/>
    </row>
    <row r="264" spans="2:7" ht="15.75" hidden="1">
      <c r="B264" s="47">
        <v>26</v>
      </c>
      <c r="C264" s="50"/>
      <c r="D264" s="47"/>
      <c r="E264" s="49"/>
      <c r="F264" s="47"/>
      <c r="G264" s="47"/>
    </row>
    <row r="265" spans="2:7" ht="15.75" hidden="1">
      <c r="B265" s="47">
        <v>27</v>
      </c>
      <c r="C265" s="50"/>
      <c r="D265" s="47"/>
      <c r="E265" s="49"/>
      <c r="F265" s="47"/>
      <c r="G265" s="47"/>
    </row>
    <row r="266" spans="2:7" ht="15.75" hidden="1">
      <c r="B266" s="47">
        <v>28</v>
      </c>
      <c r="C266" s="50"/>
      <c r="D266" s="47"/>
      <c r="E266" s="49"/>
      <c r="F266" s="47"/>
      <c r="G266" s="47"/>
    </row>
    <row r="267" spans="2:7" ht="15.75" hidden="1">
      <c r="B267" s="47">
        <v>29</v>
      </c>
      <c r="C267" s="50"/>
      <c r="D267" s="47"/>
      <c r="E267" s="49"/>
      <c r="F267" s="47"/>
      <c r="G267" s="47"/>
    </row>
    <row r="268" spans="2:7" ht="15.75" hidden="1">
      <c r="B268" s="47">
        <v>30</v>
      </c>
      <c r="C268" s="50"/>
      <c r="D268" s="47"/>
      <c r="E268" s="49"/>
      <c r="F268" s="47"/>
      <c r="G268" s="47"/>
    </row>
    <row r="269" spans="2:7" ht="15.75">
      <c r="B269" s="47"/>
      <c r="C269" s="50"/>
      <c r="D269" s="47"/>
      <c r="E269" s="49"/>
      <c r="F269" s="47"/>
      <c r="G269" s="47"/>
    </row>
    <row r="270" spans="2:7" ht="20.25">
      <c r="B270" s="61" t="s">
        <v>911</v>
      </c>
      <c r="C270" s="61"/>
      <c r="D270" s="61"/>
      <c r="E270" s="61"/>
      <c r="F270" s="61"/>
      <c r="G270" s="61"/>
    </row>
    <row r="271" spans="2:7" ht="18.75">
      <c r="B271" s="52" t="s">
        <v>1</v>
      </c>
      <c r="C271" s="53" t="s">
        <v>845</v>
      </c>
      <c r="D271" s="52" t="s">
        <v>846</v>
      </c>
      <c r="E271" s="52" t="s">
        <v>1133</v>
      </c>
      <c r="F271" s="52" t="s">
        <v>847</v>
      </c>
      <c r="G271" s="52" t="s">
        <v>848</v>
      </c>
    </row>
    <row r="272" spans="2:7" ht="15.75">
      <c r="B272" s="47">
        <v>1</v>
      </c>
      <c r="C272" s="50" t="s">
        <v>912</v>
      </c>
      <c r="D272" s="49">
        <f>ROUNDUP(((SUM(D239:D241)*25)/50),0)*100</f>
        <v>1600</v>
      </c>
      <c r="E272" s="49" t="s">
        <v>731</v>
      </c>
      <c r="F272" s="47"/>
      <c r="G272" s="47"/>
    </row>
    <row r="273" spans="2:7" ht="15.75">
      <c r="B273" s="47">
        <v>2</v>
      </c>
      <c r="C273" s="50" t="s">
        <v>913</v>
      </c>
      <c r="D273" s="49">
        <f>D272*2</f>
        <v>3200</v>
      </c>
      <c r="E273" s="49" t="s">
        <v>731</v>
      </c>
      <c r="F273" s="47"/>
      <c r="G273" s="47"/>
    </row>
    <row r="274" spans="2:7" ht="15.75">
      <c r="B274" s="47">
        <v>3</v>
      </c>
      <c r="C274" s="50" t="s">
        <v>914</v>
      </c>
      <c r="D274" s="49">
        <v>200</v>
      </c>
      <c r="E274" s="49" t="s">
        <v>731</v>
      </c>
      <c r="F274" s="47"/>
      <c r="G274" s="47"/>
    </row>
    <row r="275" spans="2:7" ht="15.75">
      <c r="B275" s="47">
        <v>4</v>
      </c>
      <c r="C275" s="50" t="s">
        <v>915</v>
      </c>
      <c r="D275" s="49">
        <f>SUM(D272:D274)</f>
        <v>5000</v>
      </c>
      <c r="E275" s="49" t="s">
        <v>731</v>
      </c>
      <c r="F275" s="47"/>
      <c r="G275" s="47"/>
    </row>
    <row r="276" spans="2:7" ht="15.75">
      <c r="B276" s="47">
        <v>5</v>
      </c>
      <c r="C276" s="50" t="s">
        <v>916</v>
      </c>
      <c r="D276" s="49">
        <f>D275</f>
        <v>5000</v>
      </c>
      <c r="E276" s="49" t="s">
        <v>731</v>
      </c>
      <c r="F276" s="47"/>
      <c r="G276" s="47"/>
    </row>
    <row r="277" spans="2:7" ht="15.75" hidden="1">
      <c r="B277" s="47">
        <v>6</v>
      </c>
      <c r="C277" s="50" t="s">
        <v>917</v>
      </c>
      <c r="D277" s="49">
        <f>ROUNDUP(((SUM(D242)*25)/50),0)*100</f>
        <v>0</v>
      </c>
      <c r="E277" s="49" t="s">
        <v>731</v>
      </c>
      <c r="F277" s="47"/>
      <c r="G277" s="47"/>
    </row>
    <row r="278" spans="2:7" ht="15.75" hidden="1">
      <c r="B278" s="47">
        <v>7</v>
      </c>
      <c r="C278" s="50" t="s">
        <v>918</v>
      </c>
      <c r="D278" s="49">
        <f>D277</f>
        <v>0</v>
      </c>
      <c r="E278" s="49" t="s">
        <v>731</v>
      </c>
      <c r="F278" s="47"/>
      <c r="G278" s="47"/>
    </row>
    <row r="279" spans="2:7" ht="15.75" hidden="1">
      <c r="B279" s="47">
        <v>8</v>
      </c>
      <c r="C279" s="50" t="s">
        <v>919</v>
      </c>
      <c r="D279" s="49">
        <f>D277</f>
        <v>0</v>
      </c>
      <c r="E279" s="49" t="s">
        <v>731</v>
      </c>
      <c r="F279" s="47"/>
      <c r="G279" s="47"/>
    </row>
    <row r="280" spans="2:7" ht="15.75" hidden="1">
      <c r="B280" s="47">
        <v>9</v>
      </c>
      <c r="C280" s="50" t="s">
        <v>920</v>
      </c>
      <c r="D280" s="49">
        <f>ROUNDUP(((SUM(D243)*25)/50),0)*100</f>
        <v>0</v>
      </c>
      <c r="E280" s="49" t="s">
        <v>731</v>
      </c>
      <c r="F280" s="47"/>
      <c r="G280" s="47"/>
    </row>
    <row r="281" spans="2:7" ht="15.75" hidden="1">
      <c r="B281" s="47">
        <v>10</v>
      </c>
      <c r="C281" s="50" t="s">
        <v>921</v>
      </c>
      <c r="D281" s="49">
        <f>D280</f>
        <v>0</v>
      </c>
      <c r="E281" s="49" t="s">
        <v>731</v>
      </c>
      <c r="F281" s="47"/>
      <c r="G281" s="47"/>
    </row>
    <row r="282" spans="2:7" ht="15.75" hidden="1">
      <c r="B282" s="47">
        <v>11</v>
      </c>
      <c r="C282" s="50" t="s">
        <v>922</v>
      </c>
      <c r="D282" s="49">
        <f>D280</f>
        <v>0</v>
      </c>
      <c r="E282" s="49" t="s">
        <v>731</v>
      </c>
      <c r="F282" s="47"/>
      <c r="G282" s="47"/>
    </row>
    <row r="283" spans="2:7" ht="15.75">
      <c r="B283" s="47">
        <v>12</v>
      </c>
      <c r="C283" s="50" t="s">
        <v>924</v>
      </c>
      <c r="D283" s="49">
        <f>ROUNDUP((((SUM(D244:D246)+D249+D250)*25)/50),0)*100*3</f>
        <v>300</v>
      </c>
      <c r="E283" s="49" t="s">
        <v>731</v>
      </c>
      <c r="F283" s="47"/>
      <c r="G283" s="47"/>
    </row>
    <row r="284" spans="2:7" ht="15.75">
      <c r="B284" s="47">
        <v>13</v>
      </c>
      <c r="C284" s="50" t="s">
        <v>925</v>
      </c>
      <c r="D284" s="47">
        <f>D283/3</f>
        <v>100</v>
      </c>
      <c r="E284" s="49" t="s">
        <v>731</v>
      </c>
      <c r="F284" s="47"/>
      <c r="G284" s="47"/>
    </row>
    <row r="285" spans="2:7" ht="15.75">
      <c r="B285" s="47">
        <v>14</v>
      </c>
      <c r="C285" s="50" t="s">
        <v>926</v>
      </c>
      <c r="D285" s="47">
        <f>D283/3</f>
        <v>100</v>
      </c>
      <c r="E285" s="49" t="s">
        <v>731</v>
      </c>
      <c r="F285" s="47"/>
      <c r="G285" s="47"/>
    </row>
    <row r="286" spans="2:7" ht="15.75" hidden="1">
      <c r="B286" s="47">
        <v>18</v>
      </c>
      <c r="C286" s="50" t="s">
        <v>927</v>
      </c>
      <c r="D286" s="47">
        <f>ROUNDUP(((SUM(D247)*25)/50),0)*100*3</f>
        <v>0</v>
      </c>
      <c r="E286" s="49" t="s">
        <v>731</v>
      </c>
      <c r="F286" s="47"/>
      <c r="G286" s="47"/>
    </row>
    <row r="287" spans="2:7" ht="15.75" hidden="1">
      <c r="B287" s="47">
        <v>19</v>
      </c>
      <c r="C287" s="50" t="s">
        <v>928</v>
      </c>
      <c r="D287" s="47">
        <f>D286/3</f>
        <v>0</v>
      </c>
      <c r="E287" s="49" t="s">
        <v>731</v>
      </c>
      <c r="F287" s="47"/>
      <c r="G287" s="47"/>
    </row>
    <row r="288" spans="2:7" ht="15.75" hidden="1">
      <c r="B288" s="47">
        <v>17</v>
      </c>
      <c r="C288" s="50" t="s">
        <v>923</v>
      </c>
      <c r="D288" s="47">
        <f>D286/3</f>
        <v>0</v>
      </c>
      <c r="E288" s="49" t="s">
        <v>731</v>
      </c>
      <c r="F288" s="47"/>
      <c r="G288" s="47"/>
    </row>
    <row r="289" spans="2:7" ht="15.75">
      <c r="B289" s="47">
        <v>21</v>
      </c>
      <c r="C289" s="50" t="s">
        <v>930</v>
      </c>
      <c r="D289" s="47">
        <f>ROUNDUP(((SUM(D248)*25)/50),0)*100*3</f>
        <v>300</v>
      </c>
      <c r="E289" s="49" t="s">
        <v>731</v>
      </c>
      <c r="F289" s="47"/>
      <c r="G289" s="47"/>
    </row>
    <row r="290" spans="2:7" ht="15.75">
      <c r="B290" s="47">
        <v>22</v>
      </c>
      <c r="C290" s="50" t="s">
        <v>931</v>
      </c>
      <c r="D290" s="47">
        <f>D289/3</f>
        <v>100</v>
      </c>
      <c r="E290" s="49" t="s">
        <v>731</v>
      </c>
      <c r="F290" s="47"/>
      <c r="G290" s="47"/>
    </row>
    <row r="291" spans="2:7" ht="15.75">
      <c r="B291" s="47">
        <v>20</v>
      </c>
      <c r="C291" s="50" t="s">
        <v>929</v>
      </c>
      <c r="D291" s="47">
        <f>D289/3</f>
        <v>100</v>
      </c>
      <c r="E291" s="49" t="s">
        <v>731</v>
      </c>
      <c r="F291" s="47"/>
      <c r="G291" s="47"/>
    </row>
    <row r="292" spans="2:7" ht="15.75">
      <c r="B292" s="47">
        <v>23</v>
      </c>
      <c r="C292" s="50" t="s">
        <v>932</v>
      </c>
      <c r="D292" s="47">
        <v>300</v>
      </c>
      <c r="E292" s="49" t="s">
        <v>731</v>
      </c>
      <c r="F292" s="47"/>
      <c r="G292" s="47"/>
    </row>
    <row r="293" spans="2:7" ht="15.75">
      <c r="B293" s="47">
        <v>24</v>
      </c>
      <c r="C293" s="50" t="s">
        <v>933</v>
      </c>
      <c r="D293" s="47">
        <f>D292/3</f>
        <v>100</v>
      </c>
      <c r="E293" s="49" t="s">
        <v>731</v>
      </c>
      <c r="F293" s="47"/>
      <c r="G293" s="47"/>
    </row>
    <row r="294" spans="2:7" ht="15.75">
      <c r="B294" s="47">
        <v>25</v>
      </c>
      <c r="C294" s="50" t="s">
        <v>934</v>
      </c>
      <c r="D294" s="47">
        <f>D292/3</f>
        <v>100</v>
      </c>
      <c r="E294" s="49" t="s">
        <v>731</v>
      </c>
      <c r="F294" s="47"/>
      <c r="G294" s="47"/>
    </row>
    <row r="295" spans="2:7" ht="15.75">
      <c r="B295" s="47">
        <v>26</v>
      </c>
      <c r="C295" s="50" t="s">
        <v>935</v>
      </c>
      <c r="D295" s="47">
        <f>SUM(D239:D251)</f>
        <v>44</v>
      </c>
      <c r="E295" s="49" t="s">
        <v>1120</v>
      </c>
      <c r="F295" s="47"/>
      <c r="G295" s="47"/>
    </row>
    <row r="296" spans="2:7" ht="15.75">
      <c r="B296" s="47">
        <v>27</v>
      </c>
      <c r="C296" s="50" t="s">
        <v>936</v>
      </c>
      <c r="D296" s="47">
        <f>INT(D295/3)</f>
        <v>14</v>
      </c>
      <c r="E296" s="49" t="s">
        <v>1120</v>
      </c>
      <c r="F296" s="47"/>
      <c r="G296" s="47"/>
    </row>
    <row r="297" spans="2:7" ht="15.75">
      <c r="B297" s="47">
        <v>28</v>
      </c>
      <c r="C297" s="50"/>
      <c r="D297" s="47"/>
      <c r="E297" s="49"/>
      <c r="F297" s="47"/>
      <c r="G297" s="47"/>
    </row>
    <row r="298" spans="2:7" ht="15.75">
      <c r="B298" s="47">
        <v>29</v>
      </c>
      <c r="C298" s="50"/>
      <c r="D298" s="47"/>
      <c r="E298" s="49"/>
      <c r="F298" s="47"/>
      <c r="G298" s="47"/>
    </row>
    <row r="299" spans="2:7" ht="15.75">
      <c r="B299" s="47">
        <v>30</v>
      </c>
      <c r="C299" s="50"/>
      <c r="D299" s="47"/>
      <c r="E299" s="49"/>
      <c r="F299" s="47"/>
      <c r="G299" s="47"/>
    </row>
    <row r="300" spans="2:7" ht="15.75">
      <c r="B300" s="47"/>
      <c r="C300" s="50"/>
      <c r="D300" s="47"/>
      <c r="E300" s="49"/>
      <c r="F300" s="47"/>
      <c r="G300" s="47"/>
    </row>
    <row r="301" spans="2:11" ht="20.25">
      <c r="B301" s="61" t="s">
        <v>256</v>
      </c>
      <c r="C301" s="61"/>
      <c r="D301" s="61"/>
      <c r="E301" s="61"/>
      <c r="F301" s="61"/>
      <c r="G301" s="61"/>
      <c r="I301" s="62"/>
      <c r="J301" s="62"/>
      <c r="K301" s="62"/>
    </row>
    <row r="302" spans="2:11" ht="18.75">
      <c r="B302" s="52" t="s">
        <v>1</v>
      </c>
      <c r="C302" s="53" t="s">
        <v>845</v>
      </c>
      <c r="D302" s="52" t="s">
        <v>846</v>
      </c>
      <c r="E302" s="52" t="s">
        <v>1133</v>
      </c>
      <c r="F302" s="52" t="s">
        <v>847</v>
      </c>
      <c r="G302" s="52" t="s">
        <v>848</v>
      </c>
      <c r="I302" s="62"/>
      <c r="J302" s="62"/>
      <c r="K302" s="62"/>
    </row>
    <row r="303" spans="2:11" ht="15.75">
      <c r="B303" s="47">
        <v>1</v>
      </c>
      <c r="C303" s="50" t="s">
        <v>983</v>
      </c>
      <c r="D303" s="49"/>
      <c r="E303" s="49" t="s">
        <v>1120</v>
      </c>
      <c r="F303" s="49"/>
      <c r="G303" s="47"/>
      <c r="I303" s="62"/>
      <c r="J303" s="62"/>
      <c r="K303" s="62"/>
    </row>
    <row r="304" spans="2:11" ht="15.75">
      <c r="B304" s="47">
        <v>2</v>
      </c>
      <c r="C304" s="50" t="s">
        <v>984</v>
      </c>
      <c r="D304" s="49">
        <v>2</v>
      </c>
      <c r="E304" s="49" t="s">
        <v>1121</v>
      </c>
      <c r="F304" s="49"/>
      <c r="G304" s="47"/>
      <c r="I304" s="62"/>
      <c r="J304" s="62"/>
      <c r="K304" s="62"/>
    </row>
    <row r="305" spans="2:11" ht="15.75">
      <c r="B305" s="47">
        <v>3</v>
      </c>
      <c r="C305" s="50" t="s">
        <v>985</v>
      </c>
      <c r="D305" s="49"/>
      <c r="E305" s="49" t="s">
        <v>1120</v>
      </c>
      <c r="F305" s="49"/>
      <c r="G305" s="47"/>
      <c r="I305" s="62"/>
      <c r="J305" s="62"/>
      <c r="K305" s="62"/>
    </row>
    <row r="306" spans="2:11" ht="15.75">
      <c r="B306" s="47">
        <v>4</v>
      </c>
      <c r="C306" s="50" t="s">
        <v>986</v>
      </c>
      <c r="D306" s="49"/>
      <c r="E306" s="49" t="s">
        <v>1120</v>
      </c>
      <c r="F306" s="49"/>
      <c r="G306" s="47"/>
      <c r="I306" s="62"/>
      <c r="J306" s="62"/>
      <c r="K306" s="62"/>
    </row>
    <row r="307" spans="2:11" ht="15.75">
      <c r="B307" s="47">
        <v>5</v>
      </c>
      <c r="C307" s="50" t="s">
        <v>987</v>
      </c>
      <c r="D307" s="49"/>
      <c r="E307" s="49" t="s">
        <v>1120</v>
      </c>
      <c r="F307" s="49"/>
      <c r="G307" s="47"/>
      <c r="I307" s="62"/>
      <c r="J307" s="62"/>
      <c r="K307" s="62"/>
    </row>
    <row r="308" spans="2:11" ht="15.75">
      <c r="B308" s="47">
        <v>6</v>
      </c>
      <c r="C308" s="50" t="s">
        <v>988</v>
      </c>
      <c r="D308" s="49"/>
      <c r="E308" s="49" t="s">
        <v>1120</v>
      </c>
      <c r="F308" s="49"/>
      <c r="G308" s="47"/>
      <c r="I308" s="62"/>
      <c r="J308" s="62"/>
      <c r="K308" s="62"/>
    </row>
    <row r="309" spans="2:11" ht="15.75">
      <c r="B309" s="47">
        <v>7</v>
      </c>
      <c r="C309" s="50" t="s">
        <v>989</v>
      </c>
      <c r="D309" s="49"/>
      <c r="E309" s="49" t="s">
        <v>1120</v>
      </c>
      <c r="F309" s="49"/>
      <c r="G309" s="47"/>
      <c r="I309" s="62"/>
      <c r="J309" s="62"/>
      <c r="K309" s="62"/>
    </row>
    <row r="310" spans="2:11" ht="15.75">
      <c r="B310" s="47">
        <v>8</v>
      </c>
      <c r="C310" s="50" t="s">
        <v>990</v>
      </c>
      <c r="D310" s="49"/>
      <c r="E310" s="49" t="s">
        <v>1123</v>
      </c>
      <c r="F310" s="49"/>
      <c r="G310" s="47"/>
      <c r="I310" s="62"/>
      <c r="J310" s="62"/>
      <c r="K310" s="62"/>
    </row>
    <row r="311" spans="2:11" ht="15.75">
      <c r="B311" s="47">
        <v>9</v>
      </c>
      <c r="C311" s="50" t="s">
        <v>991</v>
      </c>
      <c r="D311" s="49"/>
      <c r="E311" s="49" t="s">
        <v>1120</v>
      </c>
      <c r="F311" s="49"/>
      <c r="G311" s="47"/>
      <c r="I311" s="62"/>
      <c r="J311" s="62"/>
      <c r="K311" s="62"/>
    </row>
    <row r="312" spans="2:11" ht="15.75">
      <c r="B312" s="47">
        <v>10</v>
      </c>
      <c r="C312" s="50" t="s">
        <v>992</v>
      </c>
      <c r="D312" s="49"/>
      <c r="E312" s="49" t="s">
        <v>1120</v>
      </c>
      <c r="F312" s="49"/>
      <c r="G312" s="47"/>
      <c r="I312" s="62"/>
      <c r="J312" s="62"/>
      <c r="K312" s="62"/>
    </row>
    <row r="313" spans="2:11" ht="15.75">
      <c r="B313" s="47">
        <v>11</v>
      </c>
      <c r="C313" s="50" t="s">
        <v>993</v>
      </c>
      <c r="D313" s="49"/>
      <c r="E313" s="49" t="s">
        <v>1120</v>
      </c>
      <c r="F313" s="49"/>
      <c r="G313" s="47"/>
      <c r="I313" s="62"/>
      <c r="J313" s="62"/>
      <c r="K313" s="62"/>
    </row>
    <row r="314" spans="2:11" ht="15.75">
      <c r="B314" s="47">
        <v>12</v>
      </c>
      <c r="C314" s="50" t="s">
        <v>994</v>
      </c>
      <c r="D314" s="49"/>
      <c r="E314" s="49" t="s">
        <v>1120</v>
      </c>
      <c r="F314" s="49"/>
      <c r="G314" s="47"/>
      <c r="I314" s="62"/>
      <c r="J314" s="62"/>
      <c r="K314" s="62"/>
    </row>
    <row r="315" spans="2:11" ht="15.75">
      <c r="B315" s="47">
        <v>13</v>
      </c>
      <c r="C315" s="50" t="s">
        <v>995</v>
      </c>
      <c r="D315" s="49"/>
      <c r="E315" s="47" t="s">
        <v>731</v>
      </c>
      <c r="F315" s="47"/>
      <c r="G315" s="47"/>
      <c r="I315" s="62"/>
      <c r="J315" s="62"/>
      <c r="K315" s="62"/>
    </row>
    <row r="316" spans="2:11" ht="15.75">
      <c r="B316" s="47">
        <v>14</v>
      </c>
      <c r="C316" s="50" t="s">
        <v>996</v>
      </c>
      <c r="D316" s="49">
        <f>ROUNDUP(((TELEFÔNICO!C10+TELEFÔNICO!C11+TELEFÔNICO!C12+TELEFÔNICO!C13*2)*50)/305,0)+1</f>
        <v>7</v>
      </c>
      <c r="E316" s="47" t="s">
        <v>1124</v>
      </c>
      <c r="F316" s="47"/>
      <c r="G316" s="47"/>
      <c r="I316" s="62"/>
      <c r="J316" s="62"/>
      <c r="K316" s="62"/>
    </row>
    <row r="317" spans="2:11" ht="15.75">
      <c r="B317" s="47">
        <v>15</v>
      </c>
      <c r="C317" s="50" t="s">
        <v>997</v>
      </c>
      <c r="D317" s="49">
        <f>1*150</f>
        <v>150</v>
      </c>
      <c r="E317" s="47" t="s">
        <v>731</v>
      </c>
      <c r="F317" s="47"/>
      <c r="G317" s="47"/>
      <c r="I317" s="62"/>
      <c r="J317" s="62"/>
      <c r="K317" s="62"/>
    </row>
    <row r="318" spans="2:11" ht="15.75">
      <c r="B318" s="47">
        <v>16</v>
      </c>
      <c r="C318" s="50" t="s">
        <v>998</v>
      </c>
      <c r="D318" s="49"/>
      <c r="E318" s="47" t="s">
        <v>1120</v>
      </c>
      <c r="F318" s="47"/>
      <c r="G318" s="47"/>
      <c r="I318" s="62"/>
      <c r="J318" s="62"/>
      <c r="K318" s="62"/>
    </row>
    <row r="319" spans="2:11" ht="15.75">
      <c r="B319" s="47">
        <v>17</v>
      </c>
      <c r="C319" s="50" t="s">
        <v>999</v>
      </c>
      <c r="D319" s="49">
        <f>TELEFÔNICO!C11+TELEFÔNICO!C12+TELEFÔNICO!C13</f>
        <v>19</v>
      </c>
      <c r="E319" s="47" t="s">
        <v>1120</v>
      </c>
      <c r="F319" s="47"/>
      <c r="G319" s="47"/>
      <c r="I319" s="62"/>
      <c r="J319" s="62"/>
      <c r="K319" s="62"/>
    </row>
    <row r="320" spans="2:11" ht="15.75">
      <c r="B320" s="47">
        <v>18</v>
      </c>
      <c r="C320" s="50" t="s">
        <v>1033</v>
      </c>
      <c r="D320" s="49">
        <f>TELEFÔNICO!C10</f>
        <v>7</v>
      </c>
      <c r="E320" s="47" t="s">
        <v>1120</v>
      </c>
      <c r="F320" s="47"/>
      <c r="G320" s="47"/>
      <c r="I320" s="62"/>
      <c r="J320" s="62"/>
      <c r="K320" s="62"/>
    </row>
    <row r="321" spans="2:11" ht="15.75">
      <c r="B321" s="47">
        <v>19</v>
      </c>
      <c r="C321" s="50" t="s">
        <v>1000</v>
      </c>
      <c r="D321" s="49">
        <v>1</v>
      </c>
      <c r="E321" s="47" t="s">
        <v>1120</v>
      </c>
      <c r="F321" s="47"/>
      <c r="G321" s="47"/>
      <c r="I321" s="62"/>
      <c r="J321" s="62"/>
      <c r="K321" s="62"/>
    </row>
    <row r="322" spans="2:11" ht="15.75">
      <c r="B322" s="47">
        <v>20</v>
      </c>
      <c r="C322" s="50" t="s">
        <v>1001</v>
      </c>
      <c r="D322" s="49">
        <v>2</v>
      </c>
      <c r="E322" s="47" t="s">
        <v>1120</v>
      </c>
      <c r="F322" s="47"/>
      <c r="G322" s="47"/>
      <c r="I322" s="62"/>
      <c r="J322" s="62"/>
      <c r="K322" s="62"/>
    </row>
    <row r="323" spans="2:11" ht="15.75">
      <c r="B323" s="47">
        <v>21</v>
      </c>
      <c r="C323" s="50" t="s">
        <v>1002</v>
      </c>
      <c r="D323" s="49">
        <f>D328*2</f>
        <v>144</v>
      </c>
      <c r="E323" s="47" t="s">
        <v>1120</v>
      </c>
      <c r="F323" s="47"/>
      <c r="G323" s="47"/>
      <c r="I323" s="62"/>
      <c r="J323" s="62"/>
      <c r="K323" s="62"/>
    </row>
    <row r="324" spans="2:11" ht="15.75">
      <c r="B324" s="47">
        <v>22</v>
      </c>
      <c r="C324" s="50" t="s">
        <v>1003</v>
      </c>
      <c r="D324" s="49">
        <v>1</v>
      </c>
      <c r="E324" s="47" t="s">
        <v>1120</v>
      </c>
      <c r="F324" s="47"/>
      <c r="G324" s="47"/>
      <c r="I324" s="62"/>
      <c r="J324" s="62"/>
      <c r="K324" s="62"/>
    </row>
    <row r="325" spans="2:11" ht="15.75">
      <c r="B325" s="47">
        <v>23</v>
      </c>
      <c r="C325" s="50" t="s">
        <v>1004</v>
      </c>
      <c r="D325" s="49">
        <f>D323*2</f>
        <v>288</v>
      </c>
      <c r="E325" s="47" t="s">
        <v>1120</v>
      </c>
      <c r="F325" s="47"/>
      <c r="G325" s="47"/>
      <c r="I325" s="62"/>
      <c r="J325" s="62"/>
      <c r="K325" s="62"/>
    </row>
    <row r="326" spans="2:11" ht="31.5">
      <c r="B326" s="47">
        <v>24</v>
      </c>
      <c r="C326" s="50" t="s">
        <v>1005</v>
      </c>
      <c r="D326" s="49">
        <f>TELEFÔNICO!C11+TELEFÔNICO!C12+TELEFÔNICO!C13</f>
        <v>19</v>
      </c>
      <c r="E326" s="47" t="s">
        <v>1120</v>
      </c>
      <c r="F326" s="47"/>
      <c r="G326" s="47"/>
      <c r="I326" s="62"/>
      <c r="J326" s="62"/>
      <c r="K326" s="62"/>
    </row>
    <row r="327" spans="2:11" ht="15.75">
      <c r="B327" s="47">
        <v>25</v>
      </c>
      <c r="C327" s="50" t="s">
        <v>1006</v>
      </c>
      <c r="D327" s="49">
        <f>D326*4</f>
        <v>76</v>
      </c>
      <c r="E327" s="47" t="s">
        <v>1120</v>
      </c>
      <c r="F327" s="47"/>
      <c r="G327" s="47"/>
      <c r="I327" s="62"/>
      <c r="J327" s="62"/>
      <c r="K327" s="62"/>
    </row>
    <row r="328" spans="2:11" ht="31.5">
      <c r="B328" s="47">
        <v>26</v>
      </c>
      <c r="C328" s="50" t="s">
        <v>1007</v>
      </c>
      <c r="D328" s="49">
        <f>ROUNDUP((ROUNDUP(((336.966/2)/3),0)*1.25),0)</f>
        <v>72</v>
      </c>
      <c r="E328" s="47" t="s">
        <v>1034</v>
      </c>
      <c r="F328" s="47"/>
      <c r="G328" s="47"/>
      <c r="I328" s="62"/>
      <c r="J328" s="62"/>
      <c r="K328" s="62"/>
    </row>
    <row r="329" spans="2:11" ht="31.5">
      <c r="B329" s="47">
        <v>27</v>
      </c>
      <c r="C329" s="50" t="s">
        <v>1126</v>
      </c>
      <c r="D329" s="49"/>
      <c r="E329" s="47" t="s">
        <v>1034</v>
      </c>
      <c r="F329" s="47"/>
      <c r="G329" s="47"/>
      <c r="I329" s="62"/>
      <c r="J329" s="62"/>
      <c r="K329" s="62"/>
    </row>
    <row r="330" spans="2:11" ht="31.5">
      <c r="B330" s="47">
        <v>28</v>
      </c>
      <c r="C330" s="50" t="s">
        <v>1127</v>
      </c>
      <c r="D330" s="49">
        <f>ROUNDUP((37.6179/3),0)</f>
        <v>13</v>
      </c>
      <c r="E330" s="47" t="s">
        <v>1034</v>
      </c>
      <c r="F330" s="47"/>
      <c r="G330" s="47"/>
      <c r="I330" s="62"/>
      <c r="J330" s="62"/>
      <c r="K330" s="62"/>
    </row>
    <row r="331" spans="2:11" ht="15.75">
      <c r="B331" s="47">
        <v>29</v>
      </c>
      <c r="C331" s="50" t="s">
        <v>1008</v>
      </c>
      <c r="D331" s="49">
        <v>1</v>
      </c>
      <c r="E331" s="47" t="s">
        <v>1125</v>
      </c>
      <c r="F331" s="47"/>
      <c r="G331" s="47"/>
      <c r="I331" s="62"/>
      <c r="J331" s="62"/>
      <c r="K331" s="62"/>
    </row>
    <row r="332" spans="2:11" ht="15.75">
      <c r="B332" s="47">
        <v>30</v>
      </c>
      <c r="C332" s="50" t="s">
        <v>1009</v>
      </c>
      <c r="D332" s="49">
        <v>2</v>
      </c>
      <c r="E332" s="47" t="s">
        <v>1120</v>
      </c>
      <c r="F332" s="47"/>
      <c r="G332" s="47"/>
      <c r="I332" s="62"/>
      <c r="J332" s="62"/>
      <c r="K332" s="62"/>
    </row>
    <row r="333" spans="2:11" ht="31.5">
      <c r="B333" s="47">
        <v>31</v>
      </c>
      <c r="C333" s="50" t="s">
        <v>1128</v>
      </c>
      <c r="D333" s="49"/>
      <c r="E333" s="47" t="s">
        <v>1120</v>
      </c>
      <c r="F333" s="47"/>
      <c r="G333" s="47"/>
      <c r="I333" s="62"/>
      <c r="J333" s="62"/>
      <c r="K333" s="62"/>
    </row>
    <row r="334" spans="2:11" ht="31.5">
      <c r="B334" s="47">
        <v>32</v>
      </c>
      <c r="C334" s="50" t="s">
        <v>1010</v>
      </c>
      <c r="D334" s="49"/>
      <c r="E334" s="47" t="s">
        <v>1120</v>
      </c>
      <c r="F334" s="47"/>
      <c r="G334" s="47"/>
      <c r="I334" s="62"/>
      <c r="J334" s="62"/>
      <c r="K334" s="62"/>
    </row>
    <row r="335" spans="2:11" ht="110.25">
      <c r="B335" s="47">
        <v>33</v>
      </c>
      <c r="C335" s="50" t="s">
        <v>1129</v>
      </c>
      <c r="D335" s="49"/>
      <c r="E335" s="47" t="s">
        <v>1120</v>
      </c>
      <c r="F335" s="47"/>
      <c r="G335" s="47"/>
      <c r="I335" s="62"/>
      <c r="J335" s="62"/>
      <c r="K335" s="62"/>
    </row>
    <row r="336" spans="2:11" ht="110.25">
      <c r="B336" s="47">
        <v>34</v>
      </c>
      <c r="C336" s="50" t="s">
        <v>1011</v>
      </c>
      <c r="D336" s="49">
        <v>1</v>
      </c>
      <c r="E336" s="47" t="s">
        <v>1120</v>
      </c>
      <c r="F336" s="47"/>
      <c r="G336" s="47"/>
      <c r="I336" s="62"/>
      <c r="J336" s="62"/>
      <c r="K336" s="62"/>
    </row>
    <row r="337" spans="2:11" ht="15.75">
      <c r="B337" s="47">
        <v>35</v>
      </c>
      <c r="C337" s="50" t="s">
        <v>1012</v>
      </c>
      <c r="D337" s="49">
        <f>D328*2</f>
        <v>144</v>
      </c>
      <c r="E337" s="47" t="s">
        <v>1120</v>
      </c>
      <c r="F337" s="47"/>
      <c r="G337" s="47"/>
      <c r="I337" s="62"/>
      <c r="J337" s="62"/>
      <c r="K337" s="62"/>
    </row>
    <row r="338" spans="2:11" ht="15.75">
      <c r="B338" s="47">
        <v>36</v>
      </c>
      <c r="C338" s="50" t="s">
        <v>1013</v>
      </c>
      <c r="D338" s="49">
        <v>22</v>
      </c>
      <c r="E338" s="47" t="s">
        <v>1120</v>
      </c>
      <c r="F338" s="47"/>
      <c r="G338" s="47"/>
      <c r="I338" s="62"/>
      <c r="J338" s="62"/>
      <c r="K338" s="62"/>
    </row>
    <row r="339" spans="2:11" ht="15.75">
      <c r="B339" s="47">
        <v>37</v>
      </c>
      <c r="C339" s="50" t="s">
        <v>1014</v>
      </c>
      <c r="D339" s="49">
        <v>1</v>
      </c>
      <c r="E339" s="47" t="s">
        <v>1120</v>
      </c>
      <c r="F339" s="47"/>
      <c r="G339" s="47"/>
      <c r="I339" s="62"/>
      <c r="J339" s="62"/>
      <c r="K339" s="62"/>
    </row>
    <row r="340" spans="2:11" ht="15.75">
      <c r="B340" s="47">
        <v>38</v>
      </c>
      <c r="C340" s="50" t="s">
        <v>1015</v>
      </c>
      <c r="D340" s="49">
        <f>SUM(TELEFÔNICO!C10:C13)*2</f>
        <v>52</v>
      </c>
      <c r="E340" s="47" t="s">
        <v>1120</v>
      </c>
      <c r="F340" s="47"/>
      <c r="G340" s="47"/>
      <c r="I340" s="62"/>
      <c r="J340" s="62"/>
      <c r="K340" s="62"/>
    </row>
    <row r="341" spans="2:11" ht="15.75">
      <c r="B341" s="47">
        <v>39</v>
      </c>
      <c r="C341" s="50" t="s">
        <v>1016</v>
      </c>
      <c r="D341" s="49">
        <v>1</v>
      </c>
      <c r="E341" s="47" t="s">
        <v>1120</v>
      </c>
      <c r="F341" s="47"/>
      <c r="G341" s="47"/>
      <c r="I341" s="62"/>
      <c r="J341" s="62"/>
      <c r="K341" s="62"/>
    </row>
    <row r="342" spans="2:11" ht="15.75">
      <c r="B342" s="47">
        <v>40</v>
      </c>
      <c r="C342" s="50" t="s">
        <v>1017</v>
      </c>
      <c r="D342" s="49">
        <f>D328*8</f>
        <v>576</v>
      </c>
      <c r="E342" s="47" t="s">
        <v>1120</v>
      </c>
      <c r="F342" s="47"/>
      <c r="G342" s="47"/>
      <c r="I342" s="62"/>
      <c r="J342" s="62"/>
      <c r="K342" s="62"/>
    </row>
    <row r="343" spans="2:11" ht="15.75">
      <c r="B343" s="47">
        <v>41</v>
      </c>
      <c r="C343" s="50" t="s">
        <v>1018</v>
      </c>
      <c r="D343" s="49">
        <f>D328*8</f>
        <v>576</v>
      </c>
      <c r="E343" s="47" t="s">
        <v>1120</v>
      </c>
      <c r="F343" s="47"/>
      <c r="G343" s="47"/>
      <c r="I343" s="62"/>
      <c r="J343" s="62"/>
      <c r="K343" s="62"/>
    </row>
    <row r="344" spans="2:11" ht="15.75">
      <c r="B344" s="47">
        <v>42</v>
      </c>
      <c r="C344" s="50" t="s">
        <v>1019</v>
      </c>
      <c r="D344" s="49">
        <v>100</v>
      </c>
      <c r="E344" s="47" t="s">
        <v>1120</v>
      </c>
      <c r="F344" s="47"/>
      <c r="G344" s="47"/>
      <c r="I344" s="62"/>
      <c r="J344" s="62"/>
      <c r="K344" s="62"/>
    </row>
    <row r="345" spans="2:11" ht="15.75">
      <c r="B345" s="47">
        <v>43</v>
      </c>
      <c r="C345" s="50" t="s">
        <v>1020</v>
      </c>
      <c r="D345" s="49">
        <f>(D319+D320)*2</f>
        <v>52</v>
      </c>
      <c r="E345" s="47" t="s">
        <v>1120</v>
      </c>
      <c r="F345" s="47"/>
      <c r="G345" s="47"/>
      <c r="I345" s="62"/>
      <c r="J345" s="62"/>
      <c r="K345" s="62"/>
    </row>
    <row r="346" spans="2:11" ht="15.75">
      <c r="B346" s="47">
        <v>44</v>
      </c>
      <c r="C346" s="50" t="s">
        <v>1130</v>
      </c>
      <c r="D346" s="49">
        <f>(D319+D320)*2</f>
        <v>52</v>
      </c>
      <c r="E346" s="47" t="s">
        <v>1120</v>
      </c>
      <c r="F346" s="47"/>
      <c r="G346" s="47"/>
      <c r="I346" s="62"/>
      <c r="J346" s="62"/>
      <c r="K346" s="62"/>
    </row>
    <row r="347" spans="2:11" ht="15.75">
      <c r="B347" s="47">
        <v>45</v>
      </c>
      <c r="C347" s="50" t="s">
        <v>1021</v>
      </c>
      <c r="D347" s="49">
        <f>(D319+D320)*2</f>
        <v>52</v>
      </c>
      <c r="E347" s="47" t="s">
        <v>1120</v>
      </c>
      <c r="F347" s="47"/>
      <c r="G347" s="47"/>
      <c r="I347" s="62"/>
      <c r="J347" s="62"/>
      <c r="K347" s="62"/>
    </row>
    <row r="348" spans="2:11" ht="15.75">
      <c r="B348" s="47">
        <v>46</v>
      </c>
      <c r="C348" s="50" t="s">
        <v>1022</v>
      </c>
      <c r="D348" s="49">
        <f>(D319+D320)*2</f>
        <v>52</v>
      </c>
      <c r="E348" s="47" t="s">
        <v>1120</v>
      </c>
      <c r="F348" s="47"/>
      <c r="G348" s="47"/>
      <c r="I348" s="62"/>
      <c r="J348" s="62"/>
      <c r="K348" s="62"/>
    </row>
    <row r="349" spans="2:11" ht="15.75">
      <c r="B349" s="47">
        <v>47</v>
      </c>
      <c r="C349" s="50" t="s">
        <v>1023</v>
      </c>
      <c r="D349" s="49">
        <v>2</v>
      </c>
      <c r="E349" s="47" t="s">
        <v>1120</v>
      </c>
      <c r="F349" s="47"/>
      <c r="G349" s="47"/>
      <c r="I349" s="62"/>
      <c r="J349" s="62"/>
      <c r="K349" s="62"/>
    </row>
    <row r="350" spans="2:11" ht="15.75">
      <c r="B350" s="47">
        <v>48</v>
      </c>
      <c r="C350" s="50" t="s">
        <v>1024</v>
      </c>
      <c r="D350" s="49">
        <v>1</v>
      </c>
      <c r="E350" s="47" t="s">
        <v>1120</v>
      </c>
      <c r="F350" s="47"/>
      <c r="G350" s="47"/>
      <c r="I350" s="62"/>
      <c r="J350" s="62"/>
      <c r="K350" s="62"/>
    </row>
    <row r="351" spans="2:11" ht="15.75">
      <c r="B351" s="47">
        <v>49</v>
      </c>
      <c r="C351" s="50" t="s">
        <v>1025</v>
      </c>
      <c r="D351" s="49">
        <f>INT(D340/2)+1</f>
        <v>27</v>
      </c>
      <c r="E351" s="47" t="s">
        <v>1120</v>
      </c>
      <c r="F351" s="47"/>
      <c r="G351" s="47"/>
      <c r="I351" s="62"/>
      <c r="J351" s="62"/>
      <c r="K351" s="62"/>
    </row>
    <row r="352" spans="2:11" ht="15.75">
      <c r="B352" s="47">
        <v>50</v>
      </c>
      <c r="C352" s="50" t="s">
        <v>1026</v>
      </c>
      <c r="D352" s="49">
        <f>INT(D340/2)+1</f>
        <v>27</v>
      </c>
      <c r="E352" s="47" t="s">
        <v>1120</v>
      </c>
      <c r="F352" s="47"/>
      <c r="G352" s="47"/>
      <c r="I352" s="62"/>
      <c r="J352" s="62"/>
      <c r="K352" s="62"/>
    </row>
    <row r="353" spans="2:11" ht="31.5">
      <c r="B353" s="47">
        <v>51</v>
      </c>
      <c r="C353" s="50" t="s">
        <v>1131</v>
      </c>
      <c r="D353" s="49">
        <v>1</v>
      </c>
      <c r="E353" s="47" t="s">
        <v>1120</v>
      </c>
      <c r="F353" s="47"/>
      <c r="G353" s="47"/>
      <c r="I353" s="62"/>
      <c r="J353" s="62"/>
      <c r="K353" s="62"/>
    </row>
    <row r="354" spans="2:11" ht="31.5">
      <c r="B354" s="47">
        <v>52</v>
      </c>
      <c r="C354" s="50" t="s">
        <v>1132</v>
      </c>
      <c r="D354" s="49"/>
      <c r="E354" s="47" t="s">
        <v>1120</v>
      </c>
      <c r="F354" s="47"/>
      <c r="G354" s="47"/>
      <c r="I354" s="62"/>
      <c r="J354" s="62"/>
      <c r="K354" s="62"/>
    </row>
    <row r="355" spans="2:11" ht="31.5">
      <c r="B355" s="47">
        <v>53</v>
      </c>
      <c r="C355" s="50" t="s">
        <v>1027</v>
      </c>
      <c r="D355" s="49">
        <v>1</v>
      </c>
      <c r="E355" s="47" t="s">
        <v>1120</v>
      </c>
      <c r="F355" s="47"/>
      <c r="G355" s="47"/>
      <c r="I355" s="62"/>
      <c r="J355" s="62"/>
      <c r="K355" s="62"/>
    </row>
    <row r="356" spans="2:11" ht="15.75">
      <c r="B356" s="47">
        <v>54</v>
      </c>
      <c r="C356" s="50" t="s">
        <v>1028</v>
      </c>
      <c r="D356" s="49">
        <f>D328</f>
        <v>72</v>
      </c>
      <c r="E356" s="47" t="s">
        <v>1120</v>
      </c>
      <c r="F356" s="47"/>
      <c r="G356" s="47"/>
      <c r="I356" s="62"/>
      <c r="J356" s="62"/>
      <c r="K356" s="62"/>
    </row>
    <row r="357" spans="2:11" ht="15.75">
      <c r="B357" s="47">
        <v>55</v>
      </c>
      <c r="C357" s="50" t="s">
        <v>1029</v>
      </c>
      <c r="D357" s="49"/>
      <c r="E357" s="47" t="s">
        <v>1120</v>
      </c>
      <c r="F357" s="47"/>
      <c r="G357" s="47"/>
      <c r="I357" s="62"/>
      <c r="J357" s="62"/>
      <c r="K357" s="62"/>
    </row>
    <row r="358" spans="2:11" ht="15.75">
      <c r="B358" s="47">
        <v>56</v>
      </c>
      <c r="C358" s="50" t="s">
        <v>1030</v>
      </c>
      <c r="D358" s="49">
        <f>D356</f>
        <v>72</v>
      </c>
      <c r="E358" s="47" t="s">
        <v>1120</v>
      </c>
      <c r="F358" s="47"/>
      <c r="G358" s="47"/>
      <c r="I358" s="62"/>
      <c r="J358" s="62"/>
      <c r="K358" s="62"/>
    </row>
    <row r="359" spans="2:11" ht="31.5">
      <c r="B359" s="47">
        <v>57</v>
      </c>
      <c r="C359" s="50" t="s">
        <v>1031</v>
      </c>
      <c r="D359" s="49">
        <f>SUM(TELEFÔNICO!C10:C13)</f>
        <v>26</v>
      </c>
      <c r="E359" s="47" t="s">
        <v>1120</v>
      </c>
      <c r="F359" s="47"/>
      <c r="G359" s="47"/>
      <c r="I359" s="62"/>
      <c r="J359" s="62"/>
      <c r="K359" s="62"/>
    </row>
    <row r="360" spans="2:11" ht="15.75">
      <c r="B360" s="47">
        <v>58</v>
      </c>
      <c r="C360" s="50" t="s">
        <v>1032</v>
      </c>
      <c r="D360" s="49">
        <f>D358*4/2</f>
        <v>144</v>
      </c>
      <c r="E360" s="47" t="s">
        <v>731</v>
      </c>
      <c r="F360" s="47"/>
      <c r="G360" s="47"/>
      <c r="I360" s="62"/>
      <c r="J360" s="62"/>
      <c r="K360" s="62"/>
    </row>
  </sheetData>
  <sheetProtection/>
  <mergeCells count="9">
    <mergeCell ref="B2:G2"/>
    <mergeCell ref="B72:G72"/>
    <mergeCell ref="B301:G301"/>
    <mergeCell ref="B105:G105"/>
    <mergeCell ref="B138:G138"/>
    <mergeCell ref="B171:G171"/>
    <mergeCell ref="B204:G204"/>
    <mergeCell ref="B237:G237"/>
    <mergeCell ref="B270:G270"/>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B2:C15"/>
  <sheetViews>
    <sheetView zoomScalePageLayoutView="0" workbookViewId="0" topLeftCell="A1">
      <selection activeCell="C10" sqref="C10"/>
    </sheetView>
  </sheetViews>
  <sheetFormatPr defaultColWidth="9.140625" defaultRowHeight="12.75"/>
  <cols>
    <col min="2" max="2" width="65.28125" style="0" bestFit="1" customWidth="1"/>
  </cols>
  <sheetData>
    <row r="2" spans="2:3" ht="12.75">
      <c r="B2" t="s">
        <v>978</v>
      </c>
      <c r="C2">
        <v>17</v>
      </c>
    </row>
    <row r="3" spans="2:3" ht="12.75">
      <c r="B3" t="s">
        <v>979</v>
      </c>
      <c r="C3">
        <v>1</v>
      </c>
    </row>
    <row r="4" spans="2:3" ht="12.75">
      <c r="B4" t="s">
        <v>980</v>
      </c>
      <c r="C4">
        <v>23</v>
      </c>
    </row>
    <row r="5" spans="2:3" ht="12.75">
      <c r="B5" t="s">
        <v>981</v>
      </c>
      <c r="C5">
        <v>19</v>
      </c>
    </row>
    <row r="6" spans="2:3" ht="12.75">
      <c r="B6" t="s">
        <v>982</v>
      </c>
      <c r="C6">
        <v>7</v>
      </c>
    </row>
    <row r="9" ht="12.75">
      <c r="B9" t="s">
        <v>1140</v>
      </c>
    </row>
    <row r="10" spans="2:3" ht="12.75">
      <c r="B10" t="s">
        <v>1134</v>
      </c>
      <c r="C10">
        <v>7</v>
      </c>
    </row>
    <row r="11" spans="2:3" ht="12.75">
      <c r="B11" t="s">
        <v>1135</v>
      </c>
      <c r="C11">
        <v>3</v>
      </c>
    </row>
    <row r="12" spans="2:3" ht="12.75">
      <c r="B12" t="s">
        <v>1136</v>
      </c>
      <c r="C12">
        <v>8</v>
      </c>
    </row>
    <row r="13" spans="2:3" ht="12.75">
      <c r="B13" t="s">
        <v>1137</v>
      </c>
      <c r="C13">
        <v>8</v>
      </c>
    </row>
    <row r="14" spans="2:3" ht="12.75">
      <c r="B14" t="s">
        <v>1138</v>
      </c>
      <c r="C14">
        <v>2</v>
      </c>
    </row>
    <row r="15" spans="2:3" ht="12.75">
      <c r="B15" t="s">
        <v>1139</v>
      </c>
      <c r="C15">
        <v>4</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dc:creator>
  <cp:keywords/>
  <dc:description/>
  <cp:lastModifiedBy>RODRIGO</cp:lastModifiedBy>
  <cp:lastPrinted>2012-02-10T18:50:34Z</cp:lastPrinted>
  <dcterms:created xsi:type="dcterms:W3CDTF">2011-11-22T17:36:49Z</dcterms:created>
  <dcterms:modified xsi:type="dcterms:W3CDTF">2021-03-07T04:31:29Z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