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80" yWindow="2535" windowWidth="12120" windowHeight="4500" tabRatio="637" activeTab="0"/>
  </bookViews>
  <sheets>
    <sheet name="RESUMO" sheetId="1" r:id="rId1"/>
    <sheet name="CALÇAMENTO" sheetId="2" r:id="rId2"/>
    <sheet name="Orçamento Analitico" sheetId="3" r:id="rId3"/>
    <sheet name="SINALIZAÇÃO" sheetId="4" r:id="rId4"/>
    <sheet name="Cronogram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>#REF!</definedName>
    <definedName name="_Fill" hidden="1">#REF!</definedName>
    <definedName name="A">#REF!</definedName>
    <definedName name="AA">#REF!</definedName>
    <definedName name="_xlnm.Print_Area" localSheetId="1">'CALÇAMENTO'!$A$1:$G$52</definedName>
    <definedName name="_xlnm.Print_Area" localSheetId="2">'Orçamento Analitico'!$B$2:$H$47</definedName>
    <definedName name="_xlnm.Print_Area" localSheetId="0">'RESUMO'!$A$1:$G$49</definedName>
    <definedName name="_xlnm.Print_Area" localSheetId="3">'SINALIZAÇÃO'!$A$1:$G$39</definedName>
    <definedName name="er">'[4]INSUMOS'!$C$14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1">#REF!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3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1">#REF!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'[4]INSUMOS'!$C$61</definedName>
    <definedName name="INS01">'[4]INSUMOS'!$C$2</definedName>
    <definedName name="INS02">'[4]INSUMOS'!$C$3</definedName>
    <definedName name="INS03">'[4]INSUMOS'!$C$4</definedName>
    <definedName name="INS03A">'[4]INSUMOS'!$C$5</definedName>
    <definedName name="INS04">'[4]INSUMOS'!$C$6</definedName>
    <definedName name="INS04A">'[4]INSUMOS'!$C$7</definedName>
    <definedName name="INS04B">'[4]INSUMOS'!$C$8</definedName>
    <definedName name="INS05">'[3]INSUMOS'!$C$12</definedName>
    <definedName name="INS05A">#REF!</definedName>
    <definedName name="INS06">'[3]INSUMOS'!$C$14</definedName>
    <definedName name="INS06B">#REF!</definedName>
    <definedName name="INS07">'[4]INSUMOS'!$C$16</definedName>
    <definedName name="INS08">'[4]INSUMOS'!$C$17</definedName>
    <definedName name="INS09">'[4]INSUMOS'!$C$18</definedName>
    <definedName name="INS10">'[4]INSUMOS'!$C$19</definedName>
    <definedName name="INS11">'[3]INSUMOS'!$C$20</definedName>
    <definedName name="INS12">#REF!</definedName>
    <definedName name="INS13">#REF!</definedName>
    <definedName name="INS14">'[4]INSUMOS'!$C$23</definedName>
    <definedName name="INS15">#REF!</definedName>
    <definedName name="INS16">'[4]INSUMOS'!$C$25</definedName>
    <definedName name="INS17">'[4]INSUMOS'!$C$26</definedName>
    <definedName name="INS17A">'[4]INSUMOS'!$C$27</definedName>
    <definedName name="INS18">#REF!</definedName>
    <definedName name="INS19">'[4]INSUMOS'!$C$29</definedName>
    <definedName name="INS20">'[4]INSUMOS'!$C$30</definedName>
    <definedName name="INS21">'[4]INSUMOS'!$C$31</definedName>
    <definedName name="INS21B">#REF!</definedName>
    <definedName name="INS21C">'[4]INSUMOS'!$C$33</definedName>
    <definedName name="INS21D">'[4]INSUMOS'!$C$34</definedName>
    <definedName name="INS21E">'[4]INSUMOS'!$C$35</definedName>
    <definedName name="INS22">'[4]INSUMOS'!$C$36</definedName>
    <definedName name="INS23">#REF!</definedName>
    <definedName name="INS24">#REF!</definedName>
    <definedName name="INS24A">'[4]INSUMOS'!$C$38</definedName>
    <definedName name="INS24AA">#REF!</definedName>
    <definedName name="INS24BB">#REF!</definedName>
    <definedName name="INS24D">'[4]INSUMOS'!$C$39</definedName>
    <definedName name="INS25">'[4]INSUMOS'!$C$42</definedName>
    <definedName name="INS26">'[4]INSUMOS'!$C$43</definedName>
    <definedName name="INS27">'[4]INSUMOS'!$C$44</definedName>
    <definedName name="INS28">'[4]INSUMOS'!$C$45</definedName>
    <definedName name="INS29">#REF!</definedName>
    <definedName name="INS30">'[4]INSUMOS'!$C$47</definedName>
    <definedName name="INS31">'[4]INSUMOS'!$C$48</definedName>
    <definedName name="INS31A">#REF!</definedName>
    <definedName name="INS31B">#REF!</definedName>
    <definedName name="INS32">#REF!</definedName>
    <definedName name="INS33">'[3]INSUMOS'!$C$52</definedName>
    <definedName name="INS34">#REF!</definedName>
    <definedName name="INS35">#REF!</definedName>
    <definedName name="INS36">#REF!</definedName>
    <definedName name="INS37">'[3]INSUMOS'!$C$56</definedName>
    <definedName name="INS38">#REF!</definedName>
    <definedName name="INS39">#REF!</definedName>
    <definedName name="INS40">#REF!</definedName>
    <definedName name="INS41">#REF!</definedName>
    <definedName name="INS42">'[3]INSUMOS'!$C$61</definedName>
    <definedName name="INS43">#REF!</definedName>
    <definedName name="INS44">#REF!</definedName>
    <definedName name="INS45">#REF!</definedName>
    <definedName name="INS46">#REF!</definedName>
    <definedName name="INS47">'[3]INSUMOS'!$C$66</definedName>
    <definedName name="INS48">#REF!</definedName>
    <definedName name="INS4C">'[4]INSUMOS'!$C$9</definedName>
    <definedName name="INS4D">#REF!</definedName>
    <definedName name="INS4E">#REF!</definedName>
    <definedName name="lui">#REF!</definedName>
    <definedName name="opa">#REF!</definedName>
    <definedName name="_xlnm.Print_Titles" localSheetId="1">'CALÇAMENTO'!$1:$7</definedName>
    <definedName name="_xlnm.Print_Titles" localSheetId="2">'Orçamento Analitico'!$2:$9</definedName>
    <definedName name="_xlnm.Print_Titles" localSheetId="0">'RESUMO'!$1:$7</definedName>
    <definedName name="_xlnm.Print_Titles" localSheetId="3">'SINALIZAÇÃO'!$1:$7</definedName>
    <definedName name="tre3">'[4]INSUMOS'!$C$66</definedName>
    <definedName name="XXXXXXXXXXXXX">#REF!</definedName>
  </definedNames>
  <calcPr fullCalcOnLoad="1"/>
</workbook>
</file>

<file path=xl/sharedStrings.xml><?xml version="1.0" encoding="utf-8"?>
<sst xmlns="http://schemas.openxmlformats.org/spreadsheetml/2006/main" count="201" uniqueCount="126">
  <si>
    <t>COD.</t>
  </si>
  <si>
    <t>QUANT.</t>
  </si>
  <si>
    <t>CUSTO TOTAL R$</t>
  </si>
  <si>
    <t xml:space="preserve">CONTINUAÇÃO ANEXO II </t>
  </si>
  <si>
    <t>ÍTEM</t>
  </si>
  <si>
    <t>DISCRIMINAÇÃO</t>
  </si>
  <si>
    <t>UN.</t>
  </si>
  <si>
    <t>PREÇO UNIT.</t>
  </si>
  <si>
    <t>PREÇO TOTAL</t>
  </si>
  <si>
    <r>
      <t>OBRA:</t>
    </r>
    <r>
      <rPr>
        <sz val="8"/>
        <rFont val="Arial"/>
        <family val="2"/>
      </rPr>
      <t xml:space="preserve"> CALÇAMENTO DAS RUAS DO POVOADO DE SÃO JORGE</t>
    </r>
  </si>
  <si>
    <r>
      <t>LOCAL:</t>
    </r>
    <r>
      <rPr>
        <sz val="8"/>
        <rFont val="Arial"/>
        <family val="2"/>
      </rPr>
      <t xml:space="preserve"> Povoado de São Jorge - Alto Paraíso-Go</t>
    </r>
  </si>
  <si>
    <t>Desmatamento,destocamento,e limpeza (diam. 15cm)</t>
  </si>
  <si>
    <t>m2</t>
  </si>
  <si>
    <t>m3</t>
  </si>
  <si>
    <t>Escav.,carga e transp.1°Categ.c/carregadeira - (DT:51 a 200M)</t>
  </si>
  <si>
    <t xml:space="preserve">Transp. Local Mat.1° categ. c/ basculante 10M3 - DMT&gt;5,0KM </t>
  </si>
  <si>
    <t>m3km</t>
  </si>
  <si>
    <t>Regularização e compactação do sub-leito</t>
  </si>
  <si>
    <t>Escavação e Carga Mat.de Jazida</t>
  </si>
  <si>
    <t>Transporte de Mat.de Jazida ( cascalho)</t>
  </si>
  <si>
    <t>73817/001</t>
  </si>
  <si>
    <t>Embasamento de Material Granular - po de pedra (SINAPI)</t>
  </si>
  <si>
    <t>Meio-fio com sarjeta,inclusive escavação e escoramento</t>
  </si>
  <si>
    <t>m</t>
  </si>
  <si>
    <t>Serv.topog.,locação,nota de serviço,acompanhamento e greide</t>
  </si>
  <si>
    <t>Transporte de material - Blocos intertravados tipo paver</t>
  </si>
  <si>
    <t>BDI INCLUSO NOS PREÇOS UNITÁRIOS - 28%</t>
  </si>
  <si>
    <t>Calçamento em bloco intertravado de concreto tipo paver c/12 faces de 5,5 cm, e=8 cm, 35 Mpa</t>
  </si>
  <si>
    <t xml:space="preserve">CALÇAMENTO </t>
  </si>
  <si>
    <t>GALERIA DE AGUAS PLUVIAIS</t>
  </si>
  <si>
    <t>OBRA: CALÇAMENTO E GALERIA DE ÁGUAS PLUVIAIS DE RUAS DO POVOADO DE SÃO JORGE</t>
  </si>
  <si>
    <t>LOCAL: Povoado de São Jorge - Alto Paraíso-Go</t>
  </si>
  <si>
    <r>
      <t>DATA:</t>
    </r>
    <r>
      <rPr>
        <sz val="8"/>
        <rFont val="Arial"/>
        <family val="2"/>
      </rPr>
      <t xml:space="preserve"> ABRIL/2013</t>
    </r>
  </si>
  <si>
    <t>DATA: ABRIL/2013</t>
  </si>
  <si>
    <r>
      <t>OBRA:</t>
    </r>
    <r>
      <rPr>
        <sz val="8"/>
        <rFont val="Arial"/>
        <family val="2"/>
      </rPr>
      <t xml:space="preserve"> SINALIZAÇÃO  DE VIAS URBANAS DO DISTRITO DE SÃO JORGE</t>
    </r>
  </si>
  <si>
    <r>
      <t>LOCAL:</t>
    </r>
    <r>
      <rPr>
        <sz val="8"/>
        <rFont val="Arial"/>
        <family val="2"/>
      </rPr>
      <t xml:space="preserve"> Distrito de São Jorge - Alto Paraíso-Go</t>
    </r>
  </si>
  <si>
    <t>OBS: ORÇAMENTO COM BASE NAS TABELAS DA AGETOP SETEMBRO - 2012  -  BDI INCLUSO 28%</t>
  </si>
  <si>
    <t>SINALIZAÇÃO VERTICAL PLACAS DE AÇO E POSTES DE MADEIRA</t>
  </si>
  <si>
    <t>1.1</t>
  </si>
  <si>
    <t>Distrito de São Jorge</t>
  </si>
  <si>
    <t>SINALIZAÇÃO</t>
  </si>
  <si>
    <t xml:space="preserve"> ORÇAMENTO  ANALITICO</t>
  </si>
  <si>
    <t>OBRA: GALERIA DE ÁGUAS PLUVIAIS</t>
  </si>
  <si>
    <t xml:space="preserve">LOCAL: Povoado de São Jorge </t>
  </si>
  <si>
    <t xml:space="preserve">Alto Paraíso de Goiás - GO </t>
  </si>
  <si>
    <t xml:space="preserve">DATA : ABRIL/2013 </t>
  </si>
  <si>
    <t>B.D.I. INCLUSO ( 28%)</t>
  </si>
  <si>
    <t>TABELA DE OBRAS DE ARTE ESPECIAIS - SETEMBRO DE 2012 AGETOP</t>
  </si>
  <si>
    <t>ITEM</t>
  </si>
  <si>
    <t>CÓDIGO</t>
  </si>
  <si>
    <t>SERVIÇOS</t>
  </si>
  <si>
    <t>UNID</t>
  </si>
  <si>
    <t>R$  SERV.</t>
  </si>
  <si>
    <t>R$  TOTAL</t>
  </si>
  <si>
    <t>ESCAVAÇÃO, REATERRO,  ESCORAMENTO E TOPOGRAFIA - GAP</t>
  </si>
  <si>
    <t>Escavação mecânica em terra</t>
  </si>
  <si>
    <t>M3</t>
  </si>
  <si>
    <t>Escavação mecânica em rocha decomp. ou matacão</t>
  </si>
  <si>
    <t>Escavação mecânica em solo mole</t>
  </si>
  <si>
    <t>Reaterro de valas c/ compactação vibratória</t>
  </si>
  <si>
    <t>CONSTRUÇÃO DE POÇO DE VISITA</t>
  </si>
  <si>
    <t>Fornecimento,transporte e assentamento de tubo D=0,80m</t>
  </si>
  <si>
    <t>M</t>
  </si>
  <si>
    <t>Poço de visita para rede D=0,80 m, parte fixa c/ 1,00m de altura</t>
  </si>
  <si>
    <t>UN</t>
  </si>
  <si>
    <t>Acréscimo na altura do P.V. para rede D= 0,80 m</t>
  </si>
  <si>
    <t>Chaminé para poço de visita,inclusive tampão e anel</t>
  </si>
  <si>
    <t>CONSTRUÇÃO DE BOCA DE LOBO</t>
  </si>
  <si>
    <t>Boca-de-lobo, altura média de 1,30 m</t>
  </si>
  <si>
    <t xml:space="preserve"> CANAL DE DESAREIAMENTO</t>
  </si>
  <si>
    <t>Escoramento descontínuo em valas c/ espaçamento 1,8m.</t>
  </si>
  <si>
    <t>M2</t>
  </si>
  <si>
    <t>Serviço topografia incl. Locação, NS, acomp. Cad. GAP</t>
  </si>
  <si>
    <t xml:space="preserve"> ACO CA-50A - 6,3 MM (1/4") - (OBRAS CIVIS)  </t>
  </si>
  <si>
    <t xml:space="preserve">Kg </t>
  </si>
  <si>
    <t xml:space="preserve"> ACO CA 50-A - 8,0 MM (5/16") - (OBRAS CIVIS)</t>
  </si>
  <si>
    <t xml:space="preserve"> ACO CA-50A - 10,0 MM (3/8") - (OBRAS CIVIS) </t>
  </si>
  <si>
    <t xml:space="preserve"> ACO CA 50-A - 12,5 MM (1/2") - (OBRAS CIVIS) </t>
  </si>
  <si>
    <t xml:space="preserve"> ACO CA-60 - 5,0 MM - (OBRAS CIVIS) </t>
  </si>
  <si>
    <t xml:space="preserve"> FORMA MADEIRIT PLASTIF.12MM-VIGA/PILAR U=2V-(O.C.) </t>
  </si>
  <si>
    <t xml:space="preserve">       </t>
  </si>
  <si>
    <t>PAINEL TRELIÇADO H = 20</t>
  </si>
  <si>
    <t xml:space="preserve"> GRELHA DE FERRO CHATO COM BERÇO</t>
  </si>
  <si>
    <t xml:space="preserve"> Lastro de pedra marroada(gap)</t>
  </si>
  <si>
    <t>Concreto Fck 25 MPA</t>
  </si>
  <si>
    <t xml:space="preserve"> GABIÕES (1,00 M) </t>
  </si>
  <si>
    <t xml:space="preserve"> COLCHÕES RENO (0,3 M) </t>
  </si>
  <si>
    <t xml:space="preserve"> Geotextil - Bidim RT-16 ou equivalente </t>
  </si>
  <si>
    <t xml:space="preserve">m2 </t>
  </si>
  <si>
    <t>DIVERSOS</t>
  </si>
  <si>
    <t xml:space="preserve">Instalação do canteiro de obras/Mobilização (OAE/GAP)-2% </t>
  </si>
  <si>
    <t xml:space="preserve">VB </t>
  </si>
  <si>
    <t>Placa de obra</t>
  </si>
  <si>
    <t xml:space="preserve">  m2</t>
  </si>
  <si>
    <t xml:space="preserve">TOTAL DO ORÇAMENTO </t>
  </si>
  <si>
    <t xml:space="preserve">CRONOGRAMA FISICO-FINANCEIRO </t>
  </si>
  <si>
    <t>OBRA: GALERIA DE ÁGUAS PLUVIAIS, CALÇAMENTO DAS RUAS e SINALIZAÇÃO</t>
  </si>
  <si>
    <t xml:space="preserve">LOCAL: Povoado de São Jorge -  Alto Paraíso de Goiás - GO </t>
  </si>
  <si>
    <t>DATA : ABRIL/2013                                          B.D.I. INCLUSO ( 28%)</t>
  </si>
  <si>
    <t>DISCRIMINAÇÃO DE SERVIÇOS</t>
  </si>
  <si>
    <t xml:space="preserve">VALOR  </t>
  </si>
  <si>
    <t>PESO</t>
  </si>
  <si>
    <t>SERVIÇOS A EXECUTAR (TRÊS MESES)</t>
  </si>
  <si>
    <t>1ª MEDIÇÃO (1° MÊS)</t>
  </si>
  <si>
    <t>2ª MEDIÇÃO  (2° MÊS)</t>
  </si>
  <si>
    <t>3ª MEDIÇÃO  (3° MÊS)</t>
  </si>
  <si>
    <t>%</t>
  </si>
  <si>
    <t>SIMP</t>
  </si>
  <si>
    <t>% PORC.</t>
  </si>
  <si>
    <t>ACUMUL</t>
  </si>
  <si>
    <t>A)</t>
  </si>
  <si>
    <t>GALERIA DE AGUA PLUVIAL</t>
  </si>
  <si>
    <t>1</t>
  </si>
  <si>
    <t>2</t>
  </si>
  <si>
    <t>3</t>
  </si>
  <si>
    <t>4</t>
  </si>
  <si>
    <t>5</t>
  </si>
  <si>
    <t>TOTAL GALERIA DE AGUA PLUVIAL</t>
  </si>
  <si>
    <t>B)</t>
  </si>
  <si>
    <t>CALÇAMENTO  DAS  RUAS</t>
  </si>
  <si>
    <t>Desmatamento,destocamento,e limpeza(diam.15cm)</t>
  </si>
  <si>
    <t>Calçamento em bloco intertravado de concreto tipo paver c/12 faces de 5,5cm,e=8cm,35MPa</t>
  </si>
  <si>
    <t>TOTAL  DO  CALÇAMENTO  DAS  RUAS</t>
  </si>
  <si>
    <t>C)</t>
  </si>
  <si>
    <t>TOTAL  DAS MEDIÇÕES</t>
  </si>
  <si>
    <t xml:space="preserve">TOTAL GERAL: GALERIAS DE AGUA PLUVIAL, CALÇAMENTO DAS RUAS  E SINALIZAÇÃO  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</si>
</sst>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#,##0.000"/>
    <numFmt numFmtId="175" formatCode="[$€]#\!#0.00_);[Red]\([$€]#,##0.00\)"/>
    <numFmt numFmtId="176" formatCode="#,##0.00&quot; &quot;;&quot; (&quot;#,##0.00&quot;)&quot;;&quot; -&quot;#&quot; &quot;;@&quot; &quot;"/>
    <numFmt numFmtId="177" formatCode="[$R$-416]&quot; &quot;#,##0.00;[Red]&quot;-&quot;[$R$-416]&quot; &quot;#,##0.00"/>
    <numFmt numFmtId="178" formatCode="General_)"/>
    <numFmt numFmtId="179" formatCode="#,#00"/>
    <numFmt numFmtId="180" formatCode="%#,#00"/>
    <numFmt numFmtId="181" formatCode="#.##000"/>
    <numFmt numFmtId="182" formatCode="#,"/>
    <numFmt numFmtId="183" formatCode="#,##0.00000"/>
    <numFmt numFmtId="184" formatCode="#,##0.000000"/>
    <numFmt numFmtId="185" formatCode="000000"/>
    <numFmt numFmtId="186" formatCode="#,##0.0000"/>
    <numFmt numFmtId="187" formatCode="0.0000"/>
    <numFmt numFmtId="188" formatCode="0.000"/>
    <numFmt numFmtId="189" formatCode="0.00000"/>
    <numFmt numFmtId="190" formatCode="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-[$R$-416]\ * #,##0.00_-;\-[$R$-416]\ * #,##0.00_-;_-[$R$-416]\ * &quot;-&quot;??_-;_-@_-"/>
    <numFmt numFmtId="196" formatCode="&quot;R$&quot;\ #,##0.00"/>
    <numFmt numFmtId="197" formatCode="#,##0.0000000"/>
    <numFmt numFmtId="198" formatCode="_(* #,##0.00_);_(* \(#,##0.00\);_(* \-??_);_(@_)"/>
    <numFmt numFmtId="199" formatCode="#,##0.000000000"/>
    <numFmt numFmtId="200" formatCode="0.0%"/>
    <numFmt numFmtId="201" formatCode="[$-416]dddd\,\ d&quot; de &quot;mmmm&quot; de &quot;yyyy"/>
    <numFmt numFmtId="202" formatCode="mmmm\-yy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color indexed="6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0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32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 vertical="top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1" applyNumberFormat="0" applyAlignment="0" applyProtection="0"/>
    <xf numFmtId="0" fontId="8" fillId="35" borderId="1" applyNumberFormat="0" applyAlignment="0" applyProtection="0"/>
    <xf numFmtId="0" fontId="9" fillId="36" borderId="2" applyNumberFormat="0" applyAlignment="0" applyProtection="0"/>
    <xf numFmtId="0" fontId="10" fillId="0" borderId="3" applyNumberFormat="0" applyFill="0" applyAlignment="0" applyProtection="0"/>
    <xf numFmtId="0" fontId="9" fillId="37" borderId="2" applyNumberFormat="0" applyAlignment="0" applyProtection="0"/>
    <xf numFmtId="0" fontId="24" fillId="0" borderId="0">
      <alignment/>
      <protection locked="0"/>
    </xf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41" borderId="0" applyNumberFormat="0" applyBorder="0" applyAlignment="0" applyProtection="0"/>
    <xf numFmtId="0" fontId="11" fillId="13" borderId="1" applyNumberFormat="0" applyAlignment="0" applyProtection="0"/>
    <xf numFmtId="0" fontId="32" fillId="0" borderId="0">
      <alignment/>
      <protection/>
    </xf>
    <xf numFmtId="175" fontId="12" fillId="0" borderId="0" applyFont="0" applyFill="0" applyBorder="0" applyAlignment="0" applyProtection="0"/>
    <xf numFmtId="0" fontId="4" fillId="0" borderId="0">
      <alignment/>
      <protection/>
    </xf>
    <xf numFmtId="176" fontId="25" fillId="0" borderId="0">
      <alignment/>
      <protection/>
    </xf>
    <xf numFmtId="0" fontId="17" fillId="0" borderId="0" applyNumberFormat="0" applyFill="0" applyBorder="0" applyAlignment="0" applyProtection="0"/>
    <xf numFmtId="179" fontId="24" fillId="0" borderId="0">
      <alignment/>
      <protection locked="0"/>
    </xf>
    <xf numFmtId="0" fontId="7" fillId="4" borderId="0" applyNumberFormat="0" applyBorder="0" applyAlignment="0" applyProtection="0"/>
    <xf numFmtId="0" fontId="26" fillId="0" borderId="0">
      <alignment horizontal="center"/>
      <protection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8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8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0" fillId="45" borderId="7" applyNumberFormat="0" applyAlignment="0" applyProtection="0"/>
    <xf numFmtId="0" fontId="15" fillId="34" borderId="8" applyNumberFormat="0" applyAlignment="0" applyProtection="0"/>
    <xf numFmtId="180" fontId="24" fillId="0" borderId="0">
      <alignment/>
      <protection locked="0"/>
    </xf>
    <xf numFmtId="181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9" fillId="0" borderId="0">
      <alignment/>
      <protection/>
    </xf>
    <xf numFmtId="177" fontId="29" fillId="0" borderId="0">
      <alignment/>
      <protection/>
    </xf>
    <xf numFmtId="0" fontId="15" fillId="35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0" fillId="0" borderId="9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182" fontId="31" fillId="0" borderId="0">
      <alignment/>
      <protection locked="0"/>
    </xf>
    <xf numFmtId="182" fontId="31" fillId="0" borderId="0">
      <alignment/>
      <protection locked="0"/>
    </xf>
    <xf numFmtId="0" fontId="22" fillId="0" borderId="10" applyNumberFormat="0" applyFill="0" applyAlignment="0" applyProtection="0"/>
    <xf numFmtId="49" fontId="33" fillId="0" borderId="0" applyNumberFormat="0" applyFont="0" applyFill="0" applyBorder="0" applyAlignment="0" applyProtection="0"/>
    <xf numFmtId="49" fontId="33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46" borderId="11" xfId="202" applyFont="1" applyFill="1" applyBorder="1" applyAlignment="1">
      <alignment horizontal="left"/>
      <protection/>
    </xf>
    <xf numFmtId="0" fontId="3" fillId="46" borderId="11" xfId="202" applyFont="1" applyFill="1" applyBorder="1" applyAlignment="1">
      <alignment horizontal="center"/>
      <protection/>
    </xf>
    <xf numFmtId="4" fontId="3" fillId="46" borderId="11" xfId="202" applyNumberFormat="1" applyFont="1" applyFill="1" applyBorder="1" applyAlignment="1">
      <alignment horizontal="right"/>
      <protection/>
    </xf>
    <xf numFmtId="4" fontId="3" fillId="46" borderId="12" xfId="202" applyNumberFormat="1" applyFont="1" applyFill="1" applyBorder="1" applyAlignment="1">
      <alignment horizontal="right"/>
      <protection/>
    </xf>
    <xf numFmtId="0" fontId="36" fillId="0" borderId="0" xfId="202" applyFont="1">
      <alignment/>
      <protection/>
    </xf>
    <xf numFmtId="0" fontId="34" fillId="46" borderId="0" xfId="202" applyFont="1" applyFill="1" applyBorder="1" applyAlignment="1">
      <alignment horizontal="center"/>
      <protection/>
    </xf>
    <xf numFmtId="0" fontId="34" fillId="46" borderId="13" xfId="202" applyFont="1" applyFill="1" applyBorder="1" applyAlignment="1">
      <alignment horizontal="center"/>
      <protection/>
    </xf>
    <xf numFmtId="0" fontId="36" fillId="0" borderId="0" xfId="202" applyFont="1" applyBorder="1" applyAlignment="1">
      <alignment horizontal="left"/>
      <protection/>
    </xf>
    <xf numFmtId="0" fontId="36" fillId="0" borderId="0" xfId="202" applyFont="1" applyBorder="1" applyAlignment="1">
      <alignment horizontal="center"/>
      <protection/>
    </xf>
    <xf numFmtId="4" fontId="36" fillId="0" borderId="0" xfId="202" applyNumberFormat="1" applyFont="1" applyBorder="1" applyAlignment="1">
      <alignment horizontal="right"/>
      <protection/>
    </xf>
    <xf numFmtId="0" fontId="3" fillId="0" borderId="0" xfId="202" applyFont="1" applyBorder="1" applyAlignment="1">
      <alignment horizontal="left"/>
      <protection/>
    </xf>
    <xf numFmtId="0" fontId="3" fillId="0" borderId="0" xfId="202" applyFont="1" applyBorder="1" applyAlignment="1">
      <alignment horizontal="center"/>
      <protection/>
    </xf>
    <xf numFmtId="4" fontId="3" fillId="0" borderId="0" xfId="202" applyNumberFormat="1" applyFont="1" applyBorder="1" applyAlignment="1">
      <alignment horizontal="right"/>
      <protection/>
    </xf>
    <xf numFmtId="0" fontId="37" fillId="46" borderId="0" xfId="202" applyFont="1" applyFill="1" applyBorder="1" applyAlignment="1">
      <alignment horizontal="left" vertical="top"/>
      <protection/>
    </xf>
    <xf numFmtId="0" fontId="37" fillId="46" borderId="13" xfId="202" applyFont="1" applyFill="1" applyBorder="1" applyAlignment="1">
      <alignment horizontal="left" vertical="top"/>
      <protection/>
    </xf>
    <xf numFmtId="0" fontId="35" fillId="0" borderId="0" xfId="202" applyFont="1" applyAlignment="1">
      <alignment horizontal="center"/>
      <protection/>
    </xf>
    <xf numFmtId="0" fontId="34" fillId="46" borderId="0" xfId="202" applyFont="1" applyFill="1" applyBorder="1" applyAlignment="1">
      <alignment horizontal="left"/>
      <protection/>
    </xf>
    <xf numFmtId="0" fontId="34" fillId="46" borderId="13" xfId="202" applyFont="1" applyFill="1" applyBorder="1" applyAlignment="1">
      <alignment horizontal="left"/>
      <protection/>
    </xf>
    <xf numFmtId="0" fontId="3" fillId="0" borderId="0" xfId="202" applyFont="1">
      <alignment/>
      <protection/>
    </xf>
    <xf numFmtId="0" fontId="34" fillId="0" borderId="0" xfId="202" applyFont="1" applyBorder="1" applyAlignment="1">
      <alignment horizontal="left"/>
      <protection/>
    </xf>
    <xf numFmtId="0" fontId="34" fillId="0" borderId="13" xfId="202" applyFont="1" applyBorder="1" applyAlignment="1">
      <alignment horizontal="left"/>
      <protection/>
    </xf>
    <xf numFmtId="0" fontId="36" fillId="46" borderId="0" xfId="202" applyFont="1" applyFill="1" applyBorder="1" applyAlignment="1">
      <alignment horizontal="left"/>
      <protection/>
    </xf>
    <xf numFmtId="0" fontId="35" fillId="0" borderId="14" xfId="202" applyFont="1" applyBorder="1" applyAlignment="1">
      <alignment horizontal="center"/>
      <protection/>
    </xf>
    <xf numFmtId="4" fontId="35" fillId="0" borderId="14" xfId="202" applyNumberFormat="1" applyFont="1" applyBorder="1" applyAlignment="1">
      <alignment horizontal="center"/>
      <protection/>
    </xf>
    <xf numFmtId="4" fontId="35" fillId="0" borderId="15" xfId="202" applyNumberFormat="1" applyFont="1" applyBorder="1" applyAlignment="1">
      <alignment horizontal="center"/>
      <protection/>
    </xf>
    <xf numFmtId="0" fontId="3" fillId="0" borderId="0" xfId="202" applyFont="1" applyAlignment="1">
      <alignment horizontal="left"/>
      <protection/>
    </xf>
    <xf numFmtId="0" fontId="3" fillId="0" borderId="0" xfId="202" applyFont="1" applyAlignment="1">
      <alignment horizontal="center"/>
      <protection/>
    </xf>
    <xf numFmtId="4" fontId="3" fillId="0" borderId="0" xfId="202" applyNumberFormat="1" applyFont="1" applyAlignment="1">
      <alignment horizontal="right"/>
      <protection/>
    </xf>
    <xf numFmtId="4" fontId="36" fillId="0" borderId="13" xfId="202" applyNumberFormat="1" applyFont="1" applyBorder="1" applyAlignment="1">
      <alignment horizontal="right"/>
      <protection/>
    </xf>
    <xf numFmtId="4" fontId="3" fillId="0" borderId="13" xfId="202" applyNumberFormat="1" applyFont="1" applyBorder="1" applyAlignment="1">
      <alignment horizontal="right"/>
      <protection/>
    </xf>
    <xf numFmtId="0" fontId="36" fillId="0" borderId="0" xfId="202" applyFont="1" applyBorder="1" applyAlignment="1">
      <alignment horizontal="right"/>
      <protection/>
    </xf>
    <xf numFmtId="0" fontId="3" fillId="0" borderId="0" xfId="202" applyFont="1" applyBorder="1" applyAlignment="1">
      <alignment horizontal="right"/>
      <protection/>
    </xf>
    <xf numFmtId="0" fontId="36" fillId="0" borderId="16" xfId="202" applyFont="1" applyBorder="1" applyAlignment="1">
      <alignment horizontal="left"/>
      <protection/>
    </xf>
    <xf numFmtId="0" fontId="3" fillId="0" borderId="16" xfId="202" applyFont="1" applyBorder="1" applyAlignment="1">
      <alignment horizontal="center"/>
      <protection/>
    </xf>
    <xf numFmtId="4" fontId="3" fillId="0" borderId="16" xfId="202" applyNumberFormat="1" applyFont="1" applyBorder="1" applyAlignment="1">
      <alignment horizontal="right"/>
      <protection/>
    </xf>
    <xf numFmtId="4" fontId="3" fillId="0" borderId="17" xfId="202" applyNumberFormat="1" applyFont="1" applyBorder="1" applyAlignment="1">
      <alignment horizontal="right"/>
      <protection/>
    </xf>
    <xf numFmtId="0" fontId="36" fillId="46" borderId="0" xfId="202" applyFont="1" applyFill="1" applyBorder="1" applyAlignment="1">
      <alignment/>
      <protection/>
    </xf>
    <xf numFmtId="0" fontId="36" fillId="46" borderId="13" xfId="202" applyFont="1" applyFill="1" applyBorder="1" applyAlignment="1">
      <alignment/>
      <protection/>
    </xf>
    <xf numFmtId="0" fontId="36" fillId="0" borderId="16" xfId="202" applyFont="1" applyBorder="1" applyAlignment="1">
      <alignment horizontal="center"/>
      <protection/>
    </xf>
    <xf numFmtId="0" fontId="3" fillId="46" borderId="18" xfId="202" applyFont="1" applyFill="1" applyBorder="1" applyAlignment="1">
      <alignment horizontal="center"/>
      <protection/>
    </xf>
    <xf numFmtId="0" fontId="36" fillId="0" borderId="19" xfId="202" applyFont="1" applyBorder="1">
      <alignment/>
      <protection/>
    </xf>
    <xf numFmtId="0" fontId="34" fillId="46" borderId="19" xfId="202" applyFont="1" applyFill="1" applyBorder="1" applyAlignment="1">
      <alignment horizontal="center"/>
      <protection/>
    </xf>
    <xf numFmtId="0" fontId="37" fillId="46" borderId="19" xfId="202" applyFont="1" applyFill="1" applyBorder="1" applyAlignment="1">
      <alignment horizontal="left" vertical="top"/>
      <protection/>
    </xf>
    <xf numFmtId="0" fontId="35" fillId="0" borderId="19" xfId="202" applyFont="1" applyBorder="1" applyAlignment="1">
      <alignment horizontal="center"/>
      <protection/>
    </xf>
    <xf numFmtId="0" fontId="36" fillId="46" borderId="19" xfId="202" applyFont="1" applyFill="1" applyBorder="1" applyAlignment="1">
      <alignment horizontal="left"/>
      <protection/>
    </xf>
    <xf numFmtId="0" fontId="36" fillId="0" borderId="19" xfId="202" applyFont="1" applyBorder="1" applyAlignment="1">
      <alignment horizontal="left"/>
      <protection/>
    </xf>
    <xf numFmtId="0" fontId="36" fillId="46" borderId="19" xfId="202" applyFont="1" applyFill="1" applyBorder="1" applyAlignment="1">
      <alignment/>
      <protection/>
    </xf>
    <xf numFmtId="0" fontId="3" fillId="0" borderId="19" xfId="202" applyFont="1" applyBorder="1">
      <alignment/>
      <protection/>
    </xf>
    <xf numFmtId="0" fontId="36" fillId="0" borderId="19" xfId="202" applyFont="1" applyBorder="1" applyAlignment="1">
      <alignment horizontal="center"/>
      <protection/>
    </xf>
    <xf numFmtId="0" fontId="3" fillId="0" borderId="19" xfId="202" applyFont="1" applyBorder="1" applyAlignment="1">
      <alignment horizontal="center"/>
      <protection/>
    </xf>
    <xf numFmtId="0" fontId="36" fillId="0" borderId="20" xfId="202" applyFont="1" applyBorder="1" applyAlignment="1">
      <alignment horizontal="center"/>
      <protection/>
    </xf>
    <xf numFmtId="0" fontId="35" fillId="0" borderId="21" xfId="202" applyFont="1" applyBorder="1" applyAlignment="1">
      <alignment horizontal="center"/>
      <protection/>
    </xf>
    <xf numFmtId="0" fontId="35" fillId="0" borderId="0" xfId="202" applyFont="1" applyBorder="1" applyAlignment="1">
      <alignment horizontal="center"/>
      <protection/>
    </xf>
    <xf numFmtId="4" fontId="35" fillId="0" borderId="0" xfId="202" applyNumberFormat="1" applyFont="1" applyBorder="1" applyAlignment="1">
      <alignment horizontal="center"/>
      <protection/>
    </xf>
    <xf numFmtId="4" fontId="35" fillId="0" borderId="13" xfId="202" applyNumberFormat="1" applyFont="1" applyBorder="1" applyAlignment="1">
      <alignment horizontal="center"/>
      <protection/>
    </xf>
    <xf numFmtId="171" fontId="3" fillId="0" borderId="0" xfId="270" applyFont="1" applyAlignment="1">
      <alignment/>
    </xf>
    <xf numFmtId="4" fontId="3" fillId="0" borderId="0" xfId="202" applyNumberFormat="1" applyFont="1">
      <alignment/>
      <protection/>
    </xf>
    <xf numFmtId="0" fontId="35" fillId="0" borderId="0" xfId="202" applyFont="1" applyBorder="1" applyAlignment="1">
      <alignment horizontal="left"/>
      <protection/>
    </xf>
    <xf numFmtId="0" fontId="35" fillId="0" borderId="0" xfId="202" applyFont="1" applyBorder="1" applyAlignment="1">
      <alignment horizontal="right"/>
      <protection/>
    </xf>
    <xf numFmtId="4" fontId="35" fillId="0" borderId="22" xfId="202" applyNumberFormat="1" applyFont="1" applyBorder="1" applyAlignment="1">
      <alignment horizontal="center"/>
      <protection/>
    </xf>
    <xf numFmtId="0" fontId="35" fillId="46" borderId="19" xfId="202" applyFont="1" applyFill="1" applyBorder="1" applyAlignment="1">
      <alignment horizontal="left"/>
      <protection/>
    </xf>
    <xf numFmtId="0" fontId="35" fillId="0" borderId="19" xfId="202" applyFont="1" applyBorder="1" applyAlignment="1">
      <alignment horizontal="left"/>
      <protection/>
    </xf>
    <xf numFmtId="0" fontId="35" fillId="46" borderId="19" xfId="202" applyFont="1" applyFill="1" applyBorder="1" applyAlignment="1">
      <alignment/>
      <protection/>
    </xf>
    <xf numFmtId="0" fontId="34" fillId="46" borderId="14" xfId="202" applyFont="1" applyFill="1" applyBorder="1" applyAlignment="1">
      <alignment/>
      <protection/>
    </xf>
    <xf numFmtId="0" fontId="34" fillId="46" borderId="15" xfId="202" applyFont="1" applyFill="1" applyBorder="1" applyAlignment="1">
      <alignment/>
      <protection/>
    </xf>
    <xf numFmtId="4" fontId="35" fillId="0" borderId="13" xfId="202" applyNumberFormat="1" applyFont="1" applyBorder="1" applyAlignment="1">
      <alignment horizontal="right"/>
      <protection/>
    </xf>
    <xf numFmtId="0" fontId="38" fillId="46" borderId="0" xfId="203" applyFont="1" applyFill="1" applyBorder="1" applyAlignment="1">
      <alignment horizontal="center" vertical="center"/>
      <protection/>
    </xf>
    <xf numFmtId="4" fontId="38" fillId="46" borderId="0" xfId="203" applyNumberFormat="1" applyFont="1" applyFill="1" applyBorder="1" applyAlignment="1">
      <alignment horizontal="center" vertical="center"/>
      <protection/>
    </xf>
    <xf numFmtId="4" fontId="3" fillId="46" borderId="0" xfId="203" applyNumberFormat="1" applyFont="1" applyFill="1" applyBorder="1" applyAlignment="1">
      <alignment horizontal="right"/>
      <protection/>
    </xf>
    <xf numFmtId="0" fontId="52" fillId="0" borderId="0" xfId="197" applyBorder="1">
      <alignment/>
      <protection/>
    </xf>
    <xf numFmtId="0" fontId="3" fillId="46" borderId="0" xfId="203" applyFont="1" applyFill="1" applyBorder="1" applyAlignment="1">
      <alignment horizontal="center"/>
      <protection/>
    </xf>
    <xf numFmtId="0" fontId="3" fillId="46" borderId="0" xfId="203" applyFont="1" applyFill="1" applyBorder="1" applyAlignment="1">
      <alignment horizontal="left"/>
      <protection/>
    </xf>
    <xf numFmtId="0" fontId="53" fillId="0" borderId="23" xfId="197" applyFont="1" applyBorder="1" applyAlignment="1">
      <alignment horizontal="center" vertical="center"/>
      <protection/>
    </xf>
    <xf numFmtId="0" fontId="53" fillId="0" borderId="11" xfId="197" applyFont="1" applyBorder="1" applyAlignment="1">
      <alignment horizontal="center" vertical="center"/>
      <protection/>
    </xf>
    <xf numFmtId="0" fontId="53" fillId="0" borderId="12" xfId="197" applyFont="1" applyBorder="1" applyAlignment="1">
      <alignment horizontal="center" vertical="center"/>
      <protection/>
    </xf>
    <xf numFmtId="0" fontId="52" fillId="0" borderId="0" xfId="197" applyBorder="1" applyAlignment="1">
      <alignment vertical="center"/>
      <protection/>
    </xf>
    <xf numFmtId="0" fontId="52" fillId="0" borderId="0" xfId="197">
      <alignment/>
      <protection/>
    </xf>
    <xf numFmtId="0" fontId="36" fillId="0" borderId="0" xfId="203" applyFont="1" applyBorder="1">
      <alignment/>
      <protection/>
    </xf>
    <xf numFmtId="0" fontId="34" fillId="46" borderId="0" xfId="203" applyFont="1" applyFill="1" applyBorder="1" applyAlignment="1">
      <alignment horizontal="center"/>
      <protection/>
    </xf>
    <xf numFmtId="0" fontId="53" fillId="0" borderId="24" xfId="197" applyFont="1" applyBorder="1" applyAlignment="1">
      <alignment vertical="center"/>
      <protection/>
    </xf>
    <xf numFmtId="0" fontId="39" fillId="46" borderId="0" xfId="168" applyFont="1" applyFill="1" applyBorder="1" applyAlignment="1">
      <alignment horizontal="left" vertical="center"/>
      <protection/>
    </xf>
    <xf numFmtId="0" fontId="53" fillId="0" borderId="0" xfId="197" applyFont="1" applyBorder="1" applyAlignment="1">
      <alignment horizontal="center" vertical="center"/>
      <protection/>
    </xf>
    <xf numFmtId="0" fontId="53" fillId="0" borderId="13" xfId="197" applyFont="1" applyBorder="1" applyAlignment="1">
      <alignment horizontal="center" vertical="center"/>
      <protection/>
    </xf>
    <xf numFmtId="0" fontId="37" fillId="46" borderId="0" xfId="203" applyFont="1" applyFill="1" applyBorder="1" applyAlignment="1">
      <alignment horizontal="left" vertical="top"/>
      <protection/>
    </xf>
    <xf numFmtId="0" fontId="40" fillId="46" borderId="24" xfId="203" applyFont="1" applyFill="1" applyBorder="1" applyAlignment="1">
      <alignment horizontal="left" vertical="center"/>
      <protection/>
    </xf>
    <xf numFmtId="0" fontId="40" fillId="46" borderId="0" xfId="168" applyFont="1" applyFill="1" applyBorder="1" applyAlignment="1">
      <alignment horizontal="center" vertical="center"/>
      <protection/>
    </xf>
    <xf numFmtId="2" fontId="42" fillId="0" borderId="0" xfId="204" applyNumberFormat="1" applyFont="1" applyBorder="1" applyAlignment="1">
      <alignment vertical="center"/>
      <protection/>
    </xf>
    <xf numFmtId="0" fontId="40" fillId="0" borderId="24" xfId="203" applyFont="1" applyBorder="1" applyAlignment="1">
      <alignment horizontal="left" vertical="center"/>
      <protection/>
    </xf>
    <xf numFmtId="0" fontId="40" fillId="46" borderId="0" xfId="168" applyFont="1" applyFill="1" applyBorder="1" applyAlignment="1">
      <alignment horizontal="center" vertical="center" wrapText="1"/>
      <protection/>
    </xf>
    <xf numFmtId="0" fontId="54" fillId="0" borderId="0" xfId="197" applyFont="1" applyBorder="1" applyAlignment="1">
      <alignment vertical="center"/>
      <protection/>
    </xf>
    <xf numFmtId="0" fontId="36" fillId="46" borderId="0" xfId="203" applyFont="1" applyFill="1" applyBorder="1" applyAlignment="1">
      <alignment horizontal="left"/>
      <protection/>
    </xf>
    <xf numFmtId="0" fontId="34" fillId="46" borderId="0" xfId="203" applyFont="1" applyFill="1" applyBorder="1" applyAlignment="1">
      <alignment horizontal="left"/>
      <protection/>
    </xf>
    <xf numFmtId="0" fontId="53" fillId="0" borderId="24" xfId="197" applyFont="1" applyBorder="1" applyAlignment="1">
      <alignment horizontal="left" vertical="center" wrapText="1"/>
      <protection/>
    </xf>
    <xf numFmtId="0" fontId="36" fillId="0" borderId="0" xfId="203" applyFont="1" applyBorder="1" applyAlignment="1">
      <alignment horizontal="left"/>
      <protection/>
    </xf>
    <xf numFmtId="0" fontId="34" fillId="0" borderId="0" xfId="203" applyFont="1" applyBorder="1" applyAlignment="1">
      <alignment horizontal="left"/>
      <protection/>
    </xf>
    <xf numFmtId="202" fontId="40" fillId="46" borderId="24" xfId="168" applyNumberFormat="1" applyFont="1" applyFill="1" applyBorder="1" applyAlignment="1">
      <alignment horizontal="left" vertical="center"/>
      <protection/>
    </xf>
    <xf numFmtId="0" fontId="38" fillId="0" borderId="0" xfId="168" applyFont="1" applyFill="1" applyBorder="1" applyAlignment="1">
      <alignment horizontal="center" vertical="center" wrapText="1"/>
      <protection/>
    </xf>
    <xf numFmtId="0" fontId="40" fillId="46" borderId="0" xfId="168" applyFont="1" applyFill="1" applyBorder="1" applyAlignment="1">
      <alignment horizontal="left" vertical="center"/>
      <protection/>
    </xf>
    <xf numFmtId="0" fontId="40" fillId="0" borderId="0" xfId="168" applyFont="1" applyFill="1" applyBorder="1" applyAlignment="1">
      <alignment horizontal="center" vertical="center"/>
      <protection/>
    </xf>
    <xf numFmtId="0" fontId="36" fillId="46" borderId="0" xfId="203" applyFont="1" applyFill="1" applyBorder="1" applyAlignment="1">
      <alignment/>
      <protection/>
    </xf>
    <xf numFmtId="0" fontId="55" fillId="0" borderId="24" xfId="197" applyFont="1" applyBorder="1" applyAlignment="1">
      <alignment horizontal="left" vertical="center"/>
      <protection/>
    </xf>
    <xf numFmtId="202" fontId="38" fillId="46" borderId="0" xfId="168" applyNumberFormat="1" applyFont="1" applyFill="1" applyBorder="1" applyAlignment="1">
      <alignment horizontal="center" vertical="center" wrapText="1"/>
      <protection/>
    </xf>
    <xf numFmtId="0" fontId="38" fillId="46" borderId="0" xfId="168" applyFont="1" applyFill="1" applyBorder="1" applyAlignment="1">
      <alignment horizontal="center" vertical="center"/>
      <protection/>
    </xf>
    <xf numFmtId="0" fontId="55" fillId="0" borderId="23" xfId="197" applyFont="1" applyBorder="1" applyAlignment="1">
      <alignment horizontal="center" vertical="center"/>
      <protection/>
    </xf>
    <xf numFmtId="185" fontId="40" fillId="0" borderId="23" xfId="168" applyNumberFormat="1" applyFont="1" applyFill="1" applyBorder="1" applyAlignment="1" applyProtection="1">
      <alignment horizontal="center" vertical="center"/>
      <protection locked="0"/>
    </xf>
    <xf numFmtId="0" fontId="40" fillId="0" borderId="25" xfId="168" applyFont="1" applyFill="1" applyBorder="1" applyAlignment="1" applyProtection="1">
      <alignment horizontal="center" vertical="center" wrapText="1"/>
      <protection locked="0"/>
    </xf>
    <xf numFmtId="0" fontId="40" fillId="0" borderId="11" xfId="168" applyFont="1" applyFill="1" applyBorder="1" applyAlignment="1" applyProtection="1">
      <alignment horizontal="center" vertical="center"/>
      <protection locked="0"/>
    </xf>
    <xf numFmtId="198" fontId="40" fillId="0" borderId="25" xfId="277" applyNumberFormat="1" applyFont="1" applyFill="1" applyBorder="1" applyAlignment="1" applyProtection="1">
      <alignment horizontal="center" vertical="center"/>
      <protection locked="0"/>
    </xf>
    <xf numFmtId="198" fontId="40" fillId="0" borderId="11" xfId="277" applyNumberFormat="1" applyFont="1" applyFill="1" applyBorder="1" applyAlignment="1" applyProtection="1">
      <alignment horizontal="center" vertical="center"/>
      <protection locked="0"/>
    </xf>
    <xf numFmtId="2" fontId="43" fillId="0" borderId="0" xfId="204" applyNumberFormat="1" applyFont="1" applyBorder="1" applyAlignment="1">
      <alignment vertical="center"/>
      <protection/>
    </xf>
    <xf numFmtId="49" fontId="38" fillId="0" borderId="26" xfId="138" applyNumberFormat="1" applyFont="1" applyFill="1" applyBorder="1" applyAlignment="1">
      <alignment horizontal="center" vertical="center"/>
      <protection/>
    </xf>
    <xf numFmtId="0" fontId="53" fillId="0" borderId="27" xfId="197" applyFont="1" applyBorder="1" applyAlignment="1">
      <alignment horizontal="center" vertical="center"/>
      <protection/>
    </xf>
    <xf numFmtId="0" fontId="40" fillId="0" borderId="27" xfId="138" applyFont="1" applyFill="1" applyBorder="1" applyAlignment="1">
      <alignment horizontal="left" vertical="center" wrapText="1"/>
      <protection/>
    </xf>
    <xf numFmtId="0" fontId="40" fillId="0" borderId="27" xfId="168" applyFont="1" applyFill="1" applyBorder="1" applyAlignment="1" applyProtection="1">
      <alignment horizontal="center" vertical="center"/>
      <protection locked="0"/>
    </xf>
    <xf numFmtId="198" fontId="40" fillId="0" borderId="27" xfId="277" applyNumberFormat="1" applyFont="1" applyFill="1" applyBorder="1" applyAlignment="1" applyProtection="1">
      <alignment horizontal="center" vertical="center"/>
      <protection locked="0"/>
    </xf>
    <xf numFmtId="198" fontId="40" fillId="0" borderId="28" xfId="277" applyNumberFormat="1" applyFont="1" applyFill="1" applyBorder="1" applyAlignment="1" applyProtection="1">
      <alignment horizontal="center" vertical="center"/>
      <protection locked="0"/>
    </xf>
    <xf numFmtId="0" fontId="38" fillId="0" borderId="29" xfId="203" applyFont="1" applyBorder="1" applyAlignment="1">
      <alignment horizontal="center" vertical="center"/>
      <protection/>
    </xf>
    <xf numFmtId="0" fontId="38" fillId="0" borderId="30" xfId="203" applyFont="1" applyBorder="1" applyAlignment="1">
      <alignment horizontal="center" vertical="center"/>
      <protection/>
    </xf>
    <xf numFmtId="0" fontId="38" fillId="0" borderId="30" xfId="203" applyFont="1" applyBorder="1" applyAlignment="1">
      <alignment horizontal="left" vertical="center" wrapText="1"/>
      <protection/>
    </xf>
    <xf numFmtId="4" fontId="38" fillId="0" borderId="30" xfId="203" applyNumberFormat="1" applyFont="1" applyBorder="1" applyAlignment="1">
      <alignment horizontal="center" vertical="center"/>
      <protection/>
    </xf>
    <xf numFmtId="44" fontId="38" fillId="0" borderId="31" xfId="203" applyNumberFormat="1" applyFont="1" applyBorder="1" applyAlignment="1">
      <alignment horizontal="center" vertical="center"/>
      <protection/>
    </xf>
    <xf numFmtId="0" fontId="42" fillId="47" borderId="0" xfId="197" applyFont="1" applyFill="1" applyBorder="1" applyAlignment="1">
      <alignment vertical="center"/>
      <protection/>
    </xf>
    <xf numFmtId="2" fontId="44" fillId="0" borderId="0" xfId="204" applyNumberFormat="1" applyFont="1" applyFill="1" applyBorder="1" applyAlignment="1">
      <alignment vertical="center"/>
      <protection/>
    </xf>
    <xf numFmtId="44" fontId="40" fillId="0" borderId="31" xfId="203" applyNumberFormat="1" applyFont="1" applyBorder="1" applyAlignment="1">
      <alignment horizontal="center" vertical="center"/>
      <protection/>
    </xf>
    <xf numFmtId="0" fontId="40" fillId="0" borderId="30" xfId="203" applyFont="1" applyBorder="1" applyAlignment="1">
      <alignment horizontal="left" vertical="center" wrapText="1"/>
      <protection/>
    </xf>
    <xf numFmtId="4" fontId="3" fillId="0" borderId="0" xfId="203" applyNumberFormat="1" applyFont="1" applyBorder="1" applyAlignment="1">
      <alignment horizontal="right"/>
      <protection/>
    </xf>
    <xf numFmtId="0" fontId="40" fillId="0" borderId="30" xfId="138" applyFont="1" applyFill="1" applyBorder="1" applyAlignment="1">
      <alignment horizontal="left" vertical="center" wrapText="1"/>
      <protection/>
    </xf>
    <xf numFmtId="0" fontId="51" fillId="0" borderId="0" xfId="197" applyFont="1">
      <alignment/>
      <protection/>
    </xf>
    <xf numFmtId="0" fontId="40" fillId="0" borderId="30" xfId="138" applyFont="1" applyFill="1" applyBorder="1" applyAlignment="1">
      <alignment horizontal="left" vertical="center"/>
      <protection/>
    </xf>
    <xf numFmtId="4" fontId="53" fillId="0" borderId="30" xfId="197" applyNumberFormat="1" applyFont="1" applyBorder="1" applyAlignment="1">
      <alignment horizontal="center" vertical="center"/>
      <protection/>
    </xf>
    <xf numFmtId="0" fontId="53" fillId="0" borderId="30" xfId="197" applyFont="1" applyBorder="1" applyAlignment="1">
      <alignment horizontal="center" vertical="center"/>
      <protection/>
    </xf>
    <xf numFmtId="0" fontId="38" fillId="0" borderId="32" xfId="203" applyFont="1" applyBorder="1" applyAlignment="1">
      <alignment horizontal="center" vertical="center"/>
      <protection/>
    </xf>
    <xf numFmtId="0" fontId="40" fillId="0" borderId="33" xfId="203" applyFont="1" applyBorder="1" applyAlignment="1">
      <alignment horizontal="center" vertical="center"/>
      <protection/>
    </xf>
    <xf numFmtId="0" fontId="38" fillId="0" borderId="33" xfId="203" applyFont="1" applyBorder="1" applyAlignment="1">
      <alignment horizontal="center" vertical="center"/>
      <protection/>
    </xf>
    <xf numFmtId="4" fontId="38" fillId="0" borderId="33" xfId="203" applyNumberFormat="1" applyFont="1" applyBorder="1" applyAlignment="1">
      <alignment horizontal="center" vertical="center"/>
      <protection/>
    </xf>
    <xf numFmtId="4" fontId="40" fillId="0" borderId="34" xfId="203" applyNumberFormat="1" applyFont="1" applyBorder="1" applyAlignment="1">
      <alignment horizontal="center" vertical="center"/>
      <protection/>
    </xf>
    <xf numFmtId="0" fontId="53" fillId="0" borderId="32" xfId="197" applyFont="1" applyBorder="1" applyAlignment="1">
      <alignment horizontal="center" vertical="center"/>
      <protection/>
    </xf>
    <xf numFmtId="0" fontId="45" fillId="0" borderId="33" xfId="197" applyFont="1" applyBorder="1" applyAlignment="1" applyProtection="1">
      <alignment vertical="center"/>
      <protection locked="0"/>
    </xf>
    <xf numFmtId="0" fontId="46" fillId="0" borderId="33" xfId="197" applyFont="1" applyBorder="1" applyAlignment="1" applyProtection="1">
      <alignment vertical="center"/>
      <protection locked="0"/>
    </xf>
    <xf numFmtId="44" fontId="46" fillId="0" borderId="35" xfId="197" applyNumberFormat="1" applyFont="1" applyBorder="1" applyAlignment="1" applyProtection="1">
      <alignment vertical="center"/>
      <protection locked="0"/>
    </xf>
    <xf numFmtId="4" fontId="36" fillId="0" borderId="0" xfId="203" applyNumberFormat="1" applyFont="1" applyBorder="1" applyAlignment="1">
      <alignment horizontal="right"/>
      <protection/>
    </xf>
    <xf numFmtId="0" fontId="52" fillId="0" borderId="0" xfId="197" applyBorder="1" applyAlignment="1">
      <alignment horizontal="center" vertical="center"/>
      <protection/>
    </xf>
    <xf numFmtId="0" fontId="53" fillId="0" borderId="0" xfId="197" applyFont="1" applyAlignment="1">
      <alignment horizontal="center" vertical="center"/>
      <protection/>
    </xf>
    <xf numFmtId="0" fontId="53" fillId="0" borderId="0" xfId="197" applyFont="1" applyAlignment="1">
      <alignment horizontal="left" vertical="center"/>
      <protection/>
    </xf>
    <xf numFmtId="0" fontId="53" fillId="0" borderId="0" xfId="197" applyFont="1" applyAlignment="1">
      <alignment vertical="center"/>
      <protection/>
    </xf>
    <xf numFmtId="2" fontId="38" fillId="0" borderId="23" xfId="204" applyNumberFormat="1" applyFont="1" applyBorder="1" applyAlignment="1">
      <alignment horizontal="left" vertical="center"/>
      <protection/>
    </xf>
    <xf numFmtId="0" fontId="53" fillId="0" borderId="11" xfId="197" applyFont="1" applyBorder="1" applyAlignment="1">
      <alignment horizontal="left" vertical="center"/>
      <protection/>
    </xf>
    <xf numFmtId="2" fontId="40" fillId="0" borderId="11" xfId="204" applyNumberFormat="1" applyFont="1" applyBorder="1" applyAlignment="1">
      <alignment horizontal="left" vertical="center"/>
      <protection/>
    </xf>
    <xf numFmtId="0" fontId="53" fillId="0" borderId="11" xfId="197" applyFont="1" applyBorder="1" applyAlignment="1">
      <alignment vertical="center"/>
      <protection/>
    </xf>
    <xf numFmtId="0" fontId="53" fillId="0" borderId="12" xfId="197" applyFont="1" applyBorder="1" applyAlignment="1">
      <alignment vertical="center"/>
      <protection/>
    </xf>
    <xf numFmtId="0" fontId="53" fillId="0" borderId="24" xfId="197" applyFont="1" applyBorder="1" applyAlignment="1">
      <alignment horizontal="left" vertical="center"/>
      <protection/>
    </xf>
    <xf numFmtId="2" fontId="40" fillId="0" borderId="0" xfId="204" applyNumberFormat="1" applyFont="1" applyBorder="1" applyAlignment="1">
      <alignment horizontal="left" vertical="center"/>
      <protection/>
    </xf>
    <xf numFmtId="0" fontId="40" fillId="0" borderId="0" xfId="138" applyFont="1" applyBorder="1" applyAlignment="1">
      <alignment horizontal="left" vertical="center"/>
      <protection/>
    </xf>
    <xf numFmtId="0" fontId="53" fillId="0" borderId="0" xfId="197" applyFont="1" applyBorder="1" applyAlignment="1">
      <alignment horizontal="left" vertical="center"/>
      <protection/>
    </xf>
    <xf numFmtId="0" fontId="53" fillId="0" borderId="0" xfId="197" applyFont="1" applyBorder="1" applyAlignment="1">
      <alignment vertical="center"/>
      <protection/>
    </xf>
    <xf numFmtId="0" fontId="53" fillId="0" borderId="13" xfId="197" applyFont="1" applyBorder="1" applyAlignment="1">
      <alignment vertical="center"/>
      <protection/>
    </xf>
    <xf numFmtId="0" fontId="40" fillId="46" borderId="0" xfId="168" applyFont="1" applyFill="1" applyBorder="1" applyAlignment="1">
      <alignment horizontal="left" vertical="center" wrapText="1"/>
      <protection/>
    </xf>
    <xf numFmtId="0" fontId="38" fillId="0" borderId="0" xfId="168" applyFont="1" applyFill="1" applyBorder="1" applyAlignment="1">
      <alignment horizontal="left" vertical="center" wrapText="1"/>
      <protection/>
    </xf>
    <xf numFmtId="0" fontId="40" fillId="0" borderId="0" xfId="168" applyFont="1" applyFill="1" applyBorder="1" applyAlignment="1">
      <alignment horizontal="left" vertical="center"/>
      <protection/>
    </xf>
    <xf numFmtId="0" fontId="55" fillId="0" borderId="36" xfId="197" applyFont="1" applyBorder="1" applyAlignment="1">
      <alignment horizontal="left" vertical="center"/>
      <protection/>
    </xf>
    <xf numFmtId="202" fontId="38" fillId="46" borderId="14" xfId="168" applyNumberFormat="1" applyFont="1" applyFill="1" applyBorder="1" applyAlignment="1">
      <alignment horizontal="left" vertical="center" wrapText="1"/>
      <protection/>
    </xf>
    <xf numFmtId="0" fontId="38" fillId="46" borderId="14" xfId="168" applyFont="1" applyFill="1" applyBorder="1" applyAlignment="1">
      <alignment horizontal="left" vertical="center"/>
      <protection/>
    </xf>
    <xf numFmtId="2" fontId="40" fillId="0" borderId="14" xfId="204" applyNumberFormat="1" applyFont="1" applyBorder="1" applyAlignment="1">
      <alignment horizontal="left" vertical="center"/>
      <protection/>
    </xf>
    <xf numFmtId="0" fontId="53" fillId="0" borderId="14" xfId="197" applyFont="1" applyBorder="1" applyAlignment="1">
      <alignment vertical="center"/>
      <protection/>
    </xf>
    <xf numFmtId="0" fontId="53" fillId="0" borderId="15" xfId="197" applyFont="1" applyBorder="1" applyAlignment="1">
      <alignment vertical="center"/>
      <protection/>
    </xf>
    <xf numFmtId="0" fontId="40" fillId="47" borderId="30" xfId="197" applyFont="1" applyFill="1" applyBorder="1" applyAlignment="1">
      <alignment horizontal="center" vertical="center"/>
      <protection/>
    </xf>
    <xf numFmtId="0" fontId="40" fillId="47" borderId="31" xfId="197" applyFont="1" applyFill="1" applyBorder="1" applyAlignment="1">
      <alignment horizontal="center" vertical="center"/>
      <protection/>
    </xf>
    <xf numFmtId="2" fontId="40" fillId="0" borderId="30" xfId="204" applyNumberFormat="1" applyFont="1" applyFill="1" applyBorder="1" applyAlignment="1">
      <alignment horizontal="center" vertical="center"/>
      <protection/>
    </xf>
    <xf numFmtId="2" fontId="40" fillId="0" borderId="31" xfId="204" applyNumberFormat="1" applyFont="1" applyFill="1" applyBorder="1" applyAlignment="1">
      <alignment horizontal="center" vertical="center"/>
      <protection/>
    </xf>
    <xf numFmtId="0" fontId="53" fillId="48" borderId="29" xfId="197" applyFont="1" applyFill="1" applyBorder="1" applyAlignment="1">
      <alignment horizontal="center" vertical="center"/>
      <protection/>
    </xf>
    <xf numFmtId="0" fontId="40" fillId="48" borderId="30" xfId="138" applyFont="1" applyFill="1" applyBorder="1" applyAlignment="1">
      <alignment horizontal="left" vertical="center"/>
      <protection/>
    </xf>
    <xf numFmtId="2" fontId="40" fillId="48" borderId="30" xfId="204" applyNumberFormat="1" applyFont="1" applyFill="1" applyBorder="1" applyAlignment="1">
      <alignment horizontal="left" vertical="center"/>
      <protection/>
    </xf>
    <xf numFmtId="2" fontId="40" fillId="48" borderId="30" xfId="204" applyNumberFormat="1" applyFont="1" applyFill="1" applyBorder="1" applyAlignment="1">
      <alignment horizontal="center" vertical="center"/>
      <protection/>
    </xf>
    <xf numFmtId="2" fontId="40" fillId="48" borderId="31" xfId="204" applyNumberFormat="1" applyFont="1" applyFill="1" applyBorder="1" applyAlignment="1">
      <alignment horizontal="center" vertical="center"/>
      <protection/>
    </xf>
    <xf numFmtId="49" fontId="38" fillId="0" borderId="29" xfId="138" applyNumberFormat="1" applyFont="1" applyFill="1" applyBorder="1" applyAlignment="1">
      <alignment horizontal="center" vertical="center"/>
      <protection/>
    </xf>
    <xf numFmtId="0" fontId="38" fillId="0" borderId="30" xfId="138" applyFont="1" applyFill="1" applyBorder="1" applyAlignment="1">
      <alignment horizontal="left" vertical="center" wrapText="1"/>
      <protection/>
    </xf>
    <xf numFmtId="44" fontId="38" fillId="0" borderId="30" xfId="283" applyNumberFormat="1" applyFont="1" applyFill="1" applyBorder="1" applyAlignment="1">
      <alignment horizontal="center" vertical="center"/>
    </xf>
    <xf numFmtId="10" fontId="38" fillId="0" borderId="30" xfId="204" applyNumberFormat="1" applyFont="1" applyFill="1" applyBorder="1" applyAlignment="1">
      <alignment horizontal="center" vertical="center"/>
      <protection/>
    </xf>
    <xf numFmtId="171" fontId="38" fillId="0" borderId="30" xfId="274" applyNumberFormat="1" applyFont="1" applyFill="1" applyBorder="1" applyAlignment="1">
      <alignment horizontal="center" vertical="center"/>
    </xf>
    <xf numFmtId="10" fontId="38" fillId="0" borderId="30" xfId="274" applyNumberFormat="1" applyFont="1" applyFill="1" applyBorder="1" applyAlignment="1">
      <alignment horizontal="center" vertical="center"/>
    </xf>
    <xf numFmtId="4" fontId="38" fillId="0" borderId="30" xfId="138" applyNumberFormat="1" applyFont="1" applyFill="1" applyBorder="1" applyAlignment="1">
      <alignment horizontal="center" vertical="center"/>
      <protection/>
    </xf>
    <xf numFmtId="10" fontId="38" fillId="0" borderId="30" xfId="266" applyNumberFormat="1" applyFont="1" applyFill="1" applyBorder="1" applyAlignment="1">
      <alignment horizontal="center" vertical="center"/>
    </xf>
    <xf numFmtId="10" fontId="53" fillId="0" borderId="30" xfId="197" applyNumberFormat="1" applyFont="1" applyBorder="1" applyAlignment="1">
      <alignment horizontal="center" vertical="center"/>
      <protection/>
    </xf>
    <xf numFmtId="10" fontId="38" fillId="0" borderId="30" xfId="138" applyNumberFormat="1" applyFont="1" applyFill="1" applyBorder="1" applyAlignment="1">
      <alignment horizontal="center" vertical="center"/>
      <protection/>
    </xf>
    <xf numFmtId="10" fontId="53" fillId="0" borderId="31" xfId="197" applyNumberFormat="1" applyFont="1" applyBorder="1" applyAlignment="1">
      <alignment horizontal="center" vertical="center"/>
      <protection/>
    </xf>
    <xf numFmtId="44" fontId="38" fillId="47" borderId="30" xfId="283" applyNumberFormat="1" applyFont="1" applyFill="1" applyBorder="1" applyAlignment="1">
      <alignment horizontal="center" vertical="center"/>
    </xf>
    <xf numFmtId="0" fontId="38" fillId="0" borderId="30" xfId="138" applyFont="1" applyFill="1" applyBorder="1" applyAlignment="1">
      <alignment horizontal="left" vertical="center"/>
      <protection/>
    </xf>
    <xf numFmtId="9" fontId="38" fillId="0" borderId="30" xfId="266" applyFont="1" applyFill="1" applyBorder="1" applyAlignment="1">
      <alignment horizontal="center" vertical="center"/>
    </xf>
    <xf numFmtId="0" fontId="53" fillId="0" borderId="0" xfId="197" applyFont="1" applyBorder="1">
      <alignment/>
      <protection/>
    </xf>
    <xf numFmtId="49" fontId="38" fillId="0" borderId="29" xfId="138" applyNumberFormat="1" applyFont="1" applyBorder="1" applyAlignment="1">
      <alignment horizontal="center" vertical="center"/>
      <protection/>
    </xf>
    <xf numFmtId="0" fontId="40" fillId="46" borderId="30" xfId="138" applyFont="1" applyFill="1" applyBorder="1" applyAlignment="1">
      <alignment horizontal="left" vertical="center"/>
      <protection/>
    </xf>
    <xf numFmtId="44" fontId="40" fillId="46" borderId="30" xfId="283" applyNumberFormat="1" applyFont="1" applyFill="1" applyBorder="1" applyAlignment="1">
      <alignment horizontal="center" vertical="center"/>
    </xf>
    <xf numFmtId="10" fontId="40" fillId="0" borderId="30" xfId="204" applyNumberFormat="1" applyFont="1" applyFill="1" applyBorder="1" applyAlignment="1">
      <alignment horizontal="center" vertical="center"/>
      <protection/>
    </xf>
    <xf numFmtId="171" fontId="40" fillId="46" borderId="30" xfId="138" applyNumberFormat="1" applyFont="1" applyFill="1" applyBorder="1" applyAlignment="1">
      <alignment horizontal="center" vertical="center"/>
      <protection/>
    </xf>
    <xf numFmtId="10" fontId="38" fillId="46" borderId="30" xfId="266" applyNumberFormat="1" applyFont="1" applyFill="1" applyBorder="1" applyAlignment="1">
      <alignment horizontal="center" vertical="center"/>
    </xf>
    <xf numFmtId="43" fontId="53" fillId="47" borderId="30" xfId="197" applyNumberFormat="1" applyFont="1" applyFill="1" applyBorder="1" applyAlignment="1">
      <alignment horizontal="center" vertical="center"/>
      <protection/>
    </xf>
    <xf numFmtId="10" fontId="38" fillId="47" borderId="30" xfId="138" applyNumberFormat="1" applyFont="1" applyFill="1" applyBorder="1" applyAlignment="1">
      <alignment horizontal="center" vertical="center"/>
      <protection/>
    </xf>
    <xf numFmtId="44" fontId="55" fillId="47" borderId="31" xfId="124" applyFont="1" applyFill="1" applyBorder="1" applyAlignment="1">
      <alignment horizontal="center" vertical="center"/>
    </xf>
    <xf numFmtId="0" fontId="53" fillId="0" borderId="0" xfId="197" applyFont="1">
      <alignment/>
      <protection/>
    </xf>
    <xf numFmtId="0" fontId="55" fillId="48" borderId="30" xfId="197" applyFont="1" applyFill="1" applyBorder="1" applyAlignment="1">
      <alignment horizontal="left" vertical="center"/>
      <protection/>
    </xf>
    <xf numFmtId="0" fontId="53" fillId="48" borderId="30" xfId="197" applyFont="1" applyFill="1" applyBorder="1" applyAlignment="1">
      <alignment horizontal="left" vertical="center"/>
      <protection/>
    </xf>
    <xf numFmtId="10" fontId="38" fillId="48" borderId="30" xfId="204" applyNumberFormat="1" applyFont="1" applyFill="1" applyBorder="1" applyAlignment="1">
      <alignment horizontal="center" vertical="center"/>
      <protection/>
    </xf>
    <xf numFmtId="0" fontId="53" fillId="48" borderId="30" xfId="197" applyFont="1" applyFill="1" applyBorder="1" applyAlignment="1">
      <alignment horizontal="center" vertical="center"/>
      <protection/>
    </xf>
    <xf numFmtId="0" fontId="53" fillId="48" borderId="31" xfId="197" applyFont="1" applyFill="1" applyBorder="1" applyAlignment="1">
      <alignment horizontal="center" vertical="center"/>
      <protection/>
    </xf>
    <xf numFmtId="0" fontId="53" fillId="0" borderId="29" xfId="197" applyFont="1" applyBorder="1" applyAlignment="1">
      <alignment horizontal="center" vertical="center"/>
      <protection/>
    </xf>
    <xf numFmtId="0" fontId="38" fillId="0" borderId="30" xfId="203" applyFont="1" applyBorder="1" applyAlignment="1">
      <alignment vertical="center" wrapText="1"/>
      <protection/>
    </xf>
    <xf numFmtId="44" fontId="53" fillId="0" borderId="30" xfId="124" applyFont="1" applyBorder="1" applyAlignment="1">
      <alignment horizontal="left" vertical="center"/>
    </xf>
    <xf numFmtId="43" fontId="53" fillId="0" borderId="30" xfId="197" applyNumberFormat="1" applyFont="1" applyBorder="1" applyAlignment="1">
      <alignment horizontal="center" vertical="center"/>
      <protection/>
    </xf>
    <xf numFmtId="10" fontId="53" fillId="0" borderId="30" xfId="266" applyNumberFormat="1" applyFont="1" applyBorder="1" applyAlignment="1">
      <alignment horizontal="center" vertical="center"/>
    </xf>
    <xf numFmtId="44" fontId="38" fillId="0" borderId="30" xfId="124" applyFont="1" applyBorder="1" applyAlignment="1">
      <alignment horizontal="center" vertical="center"/>
    </xf>
    <xf numFmtId="10" fontId="38" fillId="0" borderId="30" xfId="266" applyNumberFormat="1" applyFont="1" applyBorder="1" applyAlignment="1">
      <alignment horizontal="center" vertical="center"/>
    </xf>
    <xf numFmtId="0" fontId="53" fillId="0" borderId="29" xfId="197" applyFont="1" applyBorder="1" applyAlignment="1">
      <alignment horizontal="left" vertical="center"/>
      <protection/>
    </xf>
    <xf numFmtId="0" fontId="55" fillId="0" borderId="30" xfId="197" applyFont="1" applyBorder="1" applyAlignment="1">
      <alignment horizontal="left" vertical="center"/>
      <protection/>
    </xf>
    <xf numFmtId="44" fontId="55" fillId="0" borderId="30" xfId="124" applyFont="1" applyBorder="1" applyAlignment="1">
      <alignment horizontal="left" vertical="center"/>
    </xf>
    <xf numFmtId="43" fontId="55" fillId="0" borderId="30" xfId="197" applyNumberFormat="1" applyFont="1" applyBorder="1" applyAlignment="1">
      <alignment horizontal="center" vertical="center"/>
      <protection/>
    </xf>
    <xf numFmtId="44" fontId="55" fillId="0" borderId="31" xfId="124" applyFont="1" applyBorder="1" applyAlignment="1">
      <alignment horizontal="center" vertical="center"/>
    </xf>
    <xf numFmtId="44" fontId="55" fillId="48" borderId="30" xfId="124" applyFont="1" applyFill="1" applyBorder="1" applyAlignment="1">
      <alignment horizontal="left" vertical="center"/>
    </xf>
    <xf numFmtId="10" fontId="53" fillId="48" borderId="30" xfId="197" applyNumberFormat="1" applyFont="1" applyFill="1" applyBorder="1" applyAlignment="1">
      <alignment horizontal="center" vertical="center"/>
      <protection/>
    </xf>
    <xf numFmtId="43" fontId="55" fillId="48" borderId="30" xfId="197" applyNumberFormat="1" applyFont="1" applyFill="1" applyBorder="1" applyAlignment="1">
      <alignment horizontal="center" vertical="center"/>
      <protection/>
    </xf>
    <xf numFmtId="10" fontId="53" fillId="48" borderId="30" xfId="266" applyNumberFormat="1" applyFont="1" applyFill="1" applyBorder="1" applyAlignment="1">
      <alignment horizontal="center" vertical="center"/>
    </xf>
    <xf numFmtId="2" fontId="53" fillId="48" borderId="30" xfId="124" applyNumberFormat="1" applyFont="1" applyFill="1" applyBorder="1" applyAlignment="1">
      <alignment horizontal="center" vertical="center"/>
    </xf>
    <xf numFmtId="44" fontId="55" fillId="48" borderId="31" xfId="124" applyFont="1" applyFill="1" applyBorder="1" applyAlignment="1">
      <alignment horizontal="center" vertical="center"/>
    </xf>
    <xf numFmtId="0" fontId="53" fillId="49" borderId="37" xfId="197" applyFont="1" applyFill="1" applyBorder="1" applyAlignment="1">
      <alignment horizontal="left" vertical="center"/>
      <protection/>
    </xf>
    <xf numFmtId="0" fontId="55" fillId="49" borderId="38" xfId="197" applyFont="1" applyFill="1" applyBorder="1" applyAlignment="1">
      <alignment horizontal="left" vertical="center"/>
      <protection/>
    </xf>
    <xf numFmtId="44" fontId="55" fillId="49" borderId="38" xfId="124" applyFont="1" applyFill="1" applyBorder="1" applyAlignment="1">
      <alignment horizontal="left" vertical="center"/>
    </xf>
    <xf numFmtId="10" fontId="53" fillId="49" borderId="38" xfId="197" applyNumberFormat="1" applyFont="1" applyFill="1" applyBorder="1" applyAlignment="1">
      <alignment horizontal="center" vertical="center"/>
      <protection/>
    </xf>
    <xf numFmtId="43" fontId="55" fillId="49" borderId="38" xfId="197" applyNumberFormat="1" applyFont="1" applyFill="1" applyBorder="1" applyAlignment="1">
      <alignment horizontal="center" vertical="center"/>
      <protection/>
    </xf>
    <xf numFmtId="10" fontId="53" fillId="49" borderId="38" xfId="266" applyNumberFormat="1" applyFont="1" applyFill="1" applyBorder="1" applyAlignment="1">
      <alignment horizontal="center" vertical="center"/>
    </xf>
    <xf numFmtId="43" fontId="55" fillId="49" borderId="38" xfId="283" applyFont="1" applyFill="1" applyBorder="1" applyAlignment="1">
      <alignment horizontal="center" vertical="center"/>
    </xf>
    <xf numFmtId="44" fontId="55" fillId="49" borderId="39" xfId="124" applyFont="1" applyFill="1" applyBorder="1" applyAlignment="1">
      <alignment horizontal="center" vertical="center"/>
    </xf>
    <xf numFmtId="0" fontId="53" fillId="0" borderId="40" xfId="197" applyFont="1" applyBorder="1" applyAlignment="1">
      <alignment horizontal="left" vertical="center"/>
      <protection/>
    </xf>
    <xf numFmtId="0" fontId="40" fillId="0" borderId="41" xfId="203" applyFont="1" applyBorder="1" applyAlignment="1">
      <alignment horizontal="left" vertical="center"/>
      <protection/>
    </xf>
    <xf numFmtId="0" fontId="53" fillId="0" borderId="33" xfId="197" applyFont="1" applyBorder="1" applyAlignment="1">
      <alignment horizontal="left" vertical="center"/>
      <protection/>
    </xf>
    <xf numFmtId="0" fontId="53" fillId="0" borderId="33" xfId="197" applyFont="1" applyBorder="1" applyAlignment="1">
      <alignment horizontal="center" vertical="center"/>
      <protection/>
    </xf>
    <xf numFmtId="0" fontId="53" fillId="0" borderId="34" xfId="197" applyFont="1" applyBorder="1" applyAlignment="1">
      <alignment horizontal="center" vertical="center"/>
      <protection/>
    </xf>
    <xf numFmtId="0" fontId="53" fillId="0" borderId="32" xfId="197" applyFont="1" applyBorder="1" applyAlignment="1">
      <alignment horizontal="left" vertical="center"/>
      <protection/>
    </xf>
    <xf numFmtId="14" fontId="40" fillId="47" borderId="42" xfId="197" applyNumberFormat="1" applyFont="1" applyFill="1" applyBorder="1" applyAlignment="1">
      <alignment horizontal="left" vertical="center"/>
      <protection/>
    </xf>
    <xf numFmtId="4" fontId="47" fillId="0" borderId="0" xfId="202" applyNumberFormat="1" applyFont="1" applyBorder="1" applyAlignment="1">
      <alignment horizontal="right"/>
      <protection/>
    </xf>
    <xf numFmtId="0" fontId="34" fillId="46" borderId="14" xfId="202" applyFont="1" applyFill="1" applyBorder="1" applyAlignment="1">
      <alignment horizontal="center"/>
      <protection/>
    </xf>
    <xf numFmtId="0" fontId="34" fillId="46" borderId="15" xfId="202" applyFont="1" applyFill="1" applyBorder="1" applyAlignment="1">
      <alignment horizontal="center"/>
      <protection/>
    </xf>
    <xf numFmtId="0" fontId="34" fillId="46" borderId="0" xfId="202" applyFont="1" applyFill="1" applyBorder="1" applyAlignment="1">
      <alignment horizontal="center"/>
      <protection/>
    </xf>
    <xf numFmtId="0" fontId="34" fillId="46" borderId="13" xfId="202" applyFont="1" applyFill="1" applyBorder="1" applyAlignment="1">
      <alignment horizontal="center"/>
      <protection/>
    </xf>
    <xf numFmtId="0" fontId="37" fillId="46" borderId="0" xfId="202" applyFont="1" applyFill="1" applyBorder="1" applyAlignment="1">
      <alignment horizontal="left" vertical="top"/>
      <protection/>
    </xf>
    <xf numFmtId="0" fontId="37" fillId="46" borderId="13" xfId="202" applyFont="1" applyFill="1" applyBorder="1" applyAlignment="1">
      <alignment horizontal="left" vertical="top"/>
      <protection/>
    </xf>
    <xf numFmtId="0" fontId="3" fillId="0" borderId="19" xfId="202" applyFont="1" applyBorder="1" applyAlignment="1">
      <alignment horizontal="center" vertical="center"/>
      <protection/>
    </xf>
    <xf numFmtId="0" fontId="3" fillId="0" borderId="0" xfId="202" applyFont="1" applyBorder="1" applyAlignment="1">
      <alignment horizontal="center"/>
      <protection/>
    </xf>
    <xf numFmtId="0" fontId="3" fillId="0" borderId="0" xfId="202" applyFont="1" applyBorder="1" applyAlignment="1">
      <alignment horizontal="center" vertical="center"/>
      <protection/>
    </xf>
    <xf numFmtId="4" fontId="3" fillId="0" borderId="0" xfId="202" applyNumberFormat="1" applyFont="1" applyBorder="1" applyAlignment="1">
      <alignment horizontal="center" vertical="center"/>
      <protection/>
    </xf>
    <xf numFmtId="4" fontId="3" fillId="0" borderId="0" xfId="202" applyNumberFormat="1" applyFont="1" applyBorder="1" applyAlignment="1">
      <alignment horizontal="right" vertical="center"/>
      <protection/>
    </xf>
    <xf numFmtId="0" fontId="3" fillId="0" borderId="0" xfId="202" applyFont="1" applyBorder="1" applyAlignment="1">
      <alignment horizontal="left" vertical="justify"/>
      <protection/>
    </xf>
    <xf numFmtId="4" fontId="3" fillId="0" borderId="13" xfId="202" applyNumberFormat="1" applyFont="1" applyBorder="1" applyAlignment="1">
      <alignment horizontal="right" vertical="center"/>
      <protection/>
    </xf>
    <xf numFmtId="0" fontId="34" fillId="46" borderId="0" xfId="203" applyFont="1" applyFill="1" applyBorder="1" applyAlignment="1">
      <alignment horizontal="center"/>
      <protection/>
    </xf>
    <xf numFmtId="44" fontId="55" fillId="0" borderId="41" xfId="197" applyNumberFormat="1" applyFont="1" applyBorder="1" applyAlignment="1">
      <alignment horizontal="center" vertical="center"/>
      <protection/>
    </xf>
    <xf numFmtId="44" fontId="55" fillId="0" borderId="34" xfId="197" applyNumberFormat="1" applyFont="1" applyBorder="1" applyAlignment="1">
      <alignment horizontal="center" vertical="center"/>
      <protection/>
    </xf>
    <xf numFmtId="0" fontId="55" fillId="0" borderId="43" xfId="197" applyFont="1" applyBorder="1" applyAlignment="1">
      <alignment horizontal="center" vertical="center"/>
      <protection/>
    </xf>
    <xf numFmtId="0" fontId="55" fillId="0" borderId="29" xfId="197" applyFont="1" applyBorder="1" applyAlignment="1">
      <alignment horizontal="center" vertical="center"/>
      <protection/>
    </xf>
    <xf numFmtId="2" fontId="40" fillId="0" borderId="44" xfId="204" applyNumberFormat="1" applyFont="1" applyBorder="1" applyAlignment="1">
      <alignment horizontal="center" vertical="center"/>
      <protection/>
    </xf>
    <xf numFmtId="2" fontId="40" fillId="0" borderId="30" xfId="204" applyNumberFormat="1" applyFont="1" applyBorder="1" applyAlignment="1">
      <alignment horizontal="center" vertical="center"/>
      <protection/>
    </xf>
    <xf numFmtId="2" fontId="40" fillId="46" borderId="44" xfId="204" applyNumberFormat="1" applyFont="1" applyFill="1" applyBorder="1" applyAlignment="1">
      <alignment horizontal="center" vertical="center"/>
      <protection/>
    </xf>
    <xf numFmtId="2" fontId="40" fillId="46" borderId="30" xfId="204" applyNumberFormat="1" applyFont="1" applyFill="1" applyBorder="1" applyAlignment="1">
      <alignment horizontal="center" vertical="center"/>
      <protection/>
    </xf>
    <xf numFmtId="2" fontId="40" fillId="0" borderId="45" xfId="204" applyNumberFormat="1" applyFont="1" applyBorder="1" applyAlignment="1">
      <alignment horizontal="center" vertical="center"/>
      <protection/>
    </xf>
    <xf numFmtId="0" fontId="40" fillId="47" borderId="30" xfId="197" applyFont="1" applyFill="1" applyBorder="1" applyAlignment="1">
      <alignment horizontal="center" vertical="center"/>
      <protection/>
    </xf>
  </cellXfs>
  <cellStyles count="286">
    <cellStyle name="Normal" xfId="0"/>
    <cellStyle name="_1  Academia de Policia Memoria" xfId="15"/>
    <cellStyle name="_1  Academia de Policia Memoria_Administração  LIDERTEX" xfId="16"/>
    <cellStyle name="_1  Academia de Policia Memoria_Concreto Blocos 1,2 e 3 Cachoeira Grande" xfId="17"/>
    <cellStyle name="_1  Academia de Policia Memoria_Galpão  LIDERTEX memória" xfId="18"/>
    <cellStyle name="_1  Academia de Policia Memoria_Guarita LIDERTEX" xfId="19"/>
    <cellStyle name="_1  Academia de Policia Memoria_LIDERTEX - ORÇAMENTO E CRONOGRAMA" xfId="20"/>
    <cellStyle name="_1  Academia de Policia Memoria_PQ TECNOLÓGICO_ADITIVO N.01_ENGEBRAS_(Comentado pela Engª Mirtes)" xfId="21"/>
    <cellStyle name="_1  Academia de Policia Memoria_Refeitório  LIDERTEX" xfId="22"/>
    <cellStyle name="_Centro Comunitário de Buenolândia MEMORIA DE ALVENARIA" xfId="23"/>
    <cellStyle name="_Flex Memoria" xfId="24"/>
    <cellStyle name="_Flex Memoria_Administração  LIDERTEX" xfId="25"/>
    <cellStyle name="_Flex Memoria_Concreto Blocos 1,2 e 3 Cachoeira Grande" xfId="26"/>
    <cellStyle name="_Flex Memoria_Galpão  LIDERTEX memória" xfId="27"/>
    <cellStyle name="_Flex Memoria_Guarita LIDERTEX" xfId="28"/>
    <cellStyle name="_Flex Memoria_LIDERTEX - ORÇAMENTO E CRONOGRAMA" xfId="29"/>
    <cellStyle name="_Flex Memoria_PQ TECNOLÓGICO_ADITIVO N.01_ENGEBRAS_(Comentado pela Engª Mirtes)" xfId="30"/>
    <cellStyle name="_Flex Memoria_Refeitório  LIDERTEX" xfId="31"/>
    <cellStyle name="_Hotel Canoas" xfId="32"/>
    <cellStyle name="_Planilha alvenaria SALÃO DE EVENTOS BALNEÁRIO CACHOEIRA GRANDE" xfId="33"/>
    <cellStyle name="_Planilha para levantamento de alvenaria" xfId="34"/>
    <cellStyle name="_Planilha para levantamento de revestimento" xfId="35"/>
    <cellStyle name="_Planilha Revestimentos SALÃO DE EVENTOS BALNEÁRIO CACHOEIRA GRANDE" xfId="36"/>
    <cellStyle name="_PLANILHAS  VESTIÁRIOS CACHOEIRA GRANDE" xfId="37"/>
    <cellStyle name="_PLANILHAS GUARITA.PORTARIA BALNEÁRIO CACHOEIRA GRANDE" xfId="38"/>
    <cellStyle name="_SENAC Caldas Novas Memori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Ênfase1" xfId="46"/>
    <cellStyle name="20% - Ênfase2" xfId="47"/>
    <cellStyle name="20% - Ênfase3" xfId="48"/>
    <cellStyle name="20% - Ênfase4" xfId="49"/>
    <cellStyle name="20% - Ênfase5" xfId="50"/>
    <cellStyle name="20% - Ênfase6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Ênfase1" xfId="58"/>
    <cellStyle name="40% - Ênfase2" xfId="59"/>
    <cellStyle name="40% - Ênfase3" xfId="60"/>
    <cellStyle name="40% - Ênfase4" xfId="61"/>
    <cellStyle name="40% - Ênfase5" xfId="62"/>
    <cellStyle name="40% - Ênfase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Ênfase1" xfId="70"/>
    <cellStyle name="60% - Ênfase2" xfId="71"/>
    <cellStyle name="60% - Ênfase3" xfId="72"/>
    <cellStyle name="60% - Ênfase4" xfId="73"/>
    <cellStyle name="60% - Ênfase5" xfId="74"/>
    <cellStyle name="60% - Ênfase6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rrafo de 5" xfId="82"/>
    <cellStyle name="Bad" xfId="83"/>
    <cellStyle name="Bom" xfId="84"/>
    <cellStyle name="Calculation" xfId="85"/>
    <cellStyle name="Cálculo" xfId="86"/>
    <cellStyle name="Célula de Verificação" xfId="87"/>
    <cellStyle name="Célula Vinculada" xfId="88"/>
    <cellStyle name="Check Cell" xfId="89"/>
    <cellStyle name="Data" xfId="90"/>
    <cellStyle name="Ênfase1" xfId="91"/>
    <cellStyle name="Ênfase2" xfId="92"/>
    <cellStyle name="Ênfase3" xfId="93"/>
    <cellStyle name="Ênfase4" xfId="94"/>
    <cellStyle name="Ênfase5" xfId="95"/>
    <cellStyle name="Ênfase6" xfId="96"/>
    <cellStyle name="Entrada" xfId="97"/>
    <cellStyle name="Estilo 1" xfId="98"/>
    <cellStyle name="Euro" xfId="99"/>
    <cellStyle name="Excel Built-in Normal" xfId="100"/>
    <cellStyle name="Excel_BuiltIn_Comma" xfId="101"/>
    <cellStyle name="Explanatory Text" xfId="102"/>
    <cellStyle name="Fixo" xfId="103"/>
    <cellStyle name="Good" xfId="104"/>
    <cellStyle name="Heading" xfId="105"/>
    <cellStyle name="Heading 1" xfId="106"/>
    <cellStyle name="Heading 2" xfId="107"/>
    <cellStyle name="Heading 3" xfId="108"/>
    <cellStyle name="Heading 4" xfId="109"/>
    <cellStyle name="Heading1" xfId="110"/>
    <cellStyle name="Hyperlink" xfId="111"/>
    <cellStyle name="Hyperlink 2" xfId="112"/>
    <cellStyle name="Followed Hyperlink" xfId="113"/>
    <cellStyle name="Incorreto" xfId="114"/>
    <cellStyle name="Input" xfId="115"/>
    <cellStyle name="Linked Cell" xfId="116"/>
    <cellStyle name="Currency" xfId="117"/>
    <cellStyle name="Currency [0]" xfId="118"/>
    <cellStyle name="Moeda 2" xfId="119"/>
    <cellStyle name="Moeda 2 2" xfId="120"/>
    <cellStyle name="Moeda 3" xfId="121"/>
    <cellStyle name="Moeda 4" xfId="122"/>
    <cellStyle name="Moeda 5" xfId="123"/>
    <cellStyle name="Moeda 6" xfId="124"/>
    <cellStyle name="Neutra" xfId="125"/>
    <cellStyle name="Neutral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15" xfId="143"/>
    <cellStyle name="Normal 2 16" xfId="144"/>
    <cellStyle name="Normal 2 17" xfId="145"/>
    <cellStyle name="Normal 2 18" xfId="146"/>
    <cellStyle name="Normal 2 19" xfId="147"/>
    <cellStyle name="Normal 2 2" xfId="148"/>
    <cellStyle name="Normal 2 20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2_1  Academia de Policia Memoria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0" xfId="169"/>
    <cellStyle name="Normal 31" xfId="170"/>
    <cellStyle name="Normal 32" xfId="171"/>
    <cellStyle name="Normal 33" xfId="172"/>
    <cellStyle name="Normal 34" xfId="173"/>
    <cellStyle name="Normal 35" xfId="174"/>
    <cellStyle name="Normal 36" xfId="175"/>
    <cellStyle name="Normal 37" xfId="176"/>
    <cellStyle name="Normal 38" xfId="177"/>
    <cellStyle name="Normal 39" xfId="178"/>
    <cellStyle name="Normal 4" xfId="179"/>
    <cellStyle name="Normal 40" xfId="180"/>
    <cellStyle name="Normal 41" xfId="181"/>
    <cellStyle name="Normal 42" xfId="182"/>
    <cellStyle name="Normal 43" xfId="183"/>
    <cellStyle name="Normal 44" xfId="184"/>
    <cellStyle name="Normal 45" xfId="185"/>
    <cellStyle name="Normal 46" xfId="186"/>
    <cellStyle name="Normal 47" xfId="187"/>
    <cellStyle name="Normal 48" xfId="188"/>
    <cellStyle name="Normal 49" xfId="189"/>
    <cellStyle name="Normal 5" xfId="190"/>
    <cellStyle name="Normal 50" xfId="191"/>
    <cellStyle name="Normal 51" xfId="192"/>
    <cellStyle name="Normal 52" xfId="193"/>
    <cellStyle name="Normal 53" xfId="194"/>
    <cellStyle name="Normal 54" xfId="195"/>
    <cellStyle name="Normal 55" xfId="196"/>
    <cellStyle name="Normal 56" xfId="197"/>
    <cellStyle name="Normal 6" xfId="198"/>
    <cellStyle name="Normal 7" xfId="199"/>
    <cellStyle name="Normal 8" xfId="200"/>
    <cellStyle name="Normal 9" xfId="201"/>
    <cellStyle name="Normal_Orçamento Quiosque" xfId="202"/>
    <cellStyle name="Normal_Orçamento Quiosque 2" xfId="203"/>
    <cellStyle name="Normal_Plan1" xfId="204"/>
    <cellStyle name="Nota" xfId="205"/>
    <cellStyle name="Nota 10" xfId="206"/>
    <cellStyle name="Nota 11" xfId="207"/>
    <cellStyle name="Nota 12" xfId="208"/>
    <cellStyle name="Nota 13" xfId="209"/>
    <cellStyle name="Nota 14" xfId="210"/>
    <cellStyle name="Nota 15" xfId="211"/>
    <cellStyle name="Nota 16" xfId="212"/>
    <cellStyle name="Nota 17" xfId="213"/>
    <cellStyle name="Nota 18" xfId="214"/>
    <cellStyle name="Nota 19" xfId="215"/>
    <cellStyle name="Nota 2" xfId="216"/>
    <cellStyle name="Nota 20" xfId="217"/>
    <cellStyle name="Nota 21" xfId="218"/>
    <cellStyle name="Nota 22" xfId="219"/>
    <cellStyle name="Nota 23" xfId="220"/>
    <cellStyle name="Nota 24" xfId="221"/>
    <cellStyle name="Nota 25" xfId="222"/>
    <cellStyle name="Nota 26" xfId="223"/>
    <cellStyle name="Nota 27" xfId="224"/>
    <cellStyle name="Nota 28" xfId="225"/>
    <cellStyle name="Nota 29" xfId="226"/>
    <cellStyle name="Nota 3" xfId="227"/>
    <cellStyle name="Nota 30" xfId="228"/>
    <cellStyle name="Nota 31" xfId="229"/>
    <cellStyle name="Nota 32" xfId="230"/>
    <cellStyle name="Nota 33" xfId="231"/>
    <cellStyle name="Nota 34" xfId="232"/>
    <cellStyle name="Nota 35" xfId="233"/>
    <cellStyle name="Nota 36" xfId="234"/>
    <cellStyle name="Nota 37" xfId="235"/>
    <cellStyle name="Nota 38" xfId="236"/>
    <cellStyle name="Nota 39" xfId="237"/>
    <cellStyle name="Nota 4" xfId="238"/>
    <cellStyle name="Nota 40" xfId="239"/>
    <cellStyle name="Nota 41" xfId="240"/>
    <cellStyle name="Nota 42" xfId="241"/>
    <cellStyle name="Nota 43" xfId="242"/>
    <cellStyle name="Nota 44" xfId="243"/>
    <cellStyle name="Nota 45" xfId="244"/>
    <cellStyle name="Nota 46" xfId="245"/>
    <cellStyle name="Nota 47" xfId="246"/>
    <cellStyle name="Nota 48" xfId="247"/>
    <cellStyle name="Nota 49" xfId="248"/>
    <cellStyle name="Nota 5" xfId="249"/>
    <cellStyle name="Nota 50" xfId="250"/>
    <cellStyle name="Nota 51" xfId="251"/>
    <cellStyle name="Nota 52" xfId="252"/>
    <cellStyle name="Nota 53" xfId="253"/>
    <cellStyle name="Nota 54" xfId="254"/>
    <cellStyle name="Nota 55" xfId="255"/>
    <cellStyle name="Nota 6" xfId="256"/>
    <cellStyle name="Nota 7" xfId="257"/>
    <cellStyle name="Nota 8" xfId="258"/>
    <cellStyle name="Nota 9" xfId="259"/>
    <cellStyle name="Note" xfId="260"/>
    <cellStyle name="Output" xfId="261"/>
    <cellStyle name="Percentual" xfId="262"/>
    <cellStyle name="Ponto" xfId="263"/>
    <cellStyle name="Percent" xfId="264"/>
    <cellStyle name="Porcentagem 2" xfId="265"/>
    <cellStyle name="Porcentagem 3" xfId="266"/>
    <cellStyle name="Result" xfId="267"/>
    <cellStyle name="Result2" xfId="268"/>
    <cellStyle name="Saída" xfId="269"/>
    <cellStyle name="Comma" xfId="270"/>
    <cellStyle name="Comma [0]" xfId="271"/>
    <cellStyle name="Separador de milhares 2" xfId="272"/>
    <cellStyle name="Separador de milhares 2 2" xfId="273"/>
    <cellStyle name="Separador de milhares 2 3" xfId="274"/>
    <cellStyle name="Separador de milhares 3" xfId="275"/>
    <cellStyle name="Separador de milhares 3 2" xfId="276"/>
    <cellStyle name="Separador de milhares 3 3" xfId="277"/>
    <cellStyle name="Separador de milhares 4" xfId="278"/>
    <cellStyle name="Separador de milhares 5" xfId="279"/>
    <cellStyle name="Separador de milhares 6" xfId="280"/>
    <cellStyle name="Separador de milhares 7" xfId="281"/>
    <cellStyle name="Separador de milhares 8" xfId="282"/>
    <cellStyle name="Separador de milhares 9" xfId="283"/>
    <cellStyle name="Texto de Aviso" xfId="284"/>
    <cellStyle name="Texto Explicativo" xfId="285"/>
    <cellStyle name="Title" xfId="286"/>
    <cellStyle name="Título" xfId="287"/>
    <cellStyle name="Título 1" xfId="288"/>
    <cellStyle name="Título 1 1" xfId="289"/>
    <cellStyle name="Título 2" xfId="290"/>
    <cellStyle name="Título 3" xfId="291"/>
    <cellStyle name="Título 4" xfId="292"/>
    <cellStyle name="Titulo1" xfId="293"/>
    <cellStyle name="Titulo2" xfId="294"/>
    <cellStyle name="Total" xfId="295"/>
    <cellStyle name="UN" xfId="296"/>
    <cellStyle name="UN." xfId="297"/>
    <cellStyle name="Vírgula 2" xfId="298"/>
    <cellStyle name="Warning Text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28575</xdr:rowOff>
    </xdr:from>
    <xdr:to>
      <xdr:col>5</xdr:col>
      <xdr:colOff>704850</xdr:colOff>
      <xdr:row>7</xdr:row>
      <xdr:rowOff>57150</xdr:rowOff>
    </xdr:to>
    <xdr:pic>
      <xdr:nvPicPr>
        <xdr:cNvPr id="1" name="Picture 1" descr="logo conj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71450"/>
          <a:ext cx="4419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28575</xdr:rowOff>
    </xdr:from>
    <xdr:to>
      <xdr:col>5</xdr:col>
      <xdr:colOff>704850</xdr:colOff>
      <xdr:row>7</xdr:row>
      <xdr:rowOff>57150</xdr:rowOff>
    </xdr:to>
    <xdr:pic>
      <xdr:nvPicPr>
        <xdr:cNvPr id="1" name="Picture 1" descr="logo conj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71450"/>
          <a:ext cx="4419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1781175</xdr:colOff>
      <xdr:row>1</xdr:row>
      <xdr:rowOff>114300</xdr:rowOff>
    </xdr:from>
    <xdr:to>
      <xdr:col>7</xdr:col>
      <xdr:colOff>1000125</xdr:colOff>
      <xdr:row>1</xdr:row>
      <xdr:rowOff>114300</xdr:rowOff>
    </xdr:to>
    <xdr:pic>
      <xdr:nvPicPr>
        <xdr:cNvPr id="1" name="Imagem 4" descr="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80975"/>
          <a:ext cx="641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1905000</xdr:colOff>
      <xdr:row>1</xdr:row>
      <xdr:rowOff>142875</xdr:rowOff>
    </xdr:from>
    <xdr:to>
      <xdr:col>7</xdr:col>
      <xdr:colOff>1552575</xdr:colOff>
      <xdr:row>6</xdr:row>
      <xdr:rowOff>142875</xdr:rowOff>
    </xdr:to>
    <xdr:pic>
      <xdr:nvPicPr>
        <xdr:cNvPr id="2" name="Picture 1" descr="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09550"/>
          <a:ext cx="684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28575</xdr:rowOff>
    </xdr:from>
    <xdr:to>
      <xdr:col>5</xdr:col>
      <xdr:colOff>704850</xdr:colOff>
      <xdr:row>7</xdr:row>
      <xdr:rowOff>57150</xdr:rowOff>
    </xdr:to>
    <xdr:pic>
      <xdr:nvPicPr>
        <xdr:cNvPr id="1" name="Picture 1" descr="logo conj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71450"/>
          <a:ext cx="4419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2</xdr:row>
      <xdr:rowOff>9525</xdr:rowOff>
    </xdr:from>
    <xdr:to>
      <xdr:col>12</xdr:col>
      <xdr:colOff>1343025</xdr:colOff>
      <xdr:row>7</xdr:row>
      <xdr:rowOff>228600</xdr:rowOff>
    </xdr:to>
    <xdr:pic>
      <xdr:nvPicPr>
        <xdr:cNvPr id="1" name="Picture 1" descr="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266700"/>
          <a:ext cx="81057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Documents%20and%20Settings\Luis%20Tar\Meus%20documentos\Downloads\MEMO%20CALCULO%20-%20CASA%20DE%20ESTUDANTE%2021.09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Hospital%20de%20Queimaduras%20An&#225;polis\MEMO%20CALCULO%20-%20CASA%20DE%20ESTUDANTE%2021.0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AR%20CONDICIONADO\AR%20CONDICIONADO%20PLANILHA%20ORCAMENTAR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ademia%20de%20Policia\PREDIO%201%20-%20STAND%20DE%20TIROS\MEMO%20CALCULO%20-%20CASA%20DE%20ESTUDANTE%2021.09.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ronograma%20e%20Plan%20Or&#231;am%20Galeria%20Agua%20Pluvial%20%20-%20ALTO%20PARAISO_FORMAT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Analitico"/>
      <sheetName val="Cronograma"/>
    </sheetNames>
    <sheetDataSet>
      <sheetData sheetId="0">
        <row r="15">
          <cell r="H15">
            <v>77090.9167456</v>
          </cell>
        </row>
        <row r="21">
          <cell r="H21">
            <v>349372.8825</v>
          </cell>
        </row>
        <row r="24">
          <cell r="H24">
            <v>22699.170000000002</v>
          </cell>
        </row>
        <row r="41">
          <cell r="H41">
            <v>590294.1649</v>
          </cell>
        </row>
        <row r="45">
          <cell r="H45">
            <v>22740.322682912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56"/>
  <sheetViews>
    <sheetView tabSelected="1" zoomScalePageLayoutView="0" workbookViewId="0" topLeftCell="A4">
      <selection activeCell="G19" sqref="G19"/>
    </sheetView>
  </sheetViews>
  <sheetFormatPr defaultColWidth="9.140625" defaultRowHeight="12.75"/>
  <cols>
    <col min="1" max="1" width="5.8515625" style="27" customWidth="1"/>
    <col min="2" max="2" width="7.8515625" style="27" customWidth="1"/>
    <col min="3" max="3" width="44.57421875" style="26" customWidth="1"/>
    <col min="4" max="4" width="4.8515625" style="27" bestFit="1" customWidth="1"/>
    <col min="5" max="5" width="7.8515625" style="28" bestFit="1" customWidth="1"/>
    <col min="6" max="6" width="11.28125" style="28" bestFit="1" customWidth="1"/>
    <col min="7" max="7" width="12.57421875" style="28" bestFit="1" customWidth="1"/>
    <col min="8" max="11" width="9.140625" style="19" customWidth="1"/>
    <col min="12" max="12" width="11.140625" style="19" bestFit="1" customWidth="1"/>
    <col min="13" max="16384" width="9.140625" style="19" customWidth="1"/>
  </cols>
  <sheetData>
    <row r="1" spans="1:7" s="5" customFormat="1" ht="11.25">
      <c r="A1" s="40"/>
      <c r="B1" s="2"/>
      <c r="C1" s="1"/>
      <c r="D1" s="2"/>
      <c r="E1" s="3"/>
      <c r="F1" s="3"/>
      <c r="G1" s="4"/>
    </row>
    <row r="2" spans="1:7" s="5" customFormat="1" ht="12.75">
      <c r="A2" s="41"/>
      <c r="B2" s="241"/>
      <c r="C2" s="241"/>
      <c r="D2" s="241"/>
      <c r="E2" s="241"/>
      <c r="F2" s="241"/>
      <c r="G2" s="242"/>
    </row>
    <row r="3" spans="1:7" s="5" customFormat="1" ht="12.75">
      <c r="A3" s="42"/>
      <c r="B3" s="6"/>
      <c r="C3" s="6"/>
      <c r="D3" s="6"/>
      <c r="E3" s="6"/>
      <c r="F3" s="6"/>
      <c r="G3" s="7"/>
    </row>
    <row r="4" spans="1:7" s="5" customFormat="1" ht="12.75">
      <c r="A4" s="42"/>
      <c r="B4" s="6"/>
      <c r="C4" s="6"/>
      <c r="D4" s="6"/>
      <c r="E4" s="6"/>
      <c r="F4" s="6"/>
      <c r="G4" s="7"/>
    </row>
    <row r="5" spans="1:7" s="5" customFormat="1" ht="11.25">
      <c r="A5" s="41"/>
      <c r="B5" s="243"/>
      <c r="C5" s="243"/>
      <c r="D5" s="243"/>
      <c r="E5" s="243"/>
      <c r="F5" s="243"/>
      <c r="G5" s="244"/>
    </row>
    <row r="6" spans="1:7" s="5" customFormat="1" ht="11.25">
      <c r="A6" s="43"/>
      <c r="B6" s="14"/>
      <c r="C6" s="14"/>
      <c r="D6" s="14"/>
      <c r="E6" s="14"/>
      <c r="F6" s="14"/>
      <c r="G6" s="15"/>
    </row>
    <row r="7" spans="1:7" s="16" customFormat="1" ht="12.75">
      <c r="A7" s="44"/>
      <c r="B7" s="241" t="s">
        <v>3</v>
      </c>
      <c r="C7" s="241"/>
      <c r="D7" s="241"/>
      <c r="E7" s="241"/>
      <c r="F7" s="241"/>
      <c r="G7" s="242"/>
    </row>
    <row r="8" spans="1:7" s="16" customFormat="1" ht="12.75">
      <c r="A8" s="42"/>
      <c r="B8" s="6"/>
      <c r="C8" s="6"/>
      <c r="D8" s="6"/>
      <c r="E8" s="6"/>
      <c r="F8" s="6"/>
      <c r="G8" s="7"/>
    </row>
    <row r="9" spans="1:7" ht="12.75">
      <c r="A9" s="61" t="s">
        <v>30</v>
      </c>
      <c r="B9" s="22"/>
      <c r="C9" s="17"/>
      <c r="D9" s="17"/>
      <c r="E9" s="17"/>
      <c r="F9" s="17"/>
      <c r="G9" s="18"/>
    </row>
    <row r="10" spans="1:7" s="5" customFormat="1" ht="12.75">
      <c r="A10" s="62" t="s">
        <v>31</v>
      </c>
      <c r="B10" s="8"/>
      <c r="C10" s="20"/>
      <c r="D10" s="17"/>
      <c r="E10" s="17"/>
      <c r="F10" s="17"/>
      <c r="G10" s="21"/>
    </row>
    <row r="11" spans="1:7" ht="12.75">
      <c r="A11" s="63" t="s">
        <v>33</v>
      </c>
      <c r="B11" s="6"/>
      <c r="C11" s="37"/>
      <c r="D11" s="37"/>
      <c r="E11" s="37"/>
      <c r="F11" s="37"/>
      <c r="G11" s="38"/>
    </row>
    <row r="12" spans="1:7" ht="12.75">
      <c r="A12" s="48"/>
      <c r="B12" s="239"/>
      <c r="C12" s="239"/>
      <c r="D12" s="239"/>
      <c r="E12" s="239"/>
      <c r="F12" s="239"/>
      <c r="G12" s="240"/>
    </row>
    <row r="13" spans="1:7" ht="12">
      <c r="A13" s="52" t="s">
        <v>4</v>
      </c>
      <c r="B13" s="23" t="s">
        <v>0</v>
      </c>
      <c r="C13" s="23" t="s">
        <v>5</v>
      </c>
      <c r="D13" s="23" t="s">
        <v>6</v>
      </c>
      <c r="E13" s="24" t="s">
        <v>1</v>
      </c>
      <c r="F13" s="24" t="s">
        <v>7</v>
      </c>
      <c r="G13" s="25" t="s">
        <v>8</v>
      </c>
    </row>
    <row r="14" spans="1:7" ht="12">
      <c r="A14" s="44"/>
      <c r="B14" s="53"/>
      <c r="C14" s="53"/>
      <c r="D14" s="53"/>
      <c r="E14" s="54"/>
      <c r="F14" s="54"/>
      <c r="G14" s="60"/>
    </row>
    <row r="15" spans="1:7" ht="12">
      <c r="A15" s="44">
        <v>1</v>
      </c>
      <c r="B15" s="53"/>
      <c r="C15" s="58" t="s">
        <v>28</v>
      </c>
      <c r="D15" s="53" t="s">
        <v>6</v>
      </c>
      <c r="E15" s="54">
        <v>1</v>
      </c>
      <c r="F15" s="54"/>
      <c r="G15" s="66">
        <v>1867288.38</v>
      </c>
    </row>
    <row r="16" spans="1:7" ht="12">
      <c r="A16" s="44">
        <v>2</v>
      </c>
      <c r="B16" s="53"/>
      <c r="C16" s="58" t="s">
        <v>29</v>
      </c>
      <c r="D16" s="53" t="s">
        <v>6</v>
      </c>
      <c r="E16" s="54">
        <v>1</v>
      </c>
      <c r="F16" s="54"/>
      <c r="G16" s="66">
        <v>1062197.46</v>
      </c>
    </row>
    <row r="17" spans="1:7" ht="12">
      <c r="A17" s="44">
        <v>3</v>
      </c>
      <c r="B17" s="53"/>
      <c r="C17" s="58" t="s">
        <v>40</v>
      </c>
      <c r="D17" s="53" t="s">
        <v>6</v>
      </c>
      <c r="E17" s="54">
        <v>1</v>
      </c>
      <c r="F17" s="54"/>
      <c r="G17" s="66">
        <v>3466.63</v>
      </c>
    </row>
    <row r="18" spans="1:11" ht="11.25">
      <c r="A18" s="50"/>
      <c r="B18" s="12"/>
      <c r="C18" s="11"/>
      <c r="D18" s="12"/>
      <c r="E18" s="13"/>
      <c r="F18" s="13"/>
      <c r="G18" s="30"/>
      <c r="H18" s="57"/>
      <c r="I18" s="57"/>
      <c r="J18" s="57"/>
      <c r="K18" s="57"/>
    </row>
    <row r="19" spans="1:11" ht="12">
      <c r="A19" s="50"/>
      <c r="B19" s="12"/>
      <c r="C19" s="59" t="s">
        <v>2</v>
      </c>
      <c r="D19" s="12"/>
      <c r="E19" s="13"/>
      <c r="F19" s="13"/>
      <c r="G19" s="66">
        <f>SUM(G15:G18)-0.01</f>
        <v>2932952.46</v>
      </c>
      <c r="H19" s="57"/>
      <c r="I19" s="57"/>
      <c r="J19" s="57"/>
      <c r="K19" s="57"/>
    </row>
    <row r="20" spans="1:11" ht="11.25">
      <c r="A20" s="50"/>
      <c r="B20" s="12"/>
      <c r="C20" s="11"/>
      <c r="D20" s="12"/>
      <c r="E20" s="13"/>
      <c r="F20" s="13"/>
      <c r="G20" s="30"/>
      <c r="H20" s="57"/>
      <c r="I20" s="57"/>
      <c r="J20" s="57"/>
      <c r="K20" s="57"/>
    </row>
    <row r="21" spans="1:11" ht="11.25">
      <c r="A21" s="50"/>
      <c r="B21" s="12"/>
      <c r="C21" s="11"/>
      <c r="D21" s="12"/>
      <c r="E21" s="13"/>
      <c r="F21" s="13"/>
      <c r="G21" s="30"/>
      <c r="H21" s="57"/>
      <c r="I21" s="57"/>
      <c r="J21" s="57"/>
      <c r="K21" s="57"/>
    </row>
    <row r="22" spans="1:11" ht="11.25">
      <c r="A22" s="50"/>
      <c r="B22" s="12"/>
      <c r="C22" s="11"/>
      <c r="D22" s="12"/>
      <c r="E22" s="13"/>
      <c r="F22" s="13"/>
      <c r="G22" s="30"/>
      <c r="H22" s="57"/>
      <c r="I22" s="57"/>
      <c r="J22" s="57"/>
      <c r="K22" s="57"/>
    </row>
    <row r="23" spans="1:11" ht="12">
      <c r="A23" s="50"/>
      <c r="B23" s="12"/>
      <c r="C23" s="58" t="s">
        <v>26</v>
      </c>
      <c r="D23" s="12"/>
      <c r="E23" s="13"/>
      <c r="F23" s="13"/>
      <c r="G23" s="30"/>
      <c r="H23" s="57"/>
      <c r="I23" s="57"/>
      <c r="J23" s="57"/>
      <c r="K23" s="57"/>
    </row>
    <row r="24" spans="1:11" ht="11.25">
      <c r="A24" s="50"/>
      <c r="B24" s="12"/>
      <c r="C24" s="11"/>
      <c r="D24" s="12"/>
      <c r="E24" s="13"/>
      <c r="F24" s="13"/>
      <c r="G24" s="30"/>
      <c r="H24" s="57"/>
      <c r="I24" s="57"/>
      <c r="J24" s="57"/>
      <c r="K24" s="57"/>
    </row>
    <row r="25" spans="1:11" ht="11.25">
      <c r="A25" s="50"/>
      <c r="B25" s="12"/>
      <c r="C25" s="8"/>
      <c r="D25" s="12"/>
      <c r="E25" s="13"/>
      <c r="F25" s="13"/>
      <c r="G25" s="29"/>
      <c r="H25" s="57"/>
      <c r="I25" s="57"/>
      <c r="J25" s="57"/>
      <c r="K25" s="57"/>
    </row>
    <row r="26" spans="1:12" ht="11.25">
      <c r="A26" s="50"/>
      <c r="B26" s="12"/>
      <c r="C26" s="11"/>
      <c r="D26" s="12"/>
      <c r="E26" s="13"/>
      <c r="F26" s="13"/>
      <c r="G26" s="29"/>
      <c r="H26" s="57"/>
      <c r="I26" s="57"/>
      <c r="J26" s="57"/>
      <c r="K26" s="57"/>
      <c r="L26" s="56"/>
    </row>
    <row r="27" spans="1:11" ht="11.25">
      <c r="A27" s="50"/>
      <c r="B27" s="12"/>
      <c r="C27" s="8"/>
      <c r="D27" s="12"/>
      <c r="E27" s="13"/>
      <c r="F27" s="13"/>
      <c r="G27" s="29"/>
      <c r="H27" s="57"/>
      <c r="I27" s="57"/>
      <c r="J27" s="57"/>
      <c r="K27" s="57"/>
    </row>
    <row r="28" spans="1:7" ht="11.25">
      <c r="A28" s="50"/>
      <c r="B28" s="12"/>
      <c r="C28" s="31"/>
      <c r="D28" s="12"/>
      <c r="E28" s="13"/>
      <c r="F28" s="13"/>
      <c r="G28" s="29"/>
    </row>
    <row r="29" spans="1:11" ht="11.25">
      <c r="A29" s="50"/>
      <c r="B29" s="12"/>
      <c r="C29" s="31"/>
      <c r="D29" s="12"/>
      <c r="E29" s="13"/>
      <c r="F29" s="13"/>
      <c r="G29" s="29"/>
      <c r="J29" s="57"/>
      <c r="K29" s="57"/>
    </row>
    <row r="30" spans="1:7" ht="11.25">
      <c r="A30" s="50"/>
      <c r="B30" s="9"/>
      <c r="C30" s="8"/>
      <c r="D30" s="9"/>
      <c r="E30" s="13"/>
      <c r="F30" s="13"/>
      <c r="G30" s="29"/>
    </row>
    <row r="31" spans="1:7" ht="11.25">
      <c r="A31" s="50"/>
      <c r="B31" s="9"/>
      <c r="C31" s="8"/>
      <c r="D31" s="9"/>
      <c r="E31" s="13"/>
      <c r="F31" s="13"/>
      <c r="G31" s="30"/>
    </row>
    <row r="32" spans="1:7" ht="11.25">
      <c r="A32" s="50"/>
      <c r="B32" s="9"/>
      <c r="C32" s="8"/>
      <c r="D32" s="9"/>
      <c r="E32" s="13"/>
      <c r="F32" s="13"/>
      <c r="G32" s="30"/>
    </row>
    <row r="33" spans="1:7" ht="11.25">
      <c r="A33" s="50"/>
      <c r="B33" s="12"/>
      <c r="C33" s="11"/>
      <c r="D33" s="12"/>
      <c r="E33" s="13"/>
      <c r="F33" s="13"/>
      <c r="G33" s="30"/>
    </row>
    <row r="34" spans="1:7" ht="11.25">
      <c r="A34" s="50"/>
      <c r="B34" s="12"/>
      <c r="C34" s="11"/>
      <c r="D34" s="12"/>
      <c r="E34" s="13"/>
      <c r="F34" s="13"/>
      <c r="G34" s="30"/>
    </row>
    <row r="35" spans="1:7" ht="11.25">
      <c r="A35" s="50"/>
      <c r="B35" s="12"/>
      <c r="C35" s="11"/>
      <c r="D35" s="12"/>
      <c r="E35" s="13"/>
      <c r="F35" s="13"/>
      <c r="G35" s="30"/>
    </row>
    <row r="36" spans="1:7" ht="11.25">
      <c r="A36" s="50"/>
      <c r="B36" s="12"/>
      <c r="C36" s="11"/>
      <c r="D36" s="12"/>
      <c r="E36" s="13"/>
      <c r="F36" s="13"/>
      <c r="G36" s="30"/>
    </row>
    <row r="37" spans="1:7" ht="11.25">
      <c r="A37" s="50"/>
      <c r="B37" s="12"/>
      <c r="C37" s="11"/>
      <c r="D37" s="12"/>
      <c r="E37" s="13"/>
      <c r="F37" s="13"/>
      <c r="G37" s="30"/>
    </row>
    <row r="38" spans="1:7" ht="11.25">
      <c r="A38" s="49"/>
      <c r="B38" s="9"/>
      <c r="C38" s="11"/>
      <c r="D38" s="12"/>
      <c r="E38" s="13"/>
      <c r="F38" s="13"/>
      <c r="G38" s="30"/>
    </row>
    <row r="39" spans="1:7" ht="11.25">
      <c r="A39" s="50"/>
      <c r="B39" s="12"/>
      <c r="C39" s="32"/>
      <c r="D39" s="12"/>
      <c r="E39" s="13"/>
      <c r="F39" s="13"/>
      <c r="G39" s="30"/>
    </row>
    <row r="40" spans="1:7" ht="11.25">
      <c r="A40" s="50"/>
      <c r="B40" s="12"/>
      <c r="C40" s="32"/>
      <c r="D40" s="12"/>
      <c r="E40" s="13"/>
      <c r="F40" s="13"/>
      <c r="G40" s="30"/>
    </row>
    <row r="41" spans="1:7" ht="11.25">
      <c r="A41" s="50"/>
      <c r="B41" s="12"/>
      <c r="C41" s="32"/>
      <c r="D41" s="12"/>
      <c r="E41" s="13"/>
      <c r="F41" s="13"/>
      <c r="G41" s="30"/>
    </row>
    <row r="42" spans="1:7" ht="11.25">
      <c r="A42" s="50"/>
      <c r="B42" s="12"/>
      <c r="C42" s="11"/>
      <c r="D42" s="12"/>
      <c r="E42" s="13"/>
      <c r="F42" s="13"/>
      <c r="G42" s="30"/>
    </row>
    <row r="43" spans="1:7" ht="11.25">
      <c r="A43" s="50"/>
      <c r="B43" s="12"/>
      <c r="C43" s="11"/>
      <c r="D43" s="12"/>
      <c r="E43" s="13"/>
      <c r="F43" s="13"/>
      <c r="G43" s="30"/>
    </row>
    <row r="44" spans="1:7" ht="11.25">
      <c r="A44" s="50"/>
      <c r="B44" s="12"/>
      <c r="C44" s="11"/>
      <c r="D44" s="12"/>
      <c r="E44" s="13"/>
      <c r="F44" s="13"/>
      <c r="G44" s="30"/>
    </row>
    <row r="45" spans="1:7" ht="11.25">
      <c r="A45" s="50"/>
      <c r="B45" s="12"/>
      <c r="C45" s="11"/>
      <c r="D45" s="12"/>
      <c r="E45" s="13"/>
      <c r="F45" s="13"/>
      <c r="G45" s="30"/>
    </row>
    <row r="46" spans="1:7" ht="11.25">
      <c r="A46" s="50"/>
      <c r="B46" s="12"/>
      <c r="C46" s="11"/>
      <c r="D46" s="12"/>
      <c r="E46" s="13"/>
      <c r="F46" s="13"/>
      <c r="G46" s="30"/>
    </row>
    <row r="47" spans="1:7" ht="11.25">
      <c r="A47" s="50"/>
      <c r="B47" s="12"/>
      <c r="C47" s="11"/>
      <c r="D47" s="12"/>
      <c r="E47" s="13"/>
      <c r="F47" s="13"/>
      <c r="G47" s="30"/>
    </row>
    <row r="48" spans="1:7" ht="11.25">
      <c r="A48" s="50"/>
      <c r="B48" s="12"/>
      <c r="C48" s="11"/>
      <c r="D48" s="12"/>
      <c r="E48" s="13"/>
      <c r="F48" s="13"/>
      <c r="G48" s="30"/>
    </row>
    <row r="49" spans="1:7" ht="12" thickBot="1">
      <c r="A49" s="51"/>
      <c r="B49" s="39"/>
      <c r="C49" s="33"/>
      <c r="D49" s="34"/>
      <c r="E49" s="35"/>
      <c r="F49" s="35"/>
      <c r="G49" s="36"/>
    </row>
    <row r="50" spans="1:7" ht="11.25">
      <c r="A50" s="12"/>
      <c r="B50" s="12"/>
      <c r="C50" s="11"/>
      <c r="D50" s="12"/>
      <c r="E50" s="13"/>
      <c r="F50" s="13"/>
      <c r="G50" s="13"/>
    </row>
    <row r="51" spans="1:7" ht="11.25">
      <c r="A51" s="12"/>
      <c r="B51" s="12"/>
      <c r="C51" s="11"/>
      <c r="D51" s="12"/>
      <c r="E51" s="13"/>
      <c r="F51" s="13"/>
      <c r="G51" s="13"/>
    </row>
    <row r="52" spans="1:7" ht="11.25">
      <c r="A52" s="12"/>
      <c r="B52" s="12"/>
      <c r="C52" s="11"/>
      <c r="D52" s="12"/>
      <c r="E52" s="13"/>
      <c r="F52" s="13"/>
      <c r="G52" s="13"/>
    </row>
    <row r="53" spans="1:7" ht="11.25">
      <c r="A53" s="12"/>
      <c r="B53" s="12"/>
      <c r="C53" s="11"/>
      <c r="D53" s="12"/>
      <c r="E53" s="13"/>
      <c r="F53" s="13"/>
      <c r="G53" s="13"/>
    </row>
    <row r="54" spans="1:7" ht="11.25">
      <c r="A54" s="12"/>
      <c r="B54" s="12"/>
      <c r="C54" s="8"/>
      <c r="D54" s="9"/>
      <c r="E54" s="10"/>
      <c r="F54" s="10"/>
      <c r="G54" s="10"/>
    </row>
    <row r="55" spans="1:7" ht="11.25">
      <c r="A55" s="12"/>
      <c r="B55" s="12"/>
      <c r="C55" s="11"/>
      <c r="D55" s="12"/>
      <c r="E55" s="13"/>
      <c r="F55" s="13"/>
      <c r="G55" s="13"/>
    </row>
    <row r="56" spans="1:7" ht="11.25">
      <c r="A56" s="9"/>
      <c r="B56" s="9"/>
      <c r="C56" s="8"/>
      <c r="D56" s="12"/>
      <c r="E56" s="13"/>
      <c r="F56" s="13"/>
      <c r="G56" s="13"/>
    </row>
    <row r="57" spans="1:7" ht="11.25">
      <c r="A57" s="12"/>
      <c r="B57" s="12"/>
      <c r="C57" s="11"/>
      <c r="D57" s="12"/>
      <c r="E57" s="13"/>
      <c r="F57" s="13"/>
      <c r="G57" s="13"/>
    </row>
    <row r="58" spans="1:7" ht="11.25">
      <c r="A58" s="12"/>
      <c r="B58" s="12"/>
      <c r="C58" s="8"/>
      <c r="D58" s="9"/>
      <c r="E58" s="10"/>
      <c r="F58" s="10"/>
      <c r="G58" s="10"/>
    </row>
    <row r="59" spans="1:7" ht="11.25">
      <c r="A59" s="12"/>
      <c r="B59" s="12"/>
      <c r="C59" s="11"/>
      <c r="D59" s="12"/>
      <c r="E59" s="13"/>
      <c r="F59" s="13"/>
      <c r="G59" s="13"/>
    </row>
    <row r="60" spans="1:7" ht="11.25">
      <c r="A60" s="9"/>
      <c r="B60" s="9"/>
      <c r="C60" s="8"/>
      <c r="D60" s="12"/>
      <c r="E60" s="13"/>
      <c r="F60" s="13"/>
      <c r="G60" s="13"/>
    </row>
    <row r="61" spans="1:7" ht="11.25">
      <c r="A61" s="12"/>
      <c r="B61" s="12"/>
      <c r="C61" s="11"/>
      <c r="D61" s="12"/>
      <c r="E61" s="13"/>
      <c r="F61" s="13"/>
      <c r="G61" s="13"/>
    </row>
    <row r="62" spans="1:7" ht="11.25">
      <c r="A62" s="12"/>
      <c r="B62" s="12"/>
      <c r="C62" s="11"/>
      <c r="D62" s="12"/>
      <c r="E62" s="13"/>
      <c r="F62" s="13"/>
      <c r="G62" s="13"/>
    </row>
    <row r="63" spans="1:7" ht="11.25">
      <c r="A63" s="12"/>
      <c r="B63" s="12"/>
      <c r="C63" s="11"/>
      <c r="D63" s="12"/>
      <c r="E63" s="13"/>
      <c r="F63" s="13"/>
      <c r="G63" s="13"/>
    </row>
    <row r="64" spans="1:7" ht="11.25">
      <c r="A64" s="12"/>
      <c r="B64" s="12"/>
      <c r="C64" s="8"/>
      <c r="D64" s="9"/>
      <c r="E64" s="10"/>
      <c r="F64" s="10"/>
      <c r="G64" s="10"/>
    </row>
    <row r="65" spans="1:7" ht="11.25">
      <c r="A65" s="12"/>
      <c r="B65" s="12"/>
      <c r="C65" s="11"/>
      <c r="D65" s="12"/>
      <c r="E65" s="13"/>
      <c r="F65" s="13"/>
      <c r="G65" s="13"/>
    </row>
    <row r="66" spans="1:7" ht="11.25">
      <c r="A66" s="9"/>
      <c r="B66" s="9"/>
      <c r="C66" s="8"/>
      <c r="D66" s="12"/>
      <c r="E66" s="13"/>
      <c r="F66" s="13"/>
      <c r="G66" s="13"/>
    </row>
    <row r="67" spans="1:7" ht="11.25">
      <c r="A67" s="12"/>
      <c r="B67" s="12"/>
      <c r="C67" s="11"/>
      <c r="D67" s="12"/>
      <c r="E67" s="13"/>
      <c r="F67" s="13"/>
      <c r="G67" s="13"/>
    </row>
    <row r="68" spans="1:7" ht="11.25">
      <c r="A68" s="12"/>
      <c r="B68" s="12"/>
      <c r="C68" s="11"/>
      <c r="D68" s="12"/>
      <c r="E68" s="13"/>
      <c r="F68" s="13"/>
      <c r="G68" s="13"/>
    </row>
    <row r="69" spans="1:7" ht="11.25">
      <c r="A69" s="12"/>
      <c r="B69" s="12"/>
      <c r="C69" s="11"/>
      <c r="D69" s="12"/>
      <c r="E69" s="13"/>
      <c r="F69" s="13"/>
      <c r="G69" s="13"/>
    </row>
    <row r="70" spans="1:7" ht="11.25">
      <c r="A70" s="12"/>
      <c r="B70" s="12"/>
      <c r="C70" s="11"/>
      <c r="D70" s="12"/>
      <c r="E70" s="13"/>
      <c r="F70" s="13"/>
      <c r="G70" s="13"/>
    </row>
    <row r="71" spans="1:7" ht="11.25">
      <c r="A71" s="12"/>
      <c r="B71" s="12"/>
      <c r="C71" s="8"/>
      <c r="D71" s="9"/>
      <c r="E71" s="10"/>
      <c r="F71" s="10"/>
      <c r="G71" s="10"/>
    </row>
    <row r="72" spans="1:7" ht="11.25">
      <c r="A72" s="12"/>
      <c r="B72" s="12"/>
      <c r="C72" s="11"/>
      <c r="D72" s="12"/>
      <c r="E72" s="13"/>
      <c r="F72" s="13"/>
      <c r="G72" s="13"/>
    </row>
    <row r="73" spans="1:7" ht="11.25">
      <c r="A73" s="12"/>
      <c r="B73" s="12"/>
      <c r="C73" s="31"/>
      <c r="D73" s="12"/>
      <c r="E73" s="13"/>
      <c r="F73" s="13"/>
      <c r="G73" s="13"/>
    </row>
    <row r="74" spans="1:7" ht="11.25">
      <c r="A74" s="12"/>
      <c r="B74" s="12"/>
      <c r="C74" s="31"/>
      <c r="D74" s="12"/>
      <c r="E74" s="13"/>
      <c r="F74" s="13"/>
      <c r="G74" s="13"/>
    </row>
    <row r="75" spans="1:7" ht="11.25">
      <c r="A75" s="12"/>
      <c r="B75" s="12"/>
      <c r="C75" s="31"/>
      <c r="D75" s="12"/>
      <c r="E75" s="13"/>
      <c r="F75" s="13"/>
      <c r="G75" s="13"/>
    </row>
    <row r="76" spans="1:7" ht="11.25">
      <c r="A76" s="12"/>
      <c r="B76" s="12"/>
      <c r="C76" s="11"/>
      <c r="D76" s="12"/>
      <c r="E76" s="13"/>
      <c r="F76" s="13"/>
      <c r="G76" s="13"/>
    </row>
    <row r="77" spans="1:7" ht="11.25">
      <c r="A77" s="12"/>
      <c r="B77" s="12"/>
      <c r="C77" s="8"/>
      <c r="D77" s="9"/>
      <c r="E77" s="10"/>
      <c r="F77" s="10"/>
      <c r="G77" s="10"/>
    </row>
    <row r="78" spans="1:7" ht="11.25">
      <c r="A78" s="12"/>
      <c r="B78" s="12"/>
      <c r="C78" s="11"/>
      <c r="D78" s="12"/>
      <c r="E78" s="13"/>
      <c r="F78" s="13"/>
      <c r="G78" s="13"/>
    </row>
    <row r="79" spans="1:7" ht="11.25">
      <c r="A79" s="12"/>
      <c r="B79" s="12"/>
      <c r="C79" s="31"/>
      <c r="D79" s="12"/>
      <c r="E79" s="13"/>
      <c r="F79" s="13"/>
      <c r="G79" s="13"/>
    </row>
    <row r="80" spans="1:7" ht="11.25">
      <c r="A80" s="12"/>
      <c r="B80" s="12"/>
      <c r="C80" s="31"/>
      <c r="D80" s="12"/>
      <c r="E80" s="13"/>
      <c r="F80" s="13"/>
      <c r="G80" s="13"/>
    </row>
    <row r="81" spans="1:7" ht="11.25">
      <c r="A81" s="12"/>
      <c r="B81" s="12"/>
      <c r="C81" s="31"/>
      <c r="D81" s="12"/>
      <c r="E81" s="13"/>
      <c r="F81" s="13"/>
      <c r="G81" s="13"/>
    </row>
    <row r="82" spans="1:7" ht="11.25">
      <c r="A82" s="12"/>
      <c r="B82" s="12"/>
      <c r="C82" s="11"/>
      <c r="D82" s="12"/>
      <c r="E82" s="13"/>
      <c r="F82" s="13"/>
      <c r="G82" s="13"/>
    </row>
    <row r="83" spans="1:7" ht="11.25">
      <c r="A83" s="12"/>
      <c r="B83" s="12"/>
      <c r="C83" s="11"/>
      <c r="D83" s="12"/>
      <c r="E83" s="13"/>
      <c r="F83" s="13"/>
      <c r="G83" s="13"/>
    </row>
    <row r="84" spans="1:7" ht="11.25">
      <c r="A84" s="12"/>
      <c r="B84" s="12"/>
      <c r="C84" s="11"/>
      <c r="D84" s="12"/>
      <c r="E84" s="13"/>
      <c r="F84" s="13"/>
      <c r="G84" s="13"/>
    </row>
    <row r="85" spans="1:7" ht="11.25">
      <c r="A85" s="12"/>
      <c r="B85" s="12"/>
      <c r="C85" s="11"/>
      <c r="D85" s="12"/>
      <c r="E85" s="13"/>
      <c r="F85" s="13"/>
      <c r="G85" s="13"/>
    </row>
    <row r="86" spans="1:7" ht="11.25">
      <c r="A86" s="12"/>
      <c r="B86" s="12"/>
      <c r="C86" s="11"/>
      <c r="D86" s="12"/>
      <c r="E86" s="13"/>
      <c r="F86" s="13"/>
      <c r="G86" s="13"/>
    </row>
    <row r="87" spans="1:7" ht="11.25">
      <c r="A87" s="12"/>
      <c r="B87" s="12"/>
      <c r="C87" s="11"/>
      <c r="D87" s="12"/>
      <c r="E87" s="13"/>
      <c r="F87" s="13"/>
      <c r="G87" s="13"/>
    </row>
    <row r="88" spans="1:7" ht="11.25">
      <c r="A88" s="12"/>
      <c r="B88" s="12"/>
      <c r="C88" s="11"/>
      <c r="D88" s="12"/>
      <c r="E88" s="13"/>
      <c r="F88" s="13"/>
      <c r="G88" s="13"/>
    </row>
    <row r="89" spans="1:7" ht="11.25">
      <c r="A89" s="12"/>
      <c r="B89" s="12"/>
      <c r="C89" s="11"/>
      <c r="D89" s="12"/>
      <c r="E89" s="13"/>
      <c r="F89" s="13"/>
      <c r="G89" s="13"/>
    </row>
    <row r="90" spans="1:7" ht="11.25">
      <c r="A90" s="12"/>
      <c r="B90" s="12"/>
      <c r="C90" s="11"/>
      <c r="D90" s="12"/>
      <c r="E90" s="13"/>
      <c r="F90" s="13"/>
      <c r="G90" s="13"/>
    </row>
    <row r="91" spans="1:7" ht="11.25">
      <c r="A91" s="12"/>
      <c r="B91" s="12"/>
      <c r="C91" s="11"/>
      <c r="D91" s="12"/>
      <c r="E91" s="13"/>
      <c r="F91" s="13"/>
      <c r="G91" s="13"/>
    </row>
    <row r="92" spans="1:7" ht="11.25">
      <c r="A92" s="12"/>
      <c r="B92" s="12"/>
      <c r="C92" s="11"/>
      <c r="D92" s="12"/>
      <c r="E92" s="13"/>
      <c r="F92" s="13"/>
      <c r="G92" s="13"/>
    </row>
    <row r="93" spans="1:7" ht="11.25">
      <c r="A93" s="12"/>
      <c r="B93" s="12"/>
      <c r="C93" s="11"/>
      <c r="D93" s="12"/>
      <c r="E93" s="13"/>
      <c r="F93" s="13"/>
      <c r="G93" s="13"/>
    </row>
    <row r="94" spans="1:7" ht="11.25">
      <c r="A94" s="12"/>
      <c r="B94" s="12"/>
      <c r="C94" s="11"/>
      <c r="D94" s="12"/>
      <c r="E94" s="13"/>
      <c r="F94" s="13"/>
      <c r="G94" s="13"/>
    </row>
    <row r="95" spans="1:7" ht="11.25">
      <c r="A95" s="12"/>
      <c r="B95" s="12"/>
      <c r="C95" s="11"/>
      <c r="D95" s="12"/>
      <c r="E95" s="13"/>
      <c r="F95" s="13"/>
      <c r="G95" s="13"/>
    </row>
    <row r="96" spans="1:7" ht="11.25">
      <c r="A96" s="12"/>
      <c r="B96" s="12"/>
      <c r="C96" s="11"/>
      <c r="D96" s="12"/>
      <c r="E96" s="13"/>
      <c r="F96" s="13"/>
      <c r="G96" s="13"/>
    </row>
    <row r="97" spans="1:7" ht="11.25">
      <c r="A97" s="12"/>
      <c r="B97" s="12"/>
      <c r="C97" s="11"/>
      <c r="D97" s="12"/>
      <c r="E97" s="13"/>
      <c r="F97" s="13"/>
      <c r="G97" s="13"/>
    </row>
    <row r="98" spans="1:7" ht="11.25">
      <c r="A98" s="12"/>
      <c r="B98" s="12"/>
      <c r="C98" s="11"/>
      <c r="D98" s="12"/>
      <c r="E98" s="13"/>
      <c r="F98" s="13"/>
      <c r="G98" s="13"/>
    </row>
    <row r="99" spans="1:7" ht="11.25">
      <c r="A99" s="12"/>
      <c r="B99" s="12"/>
      <c r="C99" s="11"/>
      <c r="D99" s="12"/>
      <c r="E99" s="13"/>
      <c r="F99" s="13"/>
      <c r="G99" s="13"/>
    </row>
    <row r="100" spans="1:7" ht="11.25">
      <c r="A100" s="12"/>
      <c r="B100" s="12"/>
      <c r="C100" s="11"/>
      <c r="D100" s="12"/>
      <c r="E100" s="13"/>
      <c r="F100" s="13"/>
      <c r="G100" s="13"/>
    </row>
    <row r="101" spans="1:7" ht="11.25">
      <c r="A101" s="12"/>
      <c r="B101" s="12"/>
      <c r="C101" s="11"/>
      <c r="D101" s="12"/>
      <c r="E101" s="13"/>
      <c r="F101" s="13"/>
      <c r="G101" s="13"/>
    </row>
    <row r="102" spans="1:7" ht="11.25">
      <c r="A102" s="12"/>
      <c r="B102" s="12"/>
      <c r="C102" s="11"/>
      <c r="D102" s="12"/>
      <c r="E102" s="13"/>
      <c r="F102" s="13"/>
      <c r="G102" s="13"/>
    </row>
    <row r="103" spans="1:7" ht="11.25">
      <c r="A103" s="12"/>
      <c r="B103" s="12"/>
      <c r="C103" s="11"/>
      <c r="D103" s="12"/>
      <c r="E103" s="13"/>
      <c r="F103" s="13"/>
      <c r="G103" s="13"/>
    </row>
    <row r="104" spans="1:7" ht="11.25">
      <c r="A104" s="12"/>
      <c r="B104" s="12"/>
      <c r="C104" s="11"/>
      <c r="D104" s="12"/>
      <c r="E104" s="13"/>
      <c r="F104" s="13"/>
      <c r="G104" s="13"/>
    </row>
    <row r="105" spans="1:7" ht="11.25">
      <c r="A105" s="12"/>
      <c r="B105" s="12"/>
      <c r="C105" s="11"/>
      <c r="D105" s="12"/>
      <c r="E105" s="13"/>
      <c r="F105" s="13"/>
      <c r="G105" s="13"/>
    </row>
    <row r="106" spans="1:7" ht="11.25">
      <c r="A106" s="12"/>
      <c r="B106" s="12"/>
      <c r="C106" s="11"/>
      <c r="D106" s="12"/>
      <c r="E106" s="13"/>
      <c r="F106" s="13"/>
      <c r="G106" s="13"/>
    </row>
    <row r="107" spans="1:7" ht="11.25">
      <c r="A107" s="12"/>
      <c r="B107" s="12"/>
      <c r="C107" s="11"/>
      <c r="D107" s="12"/>
      <c r="E107" s="13"/>
      <c r="F107" s="13"/>
      <c r="G107" s="13"/>
    </row>
    <row r="108" spans="1:7" ht="11.25">
      <c r="A108" s="12"/>
      <c r="B108" s="12"/>
      <c r="C108" s="11"/>
      <c r="D108" s="12"/>
      <c r="E108" s="13"/>
      <c r="F108" s="13"/>
      <c r="G108" s="13"/>
    </row>
    <row r="109" spans="1:7" ht="11.25">
      <c r="A109" s="12"/>
      <c r="B109" s="12"/>
      <c r="C109" s="11"/>
      <c r="D109" s="12"/>
      <c r="E109" s="13"/>
      <c r="F109" s="13"/>
      <c r="G109" s="13"/>
    </row>
    <row r="110" spans="1:7" ht="11.25">
      <c r="A110" s="12"/>
      <c r="B110" s="12"/>
      <c r="C110" s="11"/>
      <c r="D110" s="12"/>
      <c r="E110" s="13"/>
      <c r="F110" s="13"/>
      <c r="G110" s="13"/>
    </row>
    <row r="111" spans="1:7" ht="11.25">
      <c r="A111" s="12"/>
      <c r="B111" s="12"/>
      <c r="C111" s="11"/>
      <c r="D111" s="12"/>
      <c r="E111" s="13"/>
      <c r="F111" s="13"/>
      <c r="G111" s="13"/>
    </row>
    <row r="112" spans="1:7" ht="11.25">
      <c r="A112" s="12"/>
      <c r="B112" s="12"/>
      <c r="C112" s="11"/>
      <c r="D112" s="12"/>
      <c r="E112" s="13"/>
      <c r="F112" s="13"/>
      <c r="G112" s="13"/>
    </row>
    <row r="153" spans="3:7" ht="11.25">
      <c r="C153" s="31"/>
      <c r="D153" s="12"/>
      <c r="E153" s="13"/>
      <c r="F153" s="13"/>
      <c r="G153" s="10"/>
    </row>
    <row r="154" spans="3:7" ht="11.25">
      <c r="C154" s="31"/>
      <c r="D154" s="9"/>
      <c r="E154" s="10"/>
      <c r="F154" s="10"/>
      <c r="G154" s="10"/>
    </row>
    <row r="155" spans="3:7" ht="11.25">
      <c r="C155" s="31"/>
      <c r="D155" s="12"/>
      <c r="E155" s="13"/>
      <c r="F155" s="13"/>
      <c r="G155" s="10"/>
    </row>
    <row r="156" spans="3:7" ht="11.25">
      <c r="C156" s="31"/>
      <c r="D156" s="12"/>
      <c r="E156" s="13"/>
      <c r="F156" s="13"/>
      <c r="G156" s="10"/>
    </row>
  </sheetData>
  <sheetProtection/>
  <mergeCells count="4">
    <mergeCell ref="B12:G12"/>
    <mergeCell ref="B7:G7"/>
    <mergeCell ref="B2:G2"/>
    <mergeCell ref="B5:G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59"/>
  <sheetViews>
    <sheetView zoomScalePageLayoutView="0" workbookViewId="0" topLeftCell="A22">
      <selection activeCell="H16" sqref="H16:L32"/>
    </sheetView>
  </sheetViews>
  <sheetFormatPr defaultColWidth="9.140625" defaultRowHeight="12.75"/>
  <cols>
    <col min="1" max="1" width="5.8515625" style="27" customWidth="1"/>
    <col min="2" max="2" width="7.8515625" style="27" customWidth="1"/>
    <col min="3" max="3" width="44.57421875" style="26" customWidth="1"/>
    <col min="4" max="4" width="4.8515625" style="27" bestFit="1" customWidth="1"/>
    <col min="5" max="5" width="7.8515625" style="28" bestFit="1" customWidth="1"/>
    <col min="6" max="6" width="11.28125" style="28" bestFit="1" customWidth="1"/>
    <col min="7" max="7" width="12.57421875" style="28" bestFit="1" customWidth="1"/>
    <col min="8" max="11" width="9.140625" style="19" customWidth="1"/>
    <col min="12" max="12" width="11.140625" style="19" bestFit="1" customWidth="1"/>
    <col min="13" max="16384" width="9.140625" style="19" customWidth="1"/>
  </cols>
  <sheetData>
    <row r="1" spans="1:7" s="5" customFormat="1" ht="11.25">
      <c r="A1" s="40"/>
      <c r="B1" s="2"/>
      <c r="C1" s="1"/>
      <c r="D1" s="2"/>
      <c r="E1" s="3"/>
      <c r="F1" s="3"/>
      <c r="G1" s="4"/>
    </row>
    <row r="2" spans="1:7" s="5" customFormat="1" ht="12.75">
      <c r="A2" s="41"/>
      <c r="B2" s="241"/>
      <c r="C2" s="241"/>
      <c r="D2" s="241"/>
      <c r="E2" s="241"/>
      <c r="F2" s="241"/>
      <c r="G2" s="242"/>
    </row>
    <row r="3" spans="1:7" s="5" customFormat="1" ht="12.75">
      <c r="A3" s="42"/>
      <c r="B3" s="6"/>
      <c r="C3" s="6"/>
      <c r="D3" s="6"/>
      <c r="E3" s="6"/>
      <c r="F3" s="6"/>
      <c r="G3" s="7"/>
    </row>
    <row r="4" spans="1:7" s="5" customFormat="1" ht="12.75">
      <c r="A4" s="42"/>
      <c r="B4" s="6"/>
      <c r="C4" s="6"/>
      <c r="D4" s="6"/>
      <c r="E4" s="6"/>
      <c r="F4" s="6"/>
      <c r="G4" s="7"/>
    </row>
    <row r="5" spans="1:7" s="5" customFormat="1" ht="11.25">
      <c r="A5" s="41"/>
      <c r="B5" s="243"/>
      <c r="C5" s="243"/>
      <c r="D5" s="243"/>
      <c r="E5" s="243"/>
      <c r="F5" s="243"/>
      <c r="G5" s="244"/>
    </row>
    <row r="6" spans="1:7" s="5" customFormat="1" ht="11.25">
      <c r="A6" s="43"/>
      <c r="B6" s="14"/>
      <c r="C6" s="14"/>
      <c r="D6" s="14"/>
      <c r="E6" s="14"/>
      <c r="F6" s="14"/>
      <c r="G6" s="15"/>
    </row>
    <row r="7" spans="1:7" s="16" customFormat="1" ht="12.75">
      <c r="A7" s="44"/>
      <c r="B7" s="241" t="s">
        <v>3</v>
      </c>
      <c r="C7" s="241"/>
      <c r="D7" s="241"/>
      <c r="E7" s="241"/>
      <c r="F7" s="241"/>
      <c r="G7" s="242"/>
    </row>
    <row r="8" spans="1:7" s="16" customFormat="1" ht="12.75">
      <c r="A8" s="42"/>
      <c r="B8" s="6"/>
      <c r="C8" s="6"/>
      <c r="D8" s="6"/>
      <c r="E8" s="6"/>
      <c r="F8" s="6"/>
      <c r="G8" s="7"/>
    </row>
    <row r="9" spans="1:7" ht="12.75">
      <c r="A9" s="45" t="s">
        <v>9</v>
      </c>
      <c r="B9" s="22"/>
      <c r="C9" s="17"/>
      <c r="D9" s="17"/>
      <c r="E9" s="17"/>
      <c r="F9" s="17"/>
      <c r="G9" s="18"/>
    </row>
    <row r="10" spans="1:7" s="5" customFormat="1" ht="12.75">
      <c r="A10" s="46" t="s">
        <v>10</v>
      </c>
      <c r="B10" s="8"/>
      <c r="C10" s="20"/>
      <c r="D10" s="17"/>
      <c r="E10" s="17"/>
      <c r="F10" s="17"/>
      <c r="G10" s="21"/>
    </row>
    <row r="11" spans="1:7" ht="12.75">
      <c r="A11" s="47" t="s">
        <v>32</v>
      </c>
      <c r="B11" s="6"/>
      <c r="C11" s="37"/>
      <c r="D11" s="37"/>
      <c r="E11" s="37"/>
      <c r="F11" s="37"/>
      <c r="G11" s="38"/>
    </row>
    <row r="12" spans="1:7" ht="12.75">
      <c r="A12" s="48"/>
      <c r="B12" s="239"/>
      <c r="C12" s="239"/>
      <c r="D12" s="239"/>
      <c r="E12" s="239"/>
      <c r="F12" s="239"/>
      <c r="G12" s="240"/>
    </row>
    <row r="13" spans="1:7" ht="12">
      <c r="A13" s="52" t="s">
        <v>4</v>
      </c>
      <c r="B13" s="23" t="s">
        <v>0</v>
      </c>
      <c r="C13" s="23" t="s">
        <v>5</v>
      </c>
      <c r="D13" s="23" t="s">
        <v>6</v>
      </c>
      <c r="E13" s="24" t="s">
        <v>1</v>
      </c>
      <c r="F13" s="24" t="s">
        <v>7</v>
      </c>
      <c r="G13" s="25" t="s">
        <v>8</v>
      </c>
    </row>
    <row r="14" spans="1:7" ht="12">
      <c r="A14" s="44"/>
      <c r="B14" s="53"/>
      <c r="C14" s="53"/>
      <c r="D14" s="53"/>
      <c r="E14" s="54"/>
      <c r="F14" s="54"/>
      <c r="G14" s="55"/>
    </row>
    <row r="15" spans="1:7" ht="11.25">
      <c r="A15" s="50">
        <v>1</v>
      </c>
      <c r="B15" s="12">
        <v>40001</v>
      </c>
      <c r="C15" s="11" t="s">
        <v>11</v>
      </c>
      <c r="D15" s="12" t="s">
        <v>12</v>
      </c>
      <c r="E15" s="13">
        <f>E24</f>
        <v>21667.15</v>
      </c>
      <c r="F15" s="13">
        <v>0.21</v>
      </c>
      <c r="G15" s="30">
        <f aca="true" t="shared" si="0" ref="G15:G23">E15*F15</f>
        <v>4550.1015</v>
      </c>
    </row>
    <row r="16" spans="1:11" ht="11.25">
      <c r="A16" s="50">
        <v>2</v>
      </c>
      <c r="B16" s="12">
        <v>40045</v>
      </c>
      <c r="C16" s="11" t="s">
        <v>14</v>
      </c>
      <c r="D16" s="12" t="s">
        <v>13</v>
      </c>
      <c r="E16" s="13">
        <f>(0.03*E15)</f>
        <v>650.0145</v>
      </c>
      <c r="F16" s="13">
        <v>6.33</v>
      </c>
      <c r="G16" s="30">
        <f t="shared" si="0"/>
        <v>4114.591785</v>
      </c>
      <c r="H16" s="57"/>
      <c r="I16" s="57"/>
      <c r="J16" s="57"/>
      <c r="K16" s="57"/>
    </row>
    <row r="17" spans="1:11" ht="11.25">
      <c r="A17" s="50">
        <v>3</v>
      </c>
      <c r="B17" s="12">
        <v>40095</v>
      </c>
      <c r="C17" s="11" t="s">
        <v>15</v>
      </c>
      <c r="D17" s="12" t="s">
        <v>16</v>
      </c>
      <c r="E17" s="13">
        <f>(0.03*E15*5)</f>
        <v>3250.0725</v>
      </c>
      <c r="F17" s="13">
        <v>1.3</v>
      </c>
      <c r="G17" s="30">
        <f t="shared" si="0"/>
        <v>4225.09425</v>
      </c>
      <c r="H17" s="57"/>
      <c r="I17" s="57"/>
      <c r="J17" s="57"/>
      <c r="K17" s="57"/>
    </row>
    <row r="18" spans="1:11" ht="11.25">
      <c r="A18" s="50">
        <v>4</v>
      </c>
      <c r="B18" s="12">
        <v>40310</v>
      </c>
      <c r="C18" s="11" t="s">
        <v>17</v>
      </c>
      <c r="D18" s="12" t="s">
        <v>12</v>
      </c>
      <c r="E18" s="13">
        <f>E24+0.6*E22</f>
        <v>25423.906000000003</v>
      </c>
      <c r="F18" s="13">
        <v>1.75</v>
      </c>
      <c r="G18" s="30">
        <f t="shared" si="0"/>
        <v>44491.8355</v>
      </c>
      <c r="H18" s="57"/>
      <c r="I18" s="57"/>
      <c r="J18" s="57"/>
      <c r="K18" s="57"/>
    </row>
    <row r="19" spans="1:11" ht="11.25">
      <c r="A19" s="50">
        <v>5</v>
      </c>
      <c r="B19" s="12">
        <v>40315</v>
      </c>
      <c r="C19" s="11" t="s">
        <v>18</v>
      </c>
      <c r="D19" s="12" t="s">
        <v>13</v>
      </c>
      <c r="E19" s="13">
        <f>1*E22*0.03</f>
        <v>187.8378</v>
      </c>
      <c r="F19" s="13">
        <v>4.03</v>
      </c>
      <c r="G19" s="30">
        <f t="shared" si="0"/>
        <v>756.9863339999999</v>
      </c>
      <c r="H19" s="57"/>
      <c r="I19" s="57"/>
      <c r="J19" s="57"/>
      <c r="K19" s="57"/>
    </row>
    <row r="20" spans="1:11" ht="11.25">
      <c r="A20" s="50">
        <v>6</v>
      </c>
      <c r="B20" s="12">
        <v>40320</v>
      </c>
      <c r="C20" s="11" t="s">
        <v>19</v>
      </c>
      <c r="D20" s="12" t="s">
        <v>16</v>
      </c>
      <c r="E20" s="13">
        <f>E19*5</f>
        <v>939.189</v>
      </c>
      <c r="F20" s="13">
        <v>1.39</v>
      </c>
      <c r="G20" s="30">
        <f t="shared" si="0"/>
        <v>1305.4727099999998</v>
      </c>
      <c r="H20" s="57"/>
      <c r="I20" s="57"/>
      <c r="J20" s="57"/>
      <c r="K20" s="57"/>
    </row>
    <row r="21" spans="1:11" ht="11.25">
      <c r="A21" s="50">
        <v>7</v>
      </c>
      <c r="B21" s="12" t="s">
        <v>20</v>
      </c>
      <c r="C21" s="11" t="s">
        <v>21</v>
      </c>
      <c r="D21" s="12" t="s">
        <v>13</v>
      </c>
      <c r="E21" s="13">
        <f>(0.03*21667.15)</f>
        <v>650.0145</v>
      </c>
      <c r="F21" s="13">
        <f>62.91*1.28</f>
        <v>80.5248</v>
      </c>
      <c r="G21" s="30">
        <f t="shared" si="0"/>
        <v>52342.287609599996</v>
      </c>
      <c r="H21" s="57"/>
      <c r="I21" s="57"/>
      <c r="J21" s="57"/>
      <c r="K21" s="57"/>
    </row>
    <row r="22" spans="1:11" ht="11.25">
      <c r="A22" s="50">
        <v>8</v>
      </c>
      <c r="B22" s="12">
        <v>41245</v>
      </c>
      <c r="C22" s="11" t="s">
        <v>22</v>
      </c>
      <c r="D22" s="12" t="s">
        <v>23</v>
      </c>
      <c r="E22" s="13">
        <v>6261.26</v>
      </c>
      <c r="F22" s="13">
        <v>19.12</v>
      </c>
      <c r="G22" s="30">
        <f t="shared" si="0"/>
        <v>119715.2912</v>
      </c>
      <c r="H22" s="57"/>
      <c r="I22" s="57"/>
      <c r="J22" s="57"/>
      <c r="K22" s="57"/>
    </row>
    <row r="23" spans="1:11" ht="11.25">
      <c r="A23" s="50">
        <v>9</v>
      </c>
      <c r="B23" s="12"/>
      <c r="C23" s="11" t="s">
        <v>24</v>
      </c>
      <c r="D23" s="12" t="s">
        <v>12</v>
      </c>
      <c r="E23" s="13">
        <f>E18</f>
        <v>25423.906000000003</v>
      </c>
      <c r="F23" s="13">
        <v>0.23</v>
      </c>
      <c r="G23" s="30">
        <f t="shared" si="0"/>
        <v>5847.498380000001</v>
      </c>
      <c r="H23" s="57"/>
      <c r="I23" s="57"/>
      <c r="J23" s="57"/>
      <c r="K23" s="57"/>
    </row>
    <row r="24" spans="1:11" ht="11.25">
      <c r="A24" s="245">
        <v>10</v>
      </c>
      <c r="B24" s="246"/>
      <c r="C24" s="250" t="s">
        <v>27</v>
      </c>
      <c r="D24" s="247" t="s">
        <v>12</v>
      </c>
      <c r="E24" s="248">
        <v>21667.15</v>
      </c>
      <c r="F24" s="249">
        <f>50.4*1.28</f>
        <v>64.512</v>
      </c>
      <c r="G24" s="251">
        <f>F24*E24</f>
        <v>1397791.1808000002</v>
      </c>
      <c r="H24" s="57"/>
      <c r="I24" s="57"/>
      <c r="J24" s="57"/>
      <c r="K24" s="57"/>
    </row>
    <row r="25" spans="1:11" ht="11.25">
      <c r="A25" s="245"/>
      <c r="B25" s="246"/>
      <c r="C25" s="250"/>
      <c r="D25" s="247"/>
      <c r="E25" s="248"/>
      <c r="F25" s="249"/>
      <c r="G25" s="251"/>
      <c r="H25" s="57"/>
      <c r="I25" s="57"/>
      <c r="J25" s="57"/>
      <c r="K25" s="57"/>
    </row>
    <row r="26" spans="1:11" ht="11.25">
      <c r="A26" s="50">
        <v>11</v>
      </c>
      <c r="B26" s="12"/>
      <c r="C26" s="11" t="s">
        <v>25</v>
      </c>
      <c r="D26" s="12" t="s">
        <v>16</v>
      </c>
      <c r="E26" s="13">
        <f>(((E24*200)/1000)/14)*250</f>
        <v>77382.67857142857</v>
      </c>
      <c r="F26" s="13">
        <v>3</v>
      </c>
      <c r="G26" s="30">
        <f>F26*E26</f>
        <v>232148.03571428568</v>
      </c>
      <c r="H26" s="57"/>
      <c r="I26" s="57"/>
      <c r="J26" s="57"/>
      <c r="K26" s="57"/>
    </row>
    <row r="27" spans="1:11" ht="11.25">
      <c r="A27" s="50"/>
      <c r="B27" s="12"/>
      <c r="C27" s="8"/>
      <c r="D27" s="12"/>
      <c r="E27" s="13"/>
      <c r="F27" s="13"/>
      <c r="G27" s="29"/>
      <c r="H27" s="57"/>
      <c r="I27" s="57"/>
      <c r="J27" s="57"/>
      <c r="K27" s="57"/>
    </row>
    <row r="28" spans="1:11" ht="11.25">
      <c r="A28" s="50"/>
      <c r="B28" s="12"/>
      <c r="C28" s="8"/>
      <c r="D28" s="12"/>
      <c r="E28" s="13"/>
      <c r="F28" s="13"/>
      <c r="G28" s="29"/>
      <c r="H28" s="57"/>
      <c r="I28" s="57"/>
      <c r="J28" s="57"/>
      <c r="K28" s="57"/>
    </row>
    <row r="29" spans="1:12" ht="11.25">
      <c r="A29" s="50"/>
      <c r="B29" s="12"/>
      <c r="C29" s="11"/>
      <c r="D29" s="12"/>
      <c r="E29" s="13"/>
      <c r="F29" s="13"/>
      <c r="G29" s="29"/>
      <c r="H29" s="57"/>
      <c r="I29" s="57"/>
      <c r="J29" s="57"/>
      <c r="K29" s="57"/>
      <c r="L29" s="56"/>
    </row>
    <row r="30" spans="1:11" ht="11.25">
      <c r="A30" s="50"/>
      <c r="B30" s="12"/>
      <c r="C30" s="8"/>
      <c r="D30" s="12"/>
      <c r="E30" s="13"/>
      <c r="F30" s="13"/>
      <c r="G30" s="29"/>
      <c r="H30" s="57"/>
      <c r="I30" s="57"/>
      <c r="J30" s="57"/>
      <c r="K30" s="57"/>
    </row>
    <row r="31" spans="1:7" ht="11.25">
      <c r="A31" s="50"/>
      <c r="B31" s="12"/>
      <c r="C31" s="31" t="s">
        <v>2</v>
      </c>
      <c r="D31" s="12"/>
      <c r="E31" s="13"/>
      <c r="F31" s="13"/>
      <c r="G31" s="29">
        <f>SUM(G15:G27)</f>
        <v>1867288.3757828858</v>
      </c>
    </row>
    <row r="32" spans="1:11" ht="11.25">
      <c r="A32" s="50"/>
      <c r="B32" s="12"/>
      <c r="C32" s="31"/>
      <c r="D32" s="12"/>
      <c r="E32" s="13"/>
      <c r="F32" s="13"/>
      <c r="G32" s="29"/>
      <c r="J32" s="57"/>
      <c r="K32" s="57"/>
    </row>
    <row r="33" spans="1:7" ht="11.25">
      <c r="A33" s="50"/>
      <c r="B33" s="9"/>
      <c r="C33" s="8" t="s">
        <v>26</v>
      </c>
      <c r="D33" s="9"/>
      <c r="E33" s="13"/>
      <c r="F33" s="13"/>
      <c r="G33" s="29"/>
    </row>
    <row r="34" spans="1:7" ht="11.25">
      <c r="A34" s="50"/>
      <c r="B34" s="9"/>
      <c r="C34" s="8"/>
      <c r="D34" s="9"/>
      <c r="E34" s="13"/>
      <c r="F34" s="13"/>
      <c r="G34" s="30"/>
    </row>
    <row r="35" spans="1:7" ht="11.25">
      <c r="A35" s="50"/>
      <c r="B35" s="9"/>
      <c r="C35" s="8"/>
      <c r="D35" s="9"/>
      <c r="E35" s="13"/>
      <c r="F35" s="13"/>
      <c r="G35" s="30"/>
    </row>
    <row r="36" spans="1:7" ht="11.25">
      <c r="A36" s="50"/>
      <c r="B36" s="12"/>
      <c r="C36" s="11"/>
      <c r="D36" s="12"/>
      <c r="E36" s="13"/>
      <c r="F36" s="13"/>
      <c r="G36" s="30"/>
    </row>
    <row r="37" spans="1:7" ht="11.25">
      <c r="A37" s="50"/>
      <c r="B37" s="12"/>
      <c r="C37" s="11"/>
      <c r="D37" s="12"/>
      <c r="E37" s="13"/>
      <c r="F37" s="13"/>
      <c r="G37" s="30"/>
    </row>
    <row r="38" spans="1:7" ht="11.25">
      <c r="A38" s="50"/>
      <c r="B38" s="12"/>
      <c r="C38" s="11"/>
      <c r="D38" s="12"/>
      <c r="E38" s="13"/>
      <c r="F38" s="13"/>
      <c r="G38" s="30"/>
    </row>
    <row r="39" spans="1:7" ht="11.25">
      <c r="A39" s="50"/>
      <c r="B39" s="12"/>
      <c r="C39" s="11"/>
      <c r="D39" s="12"/>
      <c r="E39" s="13"/>
      <c r="F39" s="13"/>
      <c r="G39" s="30"/>
    </row>
    <row r="40" spans="1:7" ht="11.25">
      <c r="A40" s="50"/>
      <c r="B40" s="12"/>
      <c r="C40" s="11"/>
      <c r="D40" s="12"/>
      <c r="E40" s="13"/>
      <c r="F40" s="13"/>
      <c r="G40" s="30"/>
    </row>
    <row r="41" spans="1:7" ht="11.25">
      <c r="A41" s="49"/>
      <c r="B41" s="9"/>
      <c r="C41" s="11"/>
      <c r="D41" s="12"/>
      <c r="E41" s="13"/>
      <c r="F41" s="13"/>
      <c r="G41" s="30"/>
    </row>
    <row r="42" spans="1:7" ht="11.25">
      <c r="A42" s="50"/>
      <c r="B42" s="12"/>
      <c r="C42" s="32"/>
      <c r="D42" s="12"/>
      <c r="E42" s="13"/>
      <c r="F42" s="13"/>
      <c r="G42" s="30"/>
    </row>
    <row r="43" spans="1:7" ht="11.25">
      <c r="A43" s="50"/>
      <c r="B43" s="12"/>
      <c r="C43" s="32"/>
      <c r="D43" s="12"/>
      <c r="E43" s="13"/>
      <c r="F43" s="13"/>
      <c r="G43" s="30"/>
    </row>
    <row r="44" spans="1:7" ht="11.25">
      <c r="A44" s="50"/>
      <c r="B44" s="12"/>
      <c r="C44" s="32"/>
      <c r="D44" s="12"/>
      <c r="E44" s="13"/>
      <c r="F44" s="13"/>
      <c r="G44" s="30"/>
    </row>
    <row r="45" spans="1:7" ht="11.25">
      <c r="A45" s="50"/>
      <c r="B45" s="12"/>
      <c r="C45" s="11"/>
      <c r="D45" s="12"/>
      <c r="E45" s="13"/>
      <c r="F45" s="13"/>
      <c r="G45" s="30"/>
    </row>
    <row r="46" spans="1:7" ht="11.25">
      <c r="A46" s="50"/>
      <c r="B46" s="12"/>
      <c r="C46" s="11"/>
      <c r="D46" s="12"/>
      <c r="E46" s="13"/>
      <c r="F46" s="13"/>
      <c r="G46" s="30"/>
    </row>
    <row r="47" spans="1:7" ht="11.25">
      <c r="A47" s="50"/>
      <c r="B47" s="12"/>
      <c r="C47" s="11"/>
      <c r="D47" s="12"/>
      <c r="E47" s="13"/>
      <c r="F47" s="13"/>
      <c r="G47" s="30"/>
    </row>
    <row r="48" spans="1:7" ht="11.25">
      <c r="A48" s="50"/>
      <c r="B48" s="12"/>
      <c r="C48" s="11"/>
      <c r="D48" s="12"/>
      <c r="E48" s="13"/>
      <c r="F48" s="13"/>
      <c r="G48" s="30"/>
    </row>
    <row r="49" spans="1:7" ht="11.25">
      <c r="A49" s="50"/>
      <c r="B49" s="12"/>
      <c r="C49" s="11"/>
      <c r="D49" s="12"/>
      <c r="E49" s="13"/>
      <c r="F49" s="13"/>
      <c r="G49" s="30"/>
    </row>
    <row r="50" spans="1:7" ht="11.25">
      <c r="A50" s="50"/>
      <c r="B50" s="12"/>
      <c r="C50" s="11"/>
      <c r="D50" s="12"/>
      <c r="E50" s="13"/>
      <c r="F50" s="13"/>
      <c r="G50" s="30"/>
    </row>
    <row r="51" spans="1:7" ht="11.25">
      <c r="A51" s="50"/>
      <c r="B51" s="12"/>
      <c r="C51" s="11"/>
      <c r="D51" s="12"/>
      <c r="E51" s="13"/>
      <c r="F51" s="13"/>
      <c r="G51" s="30"/>
    </row>
    <row r="52" spans="1:7" ht="12" thickBot="1">
      <c r="A52" s="51"/>
      <c r="B52" s="39"/>
      <c r="C52" s="33"/>
      <c r="D52" s="34"/>
      <c r="E52" s="35"/>
      <c r="F52" s="35"/>
      <c r="G52" s="36"/>
    </row>
    <row r="53" spans="1:7" ht="11.25">
      <c r="A53" s="12"/>
      <c r="B53" s="12"/>
      <c r="C53" s="11"/>
      <c r="D53" s="12"/>
      <c r="E53" s="13"/>
      <c r="F53" s="13"/>
      <c r="G53" s="13"/>
    </row>
    <row r="54" spans="1:7" ht="11.25">
      <c r="A54" s="12"/>
      <c r="B54" s="12"/>
      <c r="C54" s="11"/>
      <c r="D54" s="12"/>
      <c r="E54" s="13"/>
      <c r="F54" s="13"/>
      <c r="G54" s="13"/>
    </row>
    <row r="55" spans="1:7" ht="11.25">
      <c r="A55" s="12"/>
      <c r="B55" s="12"/>
      <c r="C55" s="11"/>
      <c r="D55" s="12"/>
      <c r="E55" s="13"/>
      <c r="F55" s="13"/>
      <c r="G55" s="13"/>
    </row>
    <row r="56" spans="1:7" ht="11.25">
      <c r="A56" s="12"/>
      <c r="B56" s="12"/>
      <c r="C56" s="11"/>
      <c r="D56" s="12"/>
      <c r="E56" s="13"/>
      <c r="F56" s="13"/>
      <c r="G56" s="13"/>
    </row>
    <row r="57" spans="1:7" ht="11.25">
      <c r="A57" s="12"/>
      <c r="B57" s="12"/>
      <c r="C57" s="8"/>
      <c r="D57" s="9"/>
      <c r="E57" s="10"/>
      <c r="F57" s="10"/>
      <c r="G57" s="10"/>
    </row>
    <row r="58" spans="1:7" ht="11.25">
      <c r="A58" s="12"/>
      <c r="B58" s="12"/>
      <c r="C58" s="11"/>
      <c r="D58" s="12"/>
      <c r="E58" s="13"/>
      <c r="F58" s="13"/>
      <c r="G58" s="13"/>
    </row>
    <row r="59" spans="1:7" ht="11.25">
      <c r="A59" s="9"/>
      <c r="B59" s="9"/>
      <c r="C59" s="8"/>
      <c r="D59" s="12"/>
      <c r="E59" s="13"/>
      <c r="F59" s="13"/>
      <c r="G59" s="13"/>
    </row>
    <row r="60" spans="1:7" ht="11.25">
      <c r="A60" s="12"/>
      <c r="B60" s="12"/>
      <c r="C60" s="11"/>
      <c r="D60" s="12"/>
      <c r="E60" s="13"/>
      <c r="F60" s="13"/>
      <c r="G60" s="13"/>
    </row>
    <row r="61" spans="1:7" ht="11.25">
      <c r="A61" s="12"/>
      <c r="B61" s="12"/>
      <c r="C61" s="8"/>
      <c r="D61" s="9"/>
      <c r="E61" s="10"/>
      <c r="F61" s="10"/>
      <c r="G61" s="10"/>
    </row>
    <row r="62" spans="1:7" ht="11.25">
      <c r="A62" s="12"/>
      <c r="B62" s="12"/>
      <c r="C62" s="11"/>
      <c r="D62" s="12"/>
      <c r="E62" s="13"/>
      <c r="F62" s="13"/>
      <c r="G62" s="13"/>
    </row>
    <row r="63" spans="1:7" ht="11.25">
      <c r="A63" s="9"/>
      <c r="B63" s="9"/>
      <c r="C63" s="8"/>
      <c r="D63" s="12"/>
      <c r="E63" s="13"/>
      <c r="F63" s="13"/>
      <c r="G63" s="13"/>
    </row>
    <row r="64" spans="1:7" ht="11.25">
      <c r="A64" s="12"/>
      <c r="B64" s="12"/>
      <c r="C64" s="11"/>
      <c r="D64" s="12"/>
      <c r="E64" s="13"/>
      <c r="F64" s="13"/>
      <c r="G64" s="13"/>
    </row>
    <row r="65" spans="1:7" ht="11.25">
      <c r="A65" s="12"/>
      <c r="B65" s="12"/>
      <c r="C65" s="11"/>
      <c r="D65" s="12"/>
      <c r="E65" s="13"/>
      <c r="F65" s="13"/>
      <c r="G65" s="13"/>
    </row>
    <row r="66" spans="1:7" ht="11.25">
      <c r="A66" s="12"/>
      <c r="B66" s="12"/>
      <c r="C66" s="11"/>
      <c r="D66" s="12"/>
      <c r="E66" s="13"/>
      <c r="F66" s="13"/>
      <c r="G66" s="13"/>
    </row>
    <row r="67" spans="1:7" ht="11.25">
      <c r="A67" s="12"/>
      <c r="B67" s="12"/>
      <c r="C67" s="8"/>
      <c r="D67" s="9"/>
      <c r="E67" s="10"/>
      <c r="F67" s="10"/>
      <c r="G67" s="10"/>
    </row>
    <row r="68" spans="1:7" ht="11.25">
      <c r="A68" s="12"/>
      <c r="B68" s="12"/>
      <c r="C68" s="11"/>
      <c r="D68" s="12"/>
      <c r="E68" s="13"/>
      <c r="F68" s="13"/>
      <c r="G68" s="13"/>
    </row>
    <row r="69" spans="1:7" ht="11.25">
      <c r="A69" s="9"/>
      <c r="B69" s="9"/>
      <c r="C69" s="8"/>
      <c r="D69" s="12"/>
      <c r="E69" s="13"/>
      <c r="F69" s="13"/>
      <c r="G69" s="13"/>
    </row>
    <row r="70" spans="1:7" ht="11.25">
      <c r="A70" s="12"/>
      <c r="B70" s="12"/>
      <c r="C70" s="11"/>
      <c r="D70" s="12"/>
      <c r="E70" s="13"/>
      <c r="F70" s="13"/>
      <c r="G70" s="13"/>
    </row>
    <row r="71" spans="1:7" ht="11.25">
      <c r="A71" s="12"/>
      <c r="B71" s="12"/>
      <c r="C71" s="11"/>
      <c r="D71" s="12"/>
      <c r="E71" s="13"/>
      <c r="F71" s="13"/>
      <c r="G71" s="13"/>
    </row>
    <row r="72" spans="1:7" ht="11.25">
      <c r="A72" s="12"/>
      <c r="B72" s="12"/>
      <c r="C72" s="11"/>
      <c r="D72" s="12"/>
      <c r="E72" s="13"/>
      <c r="F72" s="13"/>
      <c r="G72" s="13"/>
    </row>
    <row r="73" spans="1:7" ht="11.25">
      <c r="A73" s="12"/>
      <c r="B73" s="12"/>
      <c r="C73" s="11"/>
      <c r="D73" s="12"/>
      <c r="E73" s="13"/>
      <c r="F73" s="13"/>
      <c r="G73" s="13"/>
    </row>
    <row r="74" spans="1:7" ht="11.25">
      <c r="A74" s="12"/>
      <c r="B74" s="12"/>
      <c r="C74" s="8"/>
      <c r="D74" s="9"/>
      <c r="E74" s="10"/>
      <c r="F74" s="10"/>
      <c r="G74" s="10"/>
    </row>
    <row r="75" spans="1:7" ht="11.25">
      <c r="A75" s="12"/>
      <c r="B75" s="12"/>
      <c r="C75" s="11"/>
      <c r="D75" s="12"/>
      <c r="E75" s="13"/>
      <c r="F75" s="13"/>
      <c r="G75" s="13"/>
    </row>
    <row r="76" spans="1:7" ht="11.25">
      <c r="A76" s="12"/>
      <c r="B76" s="12"/>
      <c r="C76" s="31"/>
      <c r="D76" s="12"/>
      <c r="E76" s="13"/>
      <c r="F76" s="13"/>
      <c r="G76" s="13"/>
    </row>
    <row r="77" spans="1:7" ht="11.25">
      <c r="A77" s="12"/>
      <c r="B77" s="12"/>
      <c r="C77" s="31"/>
      <c r="D77" s="12"/>
      <c r="E77" s="13"/>
      <c r="F77" s="13"/>
      <c r="G77" s="13"/>
    </row>
    <row r="78" spans="1:7" ht="11.25">
      <c r="A78" s="12"/>
      <c r="B78" s="12"/>
      <c r="C78" s="31"/>
      <c r="D78" s="12"/>
      <c r="E78" s="13"/>
      <c r="F78" s="13"/>
      <c r="G78" s="13"/>
    </row>
    <row r="79" spans="1:7" ht="11.25">
      <c r="A79" s="12"/>
      <c r="B79" s="12"/>
      <c r="C79" s="11"/>
      <c r="D79" s="12"/>
      <c r="E79" s="13"/>
      <c r="F79" s="13"/>
      <c r="G79" s="13"/>
    </row>
    <row r="80" spans="1:7" ht="11.25">
      <c r="A80" s="12"/>
      <c r="B80" s="12"/>
      <c r="C80" s="8"/>
      <c r="D80" s="9"/>
      <c r="E80" s="10"/>
      <c r="F80" s="10"/>
      <c r="G80" s="10"/>
    </row>
    <row r="81" spans="1:7" ht="11.25">
      <c r="A81" s="12"/>
      <c r="B81" s="12"/>
      <c r="C81" s="11"/>
      <c r="D81" s="12"/>
      <c r="E81" s="13"/>
      <c r="F81" s="13"/>
      <c r="G81" s="13"/>
    </row>
    <row r="82" spans="1:7" ht="11.25">
      <c r="A82" s="12"/>
      <c r="B82" s="12"/>
      <c r="C82" s="31"/>
      <c r="D82" s="12"/>
      <c r="E82" s="13"/>
      <c r="F82" s="13"/>
      <c r="G82" s="13"/>
    </row>
    <row r="83" spans="1:7" ht="11.25">
      <c r="A83" s="12"/>
      <c r="B83" s="12"/>
      <c r="C83" s="31"/>
      <c r="D83" s="12"/>
      <c r="E83" s="13"/>
      <c r="F83" s="13"/>
      <c r="G83" s="13"/>
    </row>
    <row r="84" spans="1:7" ht="11.25">
      <c r="A84" s="12"/>
      <c r="B84" s="12"/>
      <c r="C84" s="31"/>
      <c r="D84" s="12"/>
      <c r="E84" s="13"/>
      <c r="F84" s="13"/>
      <c r="G84" s="13"/>
    </row>
    <row r="85" spans="1:7" ht="11.25">
      <c r="A85" s="12"/>
      <c r="B85" s="12"/>
      <c r="C85" s="11"/>
      <c r="D85" s="12"/>
      <c r="E85" s="13"/>
      <c r="F85" s="13"/>
      <c r="G85" s="13"/>
    </row>
    <row r="86" spans="1:7" ht="11.25">
      <c r="A86" s="12"/>
      <c r="B86" s="12"/>
      <c r="C86" s="11"/>
      <c r="D86" s="12"/>
      <c r="E86" s="13"/>
      <c r="F86" s="13"/>
      <c r="G86" s="13"/>
    </row>
    <row r="87" spans="1:7" ht="11.25">
      <c r="A87" s="12"/>
      <c r="B87" s="12"/>
      <c r="C87" s="11"/>
      <c r="D87" s="12"/>
      <c r="E87" s="13"/>
      <c r="F87" s="13"/>
      <c r="G87" s="13"/>
    </row>
    <row r="88" spans="1:7" ht="11.25">
      <c r="A88" s="12"/>
      <c r="B88" s="12"/>
      <c r="C88" s="11"/>
      <c r="D88" s="12"/>
      <c r="E88" s="13"/>
      <c r="F88" s="13"/>
      <c r="G88" s="13"/>
    </row>
    <row r="89" spans="1:7" ht="11.25">
      <c r="A89" s="12"/>
      <c r="B89" s="12"/>
      <c r="C89" s="11"/>
      <c r="D89" s="12"/>
      <c r="E89" s="13"/>
      <c r="F89" s="13"/>
      <c r="G89" s="13"/>
    </row>
    <row r="90" spans="1:7" ht="11.25">
      <c r="A90" s="12"/>
      <c r="B90" s="12"/>
      <c r="C90" s="11"/>
      <c r="D90" s="12"/>
      <c r="E90" s="13"/>
      <c r="F90" s="13"/>
      <c r="G90" s="13"/>
    </row>
    <row r="91" spans="1:7" ht="11.25">
      <c r="A91" s="12"/>
      <c r="B91" s="12"/>
      <c r="C91" s="11"/>
      <c r="D91" s="12"/>
      <c r="E91" s="13"/>
      <c r="F91" s="13"/>
      <c r="G91" s="13"/>
    </row>
    <row r="92" spans="1:7" ht="11.25">
      <c r="A92" s="12"/>
      <c r="B92" s="12"/>
      <c r="C92" s="11"/>
      <c r="D92" s="12"/>
      <c r="E92" s="13"/>
      <c r="F92" s="13"/>
      <c r="G92" s="13"/>
    </row>
    <row r="93" spans="1:7" ht="11.25">
      <c r="A93" s="12"/>
      <c r="B93" s="12"/>
      <c r="C93" s="11"/>
      <c r="D93" s="12"/>
      <c r="E93" s="13"/>
      <c r="F93" s="13"/>
      <c r="G93" s="13"/>
    </row>
    <row r="94" spans="1:7" ht="11.25">
      <c r="A94" s="12"/>
      <c r="B94" s="12"/>
      <c r="C94" s="11"/>
      <c r="D94" s="12"/>
      <c r="E94" s="13"/>
      <c r="F94" s="13"/>
      <c r="G94" s="13"/>
    </row>
    <row r="95" spans="1:7" ht="11.25">
      <c r="A95" s="12"/>
      <c r="B95" s="12"/>
      <c r="C95" s="11"/>
      <c r="D95" s="12"/>
      <c r="E95" s="13"/>
      <c r="F95" s="13"/>
      <c r="G95" s="13"/>
    </row>
    <row r="96" spans="1:7" ht="11.25">
      <c r="A96" s="12"/>
      <c r="B96" s="12"/>
      <c r="C96" s="11"/>
      <c r="D96" s="12"/>
      <c r="E96" s="13"/>
      <c r="F96" s="13"/>
      <c r="G96" s="13"/>
    </row>
    <row r="97" spans="1:7" ht="11.25">
      <c r="A97" s="12"/>
      <c r="B97" s="12"/>
      <c r="C97" s="11"/>
      <c r="D97" s="12"/>
      <c r="E97" s="13"/>
      <c r="F97" s="13"/>
      <c r="G97" s="13"/>
    </row>
    <row r="98" spans="1:7" ht="11.25">
      <c r="A98" s="12"/>
      <c r="B98" s="12"/>
      <c r="C98" s="11"/>
      <c r="D98" s="12"/>
      <c r="E98" s="13"/>
      <c r="F98" s="13"/>
      <c r="G98" s="13"/>
    </row>
    <row r="99" spans="1:7" ht="11.25">
      <c r="A99" s="12"/>
      <c r="B99" s="12"/>
      <c r="C99" s="11"/>
      <c r="D99" s="12"/>
      <c r="E99" s="13"/>
      <c r="F99" s="13"/>
      <c r="G99" s="13"/>
    </row>
    <row r="100" spans="1:7" ht="11.25">
      <c r="A100" s="12"/>
      <c r="B100" s="12"/>
      <c r="C100" s="11"/>
      <c r="D100" s="12"/>
      <c r="E100" s="13"/>
      <c r="F100" s="13"/>
      <c r="G100" s="13"/>
    </row>
    <row r="101" spans="1:7" ht="11.25">
      <c r="A101" s="12"/>
      <c r="B101" s="12"/>
      <c r="C101" s="11"/>
      <c r="D101" s="12"/>
      <c r="E101" s="13"/>
      <c r="F101" s="13"/>
      <c r="G101" s="13"/>
    </row>
    <row r="102" spans="1:7" ht="11.25">
      <c r="A102" s="12"/>
      <c r="B102" s="12"/>
      <c r="C102" s="11"/>
      <c r="D102" s="12"/>
      <c r="E102" s="13"/>
      <c r="F102" s="13"/>
      <c r="G102" s="13"/>
    </row>
    <row r="103" spans="1:7" ht="11.25">
      <c r="A103" s="12"/>
      <c r="B103" s="12"/>
      <c r="C103" s="11"/>
      <c r="D103" s="12"/>
      <c r="E103" s="13"/>
      <c r="F103" s="13"/>
      <c r="G103" s="13"/>
    </row>
    <row r="104" spans="1:7" ht="11.25">
      <c r="A104" s="12"/>
      <c r="B104" s="12"/>
      <c r="C104" s="11"/>
      <c r="D104" s="12"/>
      <c r="E104" s="13"/>
      <c r="F104" s="13"/>
      <c r="G104" s="13"/>
    </row>
    <row r="105" spans="1:7" ht="11.25">
      <c r="A105" s="12"/>
      <c r="B105" s="12"/>
      <c r="C105" s="11"/>
      <c r="D105" s="12"/>
      <c r="E105" s="13"/>
      <c r="F105" s="13"/>
      <c r="G105" s="13"/>
    </row>
    <row r="106" spans="1:7" ht="11.25">
      <c r="A106" s="12"/>
      <c r="B106" s="12"/>
      <c r="C106" s="11"/>
      <c r="D106" s="12"/>
      <c r="E106" s="13"/>
      <c r="F106" s="13"/>
      <c r="G106" s="13"/>
    </row>
    <row r="107" spans="1:7" ht="11.25">
      <c r="A107" s="12"/>
      <c r="B107" s="12"/>
      <c r="C107" s="11"/>
      <c r="D107" s="12"/>
      <c r="E107" s="13"/>
      <c r="F107" s="13"/>
      <c r="G107" s="13"/>
    </row>
    <row r="108" spans="1:7" ht="11.25">
      <c r="A108" s="12"/>
      <c r="B108" s="12"/>
      <c r="C108" s="11"/>
      <c r="D108" s="12"/>
      <c r="E108" s="13"/>
      <c r="F108" s="13"/>
      <c r="G108" s="13"/>
    </row>
    <row r="109" spans="1:7" ht="11.25">
      <c r="A109" s="12"/>
      <c r="B109" s="12"/>
      <c r="C109" s="11"/>
      <c r="D109" s="12"/>
      <c r="E109" s="13"/>
      <c r="F109" s="13"/>
      <c r="G109" s="13"/>
    </row>
    <row r="110" spans="1:7" ht="11.25">
      <c r="A110" s="12"/>
      <c r="B110" s="12"/>
      <c r="C110" s="11"/>
      <c r="D110" s="12"/>
      <c r="E110" s="13"/>
      <c r="F110" s="13"/>
      <c r="G110" s="13"/>
    </row>
    <row r="111" spans="1:7" ht="11.25">
      <c r="A111" s="12"/>
      <c r="B111" s="12"/>
      <c r="C111" s="11"/>
      <c r="D111" s="12"/>
      <c r="E111" s="13"/>
      <c r="F111" s="13"/>
      <c r="G111" s="13"/>
    </row>
    <row r="112" spans="1:7" ht="11.25">
      <c r="A112" s="12"/>
      <c r="B112" s="12"/>
      <c r="C112" s="11"/>
      <c r="D112" s="12"/>
      <c r="E112" s="13"/>
      <c r="F112" s="13"/>
      <c r="G112" s="13"/>
    </row>
    <row r="113" spans="1:7" ht="11.25">
      <c r="A113" s="12"/>
      <c r="B113" s="12"/>
      <c r="C113" s="11"/>
      <c r="D113" s="12"/>
      <c r="E113" s="13"/>
      <c r="F113" s="13"/>
      <c r="G113" s="13"/>
    </row>
    <row r="114" spans="1:7" ht="11.25">
      <c r="A114" s="12"/>
      <c r="B114" s="12"/>
      <c r="C114" s="11"/>
      <c r="D114" s="12"/>
      <c r="E114" s="13"/>
      <c r="F114" s="13"/>
      <c r="G114" s="13"/>
    </row>
    <row r="115" spans="1:7" ht="11.25">
      <c r="A115" s="12"/>
      <c r="B115" s="12"/>
      <c r="C115" s="11"/>
      <c r="D115" s="12"/>
      <c r="E115" s="13"/>
      <c r="F115" s="13"/>
      <c r="G115" s="13"/>
    </row>
    <row r="156" spans="3:7" ht="11.25">
      <c r="C156" s="31"/>
      <c r="D156" s="12"/>
      <c r="E156" s="13"/>
      <c r="F156" s="13"/>
      <c r="G156" s="10"/>
    </row>
    <row r="157" spans="3:7" ht="11.25">
      <c r="C157" s="31"/>
      <c r="D157" s="9"/>
      <c r="E157" s="10"/>
      <c r="F157" s="10"/>
      <c r="G157" s="10"/>
    </row>
    <row r="158" spans="3:7" ht="11.25">
      <c r="C158" s="31"/>
      <c r="D158" s="12"/>
      <c r="E158" s="13"/>
      <c r="F158" s="13"/>
      <c r="G158" s="10"/>
    </row>
    <row r="159" spans="3:7" ht="11.25">
      <c r="C159" s="31"/>
      <c r="D159" s="12"/>
      <c r="E159" s="13"/>
      <c r="F159" s="13"/>
      <c r="G159" s="10"/>
    </row>
  </sheetData>
  <sheetProtection/>
  <mergeCells count="11">
    <mergeCell ref="B7:G7"/>
    <mergeCell ref="B2:G2"/>
    <mergeCell ref="B5:G5"/>
    <mergeCell ref="C24:C25"/>
    <mergeCell ref="G24:G25"/>
    <mergeCell ref="A24:A25"/>
    <mergeCell ref="B24:B25"/>
    <mergeCell ref="D24:D25"/>
    <mergeCell ref="E24:E25"/>
    <mergeCell ref="F24:F25"/>
    <mergeCell ref="B12:G1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53"/>
  <sheetViews>
    <sheetView zoomScalePageLayoutView="0" workbookViewId="0" topLeftCell="E40">
      <selection activeCell="G38" sqref="G38"/>
    </sheetView>
  </sheetViews>
  <sheetFormatPr defaultColWidth="9.140625" defaultRowHeight="12.75"/>
  <cols>
    <col min="1" max="1" width="1.1484375" style="77" customWidth="1"/>
    <col min="2" max="2" width="8.421875" style="143" customWidth="1"/>
    <col min="3" max="3" width="16.7109375" style="143" customWidth="1"/>
    <col min="4" max="4" width="63.7109375" style="143" customWidth="1"/>
    <col min="5" max="5" width="10.00390625" style="143" customWidth="1"/>
    <col min="6" max="6" width="17.28125" style="143" customWidth="1"/>
    <col min="7" max="7" width="17.00390625" style="143" customWidth="1"/>
    <col min="8" max="8" width="25.8515625" style="143" customWidth="1"/>
    <col min="9" max="9" width="1.28515625" style="77" customWidth="1"/>
    <col min="10" max="10" width="9.140625" style="77" customWidth="1"/>
    <col min="11" max="11" width="4.28125" style="77" customWidth="1"/>
    <col min="12" max="12" width="7.00390625" style="77" customWidth="1"/>
    <col min="13" max="13" width="45.8515625" style="77" bestFit="1" customWidth="1"/>
    <col min="14" max="16384" width="9.140625" style="77" customWidth="1"/>
  </cols>
  <sheetData>
    <row r="1" spans="2:17" s="70" customFormat="1" ht="5.25" customHeight="1" thickBot="1">
      <c r="B1" s="67"/>
      <c r="C1" s="67"/>
      <c r="D1" s="67"/>
      <c r="E1" s="67"/>
      <c r="F1" s="68"/>
      <c r="G1" s="68"/>
      <c r="H1" s="68"/>
      <c r="I1" s="69"/>
      <c r="K1" s="71"/>
      <c r="L1" s="71"/>
      <c r="M1" s="72"/>
      <c r="N1" s="71"/>
      <c r="O1" s="69"/>
      <c r="P1" s="69"/>
      <c r="Q1" s="69"/>
    </row>
    <row r="2" spans="2:17" ht="15">
      <c r="B2" s="73"/>
      <c r="C2" s="74"/>
      <c r="D2" s="74"/>
      <c r="E2" s="74"/>
      <c r="F2" s="74"/>
      <c r="G2" s="74"/>
      <c r="H2" s="75"/>
      <c r="I2" s="76"/>
      <c r="K2" s="78"/>
      <c r="L2" s="252"/>
      <c r="M2" s="252"/>
      <c r="N2" s="252"/>
      <c r="O2" s="252"/>
      <c r="P2" s="252"/>
      <c r="Q2" s="252"/>
    </row>
    <row r="3" spans="2:17" ht="20.25">
      <c r="B3" s="80"/>
      <c r="C3" s="81" t="s">
        <v>41</v>
      </c>
      <c r="D3" s="82"/>
      <c r="E3" s="82"/>
      <c r="F3" s="82"/>
      <c r="G3" s="82"/>
      <c r="H3" s="83"/>
      <c r="I3" s="76"/>
      <c r="K3" s="84"/>
      <c r="L3" s="84"/>
      <c r="M3" s="84"/>
      <c r="N3" s="84"/>
      <c r="O3" s="84"/>
      <c r="P3" s="84"/>
      <c r="Q3" s="84"/>
    </row>
    <row r="4" spans="2:17" ht="18.75">
      <c r="B4" s="85" t="s">
        <v>42</v>
      </c>
      <c r="C4" s="82"/>
      <c r="D4" s="86"/>
      <c r="E4" s="86"/>
      <c r="F4" s="86"/>
      <c r="G4" s="86"/>
      <c r="H4" s="83"/>
      <c r="I4" s="87"/>
      <c r="K4" s="79"/>
      <c r="L4" s="79"/>
      <c r="M4" s="79"/>
      <c r="N4" s="79"/>
      <c r="O4" s="79"/>
      <c r="P4" s="79"/>
      <c r="Q4" s="79"/>
    </row>
    <row r="5" spans="2:17" ht="18.75">
      <c r="B5" s="88" t="s">
        <v>43</v>
      </c>
      <c r="C5" s="89"/>
      <c r="D5" s="86"/>
      <c r="E5" s="86"/>
      <c r="F5" s="86"/>
      <c r="G5" s="86"/>
      <c r="H5" s="83"/>
      <c r="I5" s="90"/>
      <c r="K5" s="70"/>
      <c r="L5" s="91"/>
      <c r="M5" s="92"/>
      <c r="N5" s="92"/>
      <c r="O5" s="92"/>
      <c r="P5" s="92"/>
      <c r="Q5" s="92"/>
    </row>
    <row r="6" spans="2:17" ht="18.75">
      <c r="B6" s="93"/>
      <c r="C6" s="86" t="s">
        <v>44</v>
      </c>
      <c r="D6" s="86"/>
      <c r="E6" s="86"/>
      <c r="F6" s="86"/>
      <c r="G6" s="86"/>
      <c r="H6" s="83"/>
      <c r="I6" s="90"/>
      <c r="K6" s="70"/>
      <c r="L6" s="94"/>
      <c r="M6" s="95"/>
      <c r="N6" s="92"/>
      <c r="O6" s="92"/>
      <c r="P6" s="92"/>
      <c r="Q6" s="95"/>
    </row>
    <row r="7" spans="2:17" ht="18.75">
      <c r="B7" s="96" t="s">
        <v>45</v>
      </c>
      <c r="C7" s="97"/>
      <c r="D7" s="98" t="s">
        <v>46</v>
      </c>
      <c r="E7" s="82"/>
      <c r="F7" s="99"/>
      <c r="G7" s="99"/>
      <c r="H7" s="83"/>
      <c r="I7" s="87"/>
      <c r="K7" s="100"/>
      <c r="L7" s="79"/>
      <c r="M7" s="100"/>
      <c r="N7" s="100"/>
      <c r="O7" s="100"/>
      <c r="P7" s="100"/>
      <c r="Q7" s="100"/>
    </row>
    <row r="8" spans="2:9" ht="19.5" thickBot="1">
      <c r="B8" s="101" t="s">
        <v>47</v>
      </c>
      <c r="C8" s="102"/>
      <c r="D8" s="103"/>
      <c r="E8" s="103"/>
      <c r="F8" s="82"/>
      <c r="G8" s="103"/>
      <c r="H8" s="83"/>
      <c r="I8" s="87"/>
    </row>
    <row r="9" spans="2:9" ht="19.5" thickBot="1">
      <c r="B9" s="104" t="s">
        <v>48</v>
      </c>
      <c r="C9" s="105" t="s">
        <v>49</v>
      </c>
      <c r="D9" s="106" t="s">
        <v>50</v>
      </c>
      <c r="E9" s="107" t="s">
        <v>51</v>
      </c>
      <c r="F9" s="108" t="s">
        <v>1</v>
      </c>
      <c r="G9" s="109" t="s">
        <v>52</v>
      </c>
      <c r="H9" s="108" t="s">
        <v>53</v>
      </c>
      <c r="I9" s="110"/>
    </row>
    <row r="10" spans="2:9" ht="31.5">
      <c r="B10" s="111"/>
      <c r="C10" s="112"/>
      <c r="D10" s="113" t="s">
        <v>54</v>
      </c>
      <c r="E10" s="114"/>
      <c r="F10" s="115"/>
      <c r="G10" s="115"/>
      <c r="H10" s="116"/>
      <c r="I10" s="110"/>
    </row>
    <row r="11" spans="2:9" ht="19.5" customHeight="1">
      <c r="B11" s="117">
        <v>1</v>
      </c>
      <c r="C11" s="118">
        <v>45410</v>
      </c>
      <c r="D11" s="119" t="s">
        <v>55</v>
      </c>
      <c r="E11" s="118" t="s">
        <v>56</v>
      </c>
      <c r="F11" s="120">
        <f>(1059.75*1.6*2)+1141.16</f>
        <v>4532.360000000001</v>
      </c>
      <c r="G11" s="120">
        <v>6.33</v>
      </c>
      <c r="H11" s="121">
        <f>F11*G11</f>
        <v>28689.838800000005</v>
      </c>
      <c r="I11" s="122"/>
    </row>
    <row r="12" spans="2:9" ht="19.5" customHeight="1">
      <c r="B12" s="117">
        <v>2</v>
      </c>
      <c r="C12" s="118">
        <v>45420</v>
      </c>
      <c r="D12" s="119" t="s">
        <v>57</v>
      </c>
      <c r="E12" s="118" t="s">
        <v>56</v>
      </c>
      <c r="F12" s="120">
        <v>0</v>
      </c>
      <c r="G12" s="120">
        <v>12.37</v>
      </c>
      <c r="H12" s="121">
        <f>F12*G12</f>
        <v>0</v>
      </c>
      <c r="I12" s="123"/>
    </row>
    <row r="13" spans="2:9" ht="19.5" customHeight="1">
      <c r="B13" s="117">
        <v>3</v>
      </c>
      <c r="C13" s="118">
        <v>45425</v>
      </c>
      <c r="D13" s="119" t="s">
        <v>58</v>
      </c>
      <c r="E13" s="118" t="s">
        <v>56</v>
      </c>
      <c r="F13" s="120">
        <f>382.48*1*1.6+225.64</f>
        <v>837.6080000000001</v>
      </c>
      <c r="G13" s="120">
        <v>19.58</v>
      </c>
      <c r="H13" s="121">
        <f>G13*F13</f>
        <v>16400.36464</v>
      </c>
      <c r="I13" s="70"/>
    </row>
    <row r="14" spans="2:8" ht="19.5" customHeight="1">
      <c r="B14" s="117">
        <v>4</v>
      </c>
      <c r="C14" s="118">
        <v>45435</v>
      </c>
      <c r="D14" s="119" t="s">
        <v>59</v>
      </c>
      <c r="E14" s="118" t="s">
        <v>56</v>
      </c>
      <c r="F14" s="120">
        <f>(F13+F11)*0.78</f>
        <v>4188.575040000001</v>
      </c>
      <c r="G14" s="120">
        <v>7.64</v>
      </c>
      <c r="H14" s="121">
        <f aca="true" t="shared" si="0" ref="H14:H20">F14*G14</f>
        <v>32000.713305600002</v>
      </c>
    </row>
    <row r="15" spans="2:8" ht="19.5" customHeight="1">
      <c r="B15" s="117"/>
      <c r="C15" s="118"/>
      <c r="D15" s="119"/>
      <c r="E15" s="118"/>
      <c r="F15" s="120"/>
      <c r="G15" s="120"/>
      <c r="H15" s="124">
        <f>SUM(H11:H14)</f>
        <v>77090.9167456</v>
      </c>
    </row>
    <row r="16" spans="2:8" ht="19.5" customHeight="1">
      <c r="B16" s="117"/>
      <c r="C16" s="118"/>
      <c r="D16" s="125" t="s">
        <v>60</v>
      </c>
      <c r="E16" s="118"/>
      <c r="F16" s="120"/>
      <c r="G16" s="120"/>
      <c r="H16" s="121"/>
    </row>
    <row r="17" spans="2:8" ht="19.5" customHeight="1">
      <c r="B17" s="117">
        <v>5</v>
      </c>
      <c r="C17" s="118">
        <v>45450</v>
      </c>
      <c r="D17" s="119" t="s">
        <v>61</v>
      </c>
      <c r="E17" s="118" t="s">
        <v>62</v>
      </c>
      <c r="F17" s="120">
        <v>1059.75</v>
      </c>
      <c r="G17" s="120">
        <v>295.51</v>
      </c>
      <c r="H17" s="121">
        <f t="shared" si="0"/>
        <v>313166.7225</v>
      </c>
    </row>
    <row r="18" spans="2:9" ht="19.5" customHeight="1">
      <c r="B18" s="117">
        <v>6</v>
      </c>
      <c r="C18" s="118">
        <v>45490</v>
      </c>
      <c r="D18" s="119" t="s">
        <v>63</v>
      </c>
      <c r="E18" s="118" t="s">
        <v>64</v>
      </c>
      <c r="F18" s="120">
        <v>8</v>
      </c>
      <c r="G18" s="120">
        <v>2566.83</v>
      </c>
      <c r="H18" s="121">
        <f t="shared" si="0"/>
        <v>20534.64</v>
      </c>
      <c r="I18" s="126"/>
    </row>
    <row r="19" spans="2:9" ht="19.5" customHeight="1">
      <c r="B19" s="117">
        <v>7</v>
      </c>
      <c r="C19" s="118">
        <v>45495</v>
      </c>
      <c r="D19" s="119" t="s">
        <v>65</v>
      </c>
      <c r="E19" s="118" t="s">
        <v>62</v>
      </c>
      <c r="F19" s="120">
        <v>8</v>
      </c>
      <c r="G19" s="120">
        <v>1134.23</v>
      </c>
      <c r="H19" s="121">
        <f t="shared" si="0"/>
        <v>9073.84</v>
      </c>
      <c r="I19" s="126"/>
    </row>
    <row r="20" spans="2:9" ht="19.5" customHeight="1">
      <c r="B20" s="117">
        <v>8</v>
      </c>
      <c r="C20" s="118">
        <v>45530</v>
      </c>
      <c r="D20" s="119" t="s">
        <v>66</v>
      </c>
      <c r="E20" s="118" t="s">
        <v>62</v>
      </c>
      <c r="F20" s="120">
        <v>8</v>
      </c>
      <c r="G20" s="120">
        <v>824.71</v>
      </c>
      <c r="H20" s="121">
        <f t="shared" si="0"/>
        <v>6597.68</v>
      </c>
      <c r="I20" s="126"/>
    </row>
    <row r="21" spans="2:9" ht="19.5" customHeight="1">
      <c r="B21" s="117"/>
      <c r="C21" s="118"/>
      <c r="D21" s="119"/>
      <c r="E21" s="118"/>
      <c r="F21" s="120"/>
      <c r="G21" s="120"/>
      <c r="H21" s="124">
        <f>SUM(H17:H20)</f>
        <v>349372.8825</v>
      </c>
      <c r="I21" s="126"/>
    </row>
    <row r="22" spans="2:9" ht="19.5" customHeight="1">
      <c r="B22" s="117"/>
      <c r="C22" s="118"/>
      <c r="D22" s="125" t="s">
        <v>67</v>
      </c>
      <c r="E22" s="118"/>
      <c r="F22" s="120"/>
      <c r="G22" s="120"/>
      <c r="H22" s="121"/>
      <c r="I22" s="126"/>
    </row>
    <row r="23" spans="2:9" ht="19.5" customHeight="1">
      <c r="B23" s="117">
        <v>9</v>
      </c>
      <c r="C23" s="118">
        <v>45535</v>
      </c>
      <c r="D23" s="119" t="s">
        <v>68</v>
      </c>
      <c r="E23" s="118" t="s">
        <v>64</v>
      </c>
      <c r="F23" s="120">
        <v>29</v>
      </c>
      <c r="G23" s="120">
        <v>782.73</v>
      </c>
      <c r="H23" s="121">
        <f>F23*G23</f>
        <v>22699.170000000002</v>
      </c>
      <c r="I23" s="126"/>
    </row>
    <row r="24" spans="2:9" ht="19.5" customHeight="1">
      <c r="B24" s="117"/>
      <c r="C24" s="118"/>
      <c r="D24" s="119"/>
      <c r="E24" s="118"/>
      <c r="F24" s="120"/>
      <c r="G24" s="120"/>
      <c r="H24" s="124">
        <f>SUM(H23)</f>
        <v>22699.170000000002</v>
      </c>
      <c r="I24" s="126"/>
    </row>
    <row r="25" spans="2:9" ht="19.5" customHeight="1">
      <c r="B25" s="117"/>
      <c r="C25" s="118"/>
      <c r="D25" s="127" t="s">
        <v>69</v>
      </c>
      <c r="E25" s="118"/>
      <c r="F25" s="120"/>
      <c r="G25" s="120"/>
      <c r="H25" s="121"/>
      <c r="I25" s="126"/>
    </row>
    <row r="26" spans="2:9" s="128" customFormat="1" ht="19.5" customHeight="1">
      <c r="B26" s="117">
        <v>11</v>
      </c>
      <c r="C26" s="118">
        <v>45595</v>
      </c>
      <c r="D26" s="119" t="s">
        <v>70</v>
      </c>
      <c r="E26" s="118" t="s">
        <v>71</v>
      </c>
      <c r="F26" s="120">
        <f>(2*0.2)*(1059.75/1.8)</f>
        <v>235.5</v>
      </c>
      <c r="G26" s="120">
        <v>20.88</v>
      </c>
      <c r="H26" s="121">
        <f>F26*G26</f>
        <v>4917.24</v>
      </c>
      <c r="I26" s="126"/>
    </row>
    <row r="27" spans="2:9" s="128" customFormat="1" ht="19.5" customHeight="1">
      <c r="B27" s="117">
        <v>12</v>
      </c>
      <c r="C27" s="118"/>
      <c r="D27" s="119" t="s">
        <v>72</v>
      </c>
      <c r="E27" s="118" t="s">
        <v>62</v>
      </c>
      <c r="F27" s="120">
        <f>F17</f>
        <v>1059.75</v>
      </c>
      <c r="G27" s="120">
        <v>1.09</v>
      </c>
      <c r="H27" s="121">
        <f>F27*G27</f>
        <v>1155.1275</v>
      </c>
      <c r="I27" s="126"/>
    </row>
    <row r="28" spans="2:9" s="128" customFormat="1" ht="20.25" customHeight="1">
      <c r="B28" s="117">
        <v>13</v>
      </c>
      <c r="C28" s="118">
        <v>52003</v>
      </c>
      <c r="D28" s="119" t="s">
        <v>73</v>
      </c>
      <c r="E28" s="118" t="s">
        <v>74</v>
      </c>
      <c r="F28" s="120">
        <v>79</v>
      </c>
      <c r="G28" s="120">
        <v>5.13</v>
      </c>
      <c r="H28" s="121">
        <f aca="true" t="shared" si="1" ref="H28:H33">F28*G28</f>
        <v>405.27</v>
      </c>
      <c r="I28" s="126"/>
    </row>
    <row r="29" spans="2:9" s="128" customFormat="1" ht="20.25" customHeight="1">
      <c r="B29" s="117">
        <v>14</v>
      </c>
      <c r="C29" s="118">
        <v>52004</v>
      </c>
      <c r="D29" s="119" t="s">
        <v>75</v>
      </c>
      <c r="E29" s="118" t="s">
        <v>74</v>
      </c>
      <c r="F29" s="120">
        <v>223.4</v>
      </c>
      <c r="G29" s="120">
        <v>5.12</v>
      </c>
      <c r="H29" s="121">
        <f t="shared" si="1"/>
        <v>1143.808</v>
      </c>
      <c r="I29" s="126"/>
    </row>
    <row r="30" spans="2:9" s="128" customFormat="1" ht="20.25" customHeight="1">
      <c r="B30" s="117">
        <v>15</v>
      </c>
      <c r="C30" s="118">
        <v>52005</v>
      </c>
      <c r="D30" s="119" t="s">
        <v>76</v>
      </c>
      <c r="E30" s="118" t="s">
        <v>74</v>
      </c>
      <c r="F30" s="120">
        <v>349</v>
      </c>
      <c r="G30" s="120">
        <v>4.93</v>
      </c>
      <c r="H30" s="121">
        <f t="shared" si="1"/>
        <v>1720.57</v>
      </c>
      <c r="I30" s="126"/>
    </row>
    <row r="31" spans="2:9" s="128" customFormat="1" ht="20.25" customHeight="1">
      <c r="B31" s="117">
        <v>16</v>
      </c>
      <c r="C31" s="118">
        <v>52006</v>
      </c>
      <c r="D31" s="119" t="s">
        <v>77</v>
      </c>
      <c r="E31" s="118" t="s">
        <v>74</v>
      </c>
      <c r="F31" s="120">
        <v>199</v>
      </c>
      <c r="G31" s="120">
        <v>5.23</v>
      </c>
      <c r="H31" s="121">
        <f t="shared" si="1"/>
        <v>1040.77</v>
      </c>
      <c r="I31" s="126"/>
    </row>
    <row r="32" spans="2:9" s="128" customFormat="1" ht="20.25" customHeight="1">
      <c r="B32" s="117">
        <v>17</v>
      </c>
      <c r="C32" s="118">
        <v>52014</v>
      </c>
      <c r="D32" s="119" t="s">
        <v>78</v>
      </c>
      <c r="E32" s="118" t="s">
        <v>74</v>
      </c>
      <c r="F32" s="120">
        <v>103.63</v>
      </c>
      <c r="G32" s="120">
        <v>4.36</v>
      </c>
      <c r="H32" s="121">
        <f t="shared" si="1"/>
        <v>451.8268</v>
      </c>
      <c r="I32" s="126"/>
    </row>
    <row r="33" spans="2:13" s="128" customFormat="1" ht="20.25" customHeight="1">
      <c r="B33" s="117">
        <v>18</v>
      </c>
      <c r="C33" s="118">
        <v>60213</v>
      </c>
      <c r="D33" s="119" t="s">
        <v>79</v>
      </c>
      <c r="E33" s="118" t="s">
        <v>71</v>
      </c>
      <c r="F33" s="120">
        <v>32.92</v>
      </c>
      <c r="G33" s="120">
        <v>56.24</v>
      </c>
      <c r="H33" s="121">
        <f t="shared" si="1"/>
        <v>1851.4208</v>
      </c>
      <c r="I33" s="126"/>
      <c r="M33" s="128" t="s">
        <v>80</v>
      </c>
    </row>
    <row r="34" spans="2:9" s="128" customFormat="1" ht="22.5" customHeight="1">
      <c r="B34" s="117">
        <v>19</v>
      </c>
      <c r="C34" s="118"/>
      <c r="D34" s="119" t="s">
        <v>81</v>
      </c>
      <c r="E34" s="118" t="s">
        <v>71</v>
      </c>
      <c r="F34" s="120">
        <v>56</v>
      </c>
      <c r="G34" s="120">
        <v>118</v>
      </c>
      <c r="H34" s="121">
        <f>F34*G34</f>
        <v>6608</v>
      </c>
      <c r="I34" s="126"/>
    </row>
    <row r="35" spans="2:9" s="128" customFormat="1" ht="19.5" customHeight="1">
      <c r="B35" s="117">
        <v>20</v>
      </c>
      <c r="C35" s="118">
        <v>81794</v>
      </c>
      <c r="D35" s="119" t="s">
        <v>82</v>
      </c>
      <c r="E35" s="118" t="s">
        <v>71</v>
      </c>
      <c r="F35" s="120">
        <v>49.6</v>
      </c>
      <c r="G35" s="120">
        <v>206.2</v>
      </c>
      <c r="H35" s="121">
        <f aca="true" t="shared" si="2" ref="H35:H40">G35*F35</f>
        <v>10227.52</v>
      </c>
      <c r="I35" s="126"/>
    </row>
    <row r="36" spans="2:9" s="128" customFormat="1" ht="19.5" customHeight="1">
      <c r="B36" s="117">
        <v>21</v>
      </c>
      <c r="C36" s="118">
        <v>45585</v>
      </c>
      <c r="D36" s="119" t="s">
        <v>83</v>
      </c>
      <c r="E36" s="118" t="s">
        <v>56</v>
      </c>
      <c r="F36" s="120">
        <v>530.75</v>
      </c>
      <c r="G36" s="120">
        <v>156.64</v>
      </c>
      <c r="H36" s="121">
        <f t="shared" si="2"/>
        <v>83136.68</v>
      </c>
      <c r="I36" s="126"/>
    </row>
    <row r="37" spans="2:9" ht="19.5" customHeight="1">
      <c r="B37" s="117">
        <v>22</v>
      </c>
      <c r="C37" s="118">
        <v>45165</v>
      </c>
      <c r="D37" s="119" t="s">
        <v>84</v>
      </c>
      <c r="E37" s="118" t="s">
        <v>56</v>
      </c>
      <c r="F37" s="120">
        <v>64.36</v>
      </c>
      <c r="G37" s="120">
        <v>493.13</v>
      </c>
      <c r="H37" s="121">
        <f t="shared" si="2"/>
        <v>31737.8468</v>
      </c>
      <c r="I37" s="126"/>
    </row>
    <row r="38" spans="2:9" s="128" customFormat="1" ht="19.5" customHeight="1">
      <c r="B38" s="117">
        <v>23</v>
      </c>
      <c r="C38" s="118">
        <v>42800</v>
      </c>
      <c r="D38" s="119" t="s">
        <v>85</v>
      </c>
      <c r="E38" s="118" t="s">
        <v>13</v>
      </c>
      <c r="F38" s="120">
        <v>979</v>
      </c>
      <c r="G38" s="120">
        <v>338.35</v>
      </c>
      <c r="H38" s="121">
        <f t="shared" si="2"/>
        <v>331244.65</v>
      </c>
      <c r="I38" s="126"/>
    </row>
    <row r="39" spans="2:9" s="128" customFormat="1" ht="19.5" customHeight="1">
      <c r="B39" s="117">
        <v>24</v>
      </c>
      <c r="C39" s="118">
        <v>42810</v>
      </c>
      <c r="D39" s="119" t="s">
        <v>86</v>
      </c>
      <c r="E39" s="118" t="s">
        <v>13</v>
      </c>
      <c r="F39" s="120">
        <v>206.5</v>
      </c>
      <c r="G39" s="120">
        <v>438.59</v>
      </c>
      <c r="H39" s="121">
        <f t="shared" si="2"/>
        <v>90568.83499999999</v>
      </c>
      <c r="I39" s="126"/>
    </row>
    <row r="40" spans="2:9" s="128" customFormat="1" ht="19.5" customHeight="1">
      <c r="B40" s="117">
        <v>25</v>
      </c>
      <c r="C40" s="118">
        <v>45575</v>
      </c>
      <c r="D40" s="119" t="s">
        <v>87</v>
      </c>
      <c r="E40" s="118" t="s">
        <v>88</v>
      </c>
      <c r="F40" s="120">
        <v>2740</v>
      </c>
      <c r="G40" s="120">
        <v>8.79</v>
      </c>
      <c r="H40" s="121">
        <f t="shared" si="2"/>
        <v>24084.6</v>
      </c>
      <c r="I40" s="126"/>
    </row>
    <row r="41" spans="2:9" s="128" customFormat="1" ht="19.5" customHeight="1">
      <c r="B41" s="117"/>
      <c r="C41" s="118"/>
      <c r="D41" s="119"/>
      <c r="E41" s="118"/>
      <c r="F41" s="120"/>
      <c r="G41" s="120"/>
      <c r="H41" s="124">
        <f>SUM(H26:H40)</f>
        <v>590294.1649</v>
      </c>
      <c r="I41" s="126"/>
    </row>
    <row r="42" spans="2:9" ht="19.5" customHeight="1">
      <c r="B42" s="117"/>
      <c r="C42" s="118"/>
      <c r="D42" s="129" t="s">
        <v>89</v>
      </c>
      <c r="E42" s="118"/>
      <c r="F42" s="120"/>
      <c r="G42" s="120"/>
      <c r="H42" s="121"/>
      <c r="I42" s="126"/>
    </row>
    <row r="43" spans="2:9" ht="19.5" customHeight="1">
      <c r="B43" s="117">
        <v>26</v>
      </c>
      <c r="C43" s="118">
        <v>45610</v>
      </c>
      <c r="D43" s="119" t="s">
        <v>90</v>
      </c>
      <c r="E43" s="118" t="s">
        <v>91</v>
      </c>
      <c r="F43" s="120">
        <v>0.02</v>
      </c>
      <c r="G43" s="130">
        <f>SUM(H11:H41)/2</f>
        <v>1039457.1341455999</v>
      </c>
      <c r="H43" s="121">
        <f>F43*G43</f>
        <v>20789.142682912</v>
      </c>
      <c r="I43" s="126"/>
    </row>
    <row r="44" spans="2:9" ht="19.5" customHeight="1">
      <c r="B44" s="117">
        <v>27</v>
      </c>
      <c r="C44" s="131">
        <v>45611</v>
      </c>
      <c r="D44" s="131" t="s">
        <v>92</v>
      </c>
      <c r="E44" s="118" t="s">
        <v>93</v>
      </c>
      <c r="F44" s="120">
        <v>14</v>
      </c>
      <c r="G44" s="120">
        <v>139.37</v>
      </c>
      <c r="H44" s="121">
        <f>F44*G44</f>
        <v>1951.18</v>
      </c>
      <c r="I44" s="126"/>
    </row>
    <row r="45" spans="2:9" ht="19.5" customHeight="1" thickBot="1">
      <c r="B45" s="117"/>
      <c r="C45" s="131"/>
      <c r="D45" s="131"/>
      <c r="E45" s="118"/>
      <c r="F45" s="120"/>
      <c r="G45" s="120"/>
      <c r="H45" s="124">
        <f>SUM(H43:H44)</f>
        <v>22740.322682912</v>
      </c>
      <c r="I45" s="126"/>
    </row>
    <row r="46" spans="2:9" ht="19.5" customHeight="1" thickBot="1">
      <c r="B46" s="132"/>
      <c r="C46" s="133"/>
      <c r="D46" s="133" t="s">
        <v>26</v>
      </c>
      <c r="E46" s="134"/>
      <c r="F46" s="135"/>
      <c r="G46" s="135"/>
      <c r="H46" s="136"/>
      <c r="I46" s="126"/>
    </row>
    <row r="47" spans="2:9" ht="27" customHeight="1" thickBot="1">
      <c r="B47" s="137"/>
      <c r="C47" s="138"/>
      <c r="D47" s="139" t="s">
        <v>94</v>
      </c>
      <c r="E47" s="138"/>
      <c r="F47" s="138"/>
      <c r="G47" s="138"/>
      <c r="H47" s="140">
        <f>SUM(H11:H45)/2</f>
        <v>1062197.456828512</v>
      </c>
      <c r="I47" s="141"/>
    </row>
    <row r="48" spans="2:8" s="70" customFormat="1" ht="15">
      <c r="B48" s="82"/>
      <c r="C48" s="142"/>
      <c r="D48" s="142"/>
      <c r="E48" s="142"/>
      <c r="F48" s="142"/>
      <c r="G48" s="142"/>
      <c r="H48" s="82"/>
    </row>
    <row r="49" spans="2:8" s="70" customFormat="1" ht="15">
      <c r="B49" s="82"/>
      <c r="C49" s="142"/>
      <c r="D49" s="142"/>
      <c r="E49" s="142"/>
      <c r="F49" s="142"/>
      <c r="G49" s="142"/>
      <c r="H49" s="82"/>
    </row>
    <row r="51" ht="15">
      <c r="C51" s="144"/>
    </row>
    <row r="53" ht="15">
      <c r="C53" s="144"/>
    </row>
  </sheetData>
  <sheetProtection/>
  <mergeCells count="1">
    <mergeCell ref="L2:Q2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146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5.8515625" style="27" customWidth="1"/>
    <col min="2" max="2" width="7.8515625" style="27" customWidth="1"/>
    <col min="3" max="3" width="44.57421875" style="26" customWidth="1"/>
    <col min="4" max="4" width="4.8515625" style="27" bestFit="1" customWidth="1"/>
    <col min="5" max="5" width="7.8515625" style="28" bestFit="1" customWidth="1"/>
    <col min="6" max="6" width="11.28125" style="28" bestFit="1" customWidth="1"/>
    <col min="7" max="7" width="12.57421875" style="28" bestFit="1" customWidth="1"/>
    <col min="8" max="11" width="9.140625" style="19" customWidth="1"/>
    <col min="12" max="12" width="11.140625" style="19" bestFit="1" customWidth="1"/>
    <col min="13" max="16384" width="9.140625" style="19" customWidth="1"/>
  </cols>
  <sheetData>
    <row r="1" spans="1:7" s="5" customFormat="1" ht="11.25">
      <c r="A1" s="40"/>
      <c r="B1" s="2"/>
      <c r="C1" s="1"/>
      <c r="D1" s="2"/>
      <c r="E1" s="3"/>
      <c r="F1" s="3"/>
      <c r="G1" s="4"/>
    </row>
    <row r="2" spans="1:7" s="5" customFormat="1" ht="12.75">
      <c r="A2" s="41"/>
      <c r="B2" s="241"/>
      <c r="C2" s="241"/>
      <c r="D2" s="241"/>
      <c r="E2" s="241"/>
      <c r="F2" s="241"/>
      <c r="G2" s="242"/>
    </row>
    <row r="3" spans="1:7" s="5" customFormat="1" ht="12.75">
      <c r="A3" s="42"/>
      <c r="B3" s="6"/>
      <c r="C3" s="6"/>
      <c r="D3" s="6"/>
      <c r="E3" s="6"/>
      <c r="F3" s="6"/>
      <c r="G3" s="7"/>
    </row>
    <row r="4" spans="1:7" s="5" customFormat="1" ht="12.75">
      <c r="A4" s="42"/>
      <c r="B4" s="6"/>
      <c r="C4" s="6"/>
      <c r="D4" s="6"/>
      <c r="E4" s="6"/>
      <c r="F4" s="6"/>
      <c r="G4" s="7"/>
    </row>
    <row r="5" spans="1:7" s="5" customFormat="1" ht="11.25">
      <c r="A5" s="41"/>
      <c r="B5" s="243"/>
      <c r="C5" s="243"/>
      <c r="D5" s="243"/>
      <c r="E5" s="243"/>
      <c r="F5" s="243"/>
      <c r="G5" s="244"/>
    </row>
    <row r="6" spans="1:7" s="5" customFormat="1" ht="11.25">
      <c r="A6" s="43"/>
      <c r="B6" s="14"/>
      <c r="C6" s="14"/>
      <c r="D6" s="14"/>
      <c r="E6" s="14"/>
      <c r="F6" s="14"/>
      <c r="G6" s="15"/>
    </row>
    <row r="7" spans="1:7" s="16" customFormat="1" ht="12.75">
      <c r="A7" s="44"/>
      <c r="B7" s="241" t="s">
        <v>3</v>
      </c>
      <c r="C7" s="241"/>
      <c r="D7" s="241"/>
      <c r="E7" s="241"/>
      <c r="F7" s="241"/>
      <c r="G7" s="242"/>
    </row>
    <row r="8" spans="1:7" s="16" customFormat="1" ht="12.75">
      <c r="A8" s="42"/>
      <c r="B8" s="6"/>
      <c r="C8" s="6"/>
      <c r="D8" s="6"/>
      <c r="E8" s="6"/>
      <c r="F8" s="6"/>
      <c r="G8" s="7"/>
    </row>
    <row r="9" spans="1:7" ht="12.75">
      <c r="A9" s="45" t="s">
        <v>34</v>
      </c>
      <c r="B9" s="22"/>
      <c r="C9" s="17"/>
      <c r="D9" s="17"/>
      <c r="E9" s="17"/>
      <c r="F9" s="17"/>
      <c r="G9" s="18"/>
    </row>
    <row r="10" spans="1:7" s="5" customFormat="1" ht="12.75">
      <c r="A10" s="46" t="s">
        <v>35</v>
      </c>
      <c r="B10" s="8"/>
      <c r="C10" s="20"/>
      <c r="D10" s="17"/>
      <c r="E10" s="17"/>
      <c r="F10" s="17"/>
      <c r="G10" s="21"/>
    </row>
    <row r="11" spans="1:7" ht="12.75">
      <c r="A11" s="47" t="s">
        <v>32</v>
      </c>
      <c r="B11" s="6"/>
      <c r="C11" s="37"/>
      <c r="D11" s="37"/>
      <c r="E11" s="37"/>
      <c r="F11" s="37"/>
      <c r="G11" s="38"/>
    </row>
    <row r="12" spans="1:7" ht="12.75">
      <c r="A12" s="48" t="s">
        <v>36</v>
      </c>
      <c r="B12" s="64"/>
      <c r="C12" s="64"/>
      <c r="D12" s="64"/>
      <c r="E12" s="64"/>
      <c r="F12" s="64"/>
      <c r="G12" s="65"/>
    </row>
    <row r="13" spans="1:7" ht="12">
      <c r="A13" s="52" t="s">
        <v>4</v>
      </c>
      <c r="B13" s="23" t="s">
        <v>0</v>
      </c>
      <c r="C13" s="23" t="s">
        <v>5</v>
      </c>
      <c r="D13" s="23" t="s">
        <v>6</v>
      </c>
      <c r="E13" s="24" t="s">
        <v>1</v>
      </c>
      <c r="F13" s="24" t="s">
        <v>7</v>
      </c>
      <c r="G13" s="25" t="s">
        <v>8</v>
      </c>
    </row>
    <row r="14" spans="1:7" ht="12">
      <c r="A14" s="44"/>
      <c r="B14" s="53"/>
      <c r="C14" s="53"/>
      <c r="D14" s="53"/>
      <c r="E14" s="54"/>
      <c r="F14" s="54"/>
      <c r="G14" s="55"/>
    </row>
    <row r="15" spans="1:7" ht="11.25">
      <c r="A15" s="50">
        <v>1</v>
      </c>
      <c r="B15" s="12"/>
      <c r="C15" s="11" t="s">
        <v>37</v>
      </c>
      <c r="D15" s="12"/>
      <c r="E15" s="13"/>
      <c r="F15" s="13"/>
      <c r="G15" s="30"/>
    </row>
    <row r="16" spans="1:11" ht="11.25">
      <c r="A16" s="50" t="s">
        <v>38</v>
      </c>
      <c r="B16" s="12"/>
      <c r="C16" s="11" t="s">
        <v>39</v>
      </c>
      <c r="D16" s="12" t="s">
        <v>12</v>
      </c>
      <c r="E16" s="13">
        <v>14.06</v>
      </c>
      <c r="F16" s="13">
        <v>246.56</v>
      </c>
      <c r="G16" s="30">
        <f>E16*F16</f>
        <v>3466.6336</v>
      </c>
      <c r="H16" s="57"/>
      <c r="I16" s="57"/>
      <c r="J16" s="57"/>
      <c r="K16" s="57"/>
    </row>
    <row r="17" spans="1:11" ht="11.25">
      <c r="A17" s="50"/>
      <c r="B17" s="12"/>
      <c r="C17" s="8"/>
      <c r="D17" s="12"/>
      <c r="E17" s="13"/>
      <c r="F17" s="13"/>
      <c r="G17" s="29"/>
      <c r="H17" s="57"/>
      <c r="I17" s="57"/>
      <c r="J17" s="57"/>
      <c r="K17" s="57"/>
    </row>
    <row r="18" spans="1:7" ht="11.25">
      <c r="A18" s="50"/>
      <c r="B18" s="12"/>
      <c r="C18" s="31" t="s">
        <v>2</v>
      </c>
      <c r="D18" s="12"/>
      <c r="E18" s="13"/>
      <c r="F18" s="13"/>
      <c r="G18" s="29">
        <f>SUM(G15:G17)</f>
        <v>3466.6336</v>
      </c>
    </row>
    <row r="19" spans="1:11" ht="11.25">
      <c r="A19" s="50"/>
      <c r="B19" s="12"/>
      <c r="C19" s="31"/>
      <c r="D19" s="12"/>
      <c r="E19" s="13"/>
      <c r="F19" s="13"/>
      <c r="G19" s="29"/>
      <c r="J19" s="57"/>
      <c r="K19" s="57"/>
    </row>
    <row r="20" spans="1:7" ht="11.25">
      <c r="A20" s="50"/>
      <c r="B20" s="9"/>
      <c r="C20" s="8" t="s">
        <v>26</v>
      </c>
      <c r="D20" s="9"/>
      <c r="E20" s="13"/>
      <c r="F20" s="13"/>
      <c r="G20" s="29"/>
    </row>
    <row r="21" spans="1:7" ht="11.25">
      <c r="A21" s="50"/>
      <c r="B21" s="9"/>
      <c r="C21" s="8"/>
      <c r="D21" s="9"/>
      <c r="E21" s="13"/>
      <c r="F21" s="13"/>
      <c r="G21" s="30"/>
    </row>
    <row r="22" spans="1:7" ht="11.25">
      <c r="A22" s="50"/>
      <c r="B22" s="9"/>
      <c r="C22" s="8"/>
      <c r="D22" s="9"/>
      <c r="E22" s="13"/>
      <c r="F22" s="13"/>
      <c r="G22" s="30"/>
    </row>
    <row r="23" spans="1:7" ht="11.25">
      <c r="A23" s="50"/>
      <c r="B23" s="12"/>
      <c r="C23" s="11"/>
      <c r="D23" s="12"/>
      <c r="E23" s="13"/>
      <c r="F23" s="13"/>
      <c r="G23" s="30"/>
    </row>
    <row r="24" spans="1:7" ht="11.25">
      <c r="A24" s="50"/>
      <c r="B24" s="12"/>
      <c r="C24" s="11"/>
      <c r="D24" s="12"/>
      <c r="E24" s="13"/>
      <c r="F24" s="13"/>
      <c r="G24" s="30"/>
    </row>
    <row r="25" spans="1:7" ht="11.25">
      <c r="A25" s="50"/>
      <c r="B25" s="12"/>
      <c r="C25" s="11"/>
      <c r="D25" s="12"/>
      <c r="E25" s="13"/>
      <c r="F25" s="13"/>
      <c r="G25" s="30"/>
    </row>
    <row r="26" spans="1:7" ht="11.25">
      <c r="A26" s="50"/>
      <c r="B26" s="12"/>
      <c r="C26" s="11"/>
      <c r="D26" s="12"/>
      <c r="E26" s="13"/>
      <c r="F26" s="13"/>
      <c r="G26" s="30"/>
    </row>
    <row r="27" spans="1:7" ht="11.25">
      <c r="A27" s="50"/>
      <c r="B27" s="12"/>
      <c r="C27" s="11"/>
      <c r="D27" s="12"/>
      <c r="E27" s="13"/>
      <c r="F27" s="13"/>
      <c r="G27" s="30"/>
    </row>
    <row r="28" spans="1:7" ht="11.25">
      <c r="A28" s="49"/>
      <c r="B28" s="9"/>
      <c r="C28" s="11"/>
      <c r="D28" s="12"/>
      <c r="E28" s="13"/>
      <c r="F28" s="13"/>
      <c r="G28" s="30"/>
    </row>
    <row r="29" spans="1:7" ht="11.25">
      <c r="A29" s="50"/>
      <c r="B29" s="12"/>
      <c r="C29" s="32"/>
      <c r="D29" s="12"/>
      <c r="E29" s="13"/>
      <c r="F29" s="13"/>
      <c r="G29" s="30"/>
    </row>
    <row r="30" spans="1:7" ht="11.25">
      <c r="A30" s="50"/>
      <c r="B30" s="12"/>
      <c r="C30" s="32"/>
      <c r="D30" s="12"/>
      <c r="E30" s="13"/>
      <c r="F30" s="13"/>
      <c r="G30" s="30"/>
    </row>
    <row r="31" spans="1:7" ht="11.25">
      <c r="A31" s="50"/>
      <c r="B31" s="12"/>
      <c r="C31" s="32"/>
      <c r="D31" s="12"/>
      <c r="E31" s="13"/>
      <c r="F31" s="13"/>
      <c r="G31" s="30"/>
    </row>
    <row r="32" spans="1:7" ht="11.25">
      <c r="A32" s="50"/>
      <c r="B32" s="12"/>
      <c r="C32" s="11"/>
      <c r="D32" s="12"/>
      <c r="E32" s="13"/>
      <c r="F32" s="13"/>
      <c r="G32" s="30"/>
    </row>
    <row r="33" spans="1:7" ht="11.25">
      <c r="A33" s="50"/>
      <c r="B33" s="12"/>
      <c r="C33" s="11"/>
      <c r="D33" s="12"/>
      <c r="E33" s="13"/>
      <c r="F33" s="13"/>
      <c r="G33" s="30"/>
    </row>
    <row r="34" spans="1:7" ht="11.25">
      <c r="A34" s="50"/>
      <c r="B34" s="12"/>
      <c r="C34" s="11"/>
      <c r="D34" s="12"/>
      <c r="E34" s="13"/>
      <c r="F34" s="13"/>
      <c r="G34" s="30"/>
    </row>
    <row r="35" spans="1:7" ht="11.25">
      <c r="A35" s="50"/>
      <c r="B35" s="12"/>
      <c r="C35" s="11"/>
      <c r="D35" s="12"/>
      <c r="E35" s="13"/>
      <c r="F35" s="13"/>
      <c r="G35" s="30"/>
    </row>
    <row r="36" spans="1:7" ht="11.25">
      <c r="A36" s="50"/>
      <c r="B36" s="12"/>
      <c r="C36" s="11"/>
      <c r="D36" s="12"/>
      <c r="E36" s="13"/>
      <c r="F36" s="13"/>
      <c r="G36" s="30"/>
    </row>
    <row r="37" spans="1:7" ht="11.25">
      <c r="A37" s="50"/>
      <c r="B37" s="12"/>
      <c r="C37" s="11"/>
      <c r="D37" s="12"/>
      <c r="E37" s="13"/>
      <c r="F37" s="13"/>
      <c r="G37" s="30"/>
    </row>
    <row r="38" spans="1:7" ht="11.25">
      <c r="A38" s="50"/>
      <c r="B38" s="12"/>
      <c r="C38" s="11"/>
      <c r="D38" s="12"/>
      <c r="E38" s="13"/>
      <c r="F38" s="13"/>
      <c r="G38" s="30"/>
    </row>
    <row r="39" spans="1:7" ht="12" thickBot="1">
      <c r="A39" s="51"/>
      <c r="B39" s="39"/>
      <c r="C39" s="33"/>
      <c r="D39" s="34"/>
      <c r="E39" s="35"/>
      <c r="F39" s="35"/>
      <c r="G39" s="36"/>
    </row>
    <row r="40" spans="1:7" ht="11.25">
      <c r="A40" s="12"/>
      <c r="B40" s="12"/>
      <c r="C40" s="11"/>
      <c r="D40" s="12"/>
      <c r="E40" s="13"/>
      <c r="F40" s="13"/>
      <c r="G40" s="13"/>
    </row>
    <row r="41" spans="1:7" ht="11.25">
      <c r="A41" s="12"/>
      <c r="B41" s="12"/>
      <c r="C41" s="11"/>
      <c r="D41" s="12"/>
      <c r="E41" s="13"/>
      <c r="F41" s="13"/>
      <c r="G41" s="13"/>
    </row>
    <row r="42" spans="1:7" ht="11.25">
      <c r="A42" s="12"/>
      <c r="B42" s="12"/>
      <c r="C42" s="11"/>
      <c r="D42" s="12"/>
      <c r="E42" s="13"/>
      <c r="F42" s="13"/>
      <c r="G42" s="13"/>
    </row>
    <row r="43" spans="1:7" ht="11.25">
      <c r="A43" s="12"/>
      <c r="B43" s="12"/>
      <c r="C43" s="11"/>
      <c r="D43" s="12"/>
      <c r="E43" s="13"/>
      <c r="F43" s="13"/>
      <c r="G43" s="13"/>
    </row>
    <row r="44" spans="1:7" ht="11.25">
      <c r="A44" s="12"/>
      <c r="B44" s="12"/>
      <c r="C44" s="8"/>
      <c r="D44" s="9"/>
      <c r="E44" s="10"/>
      <c r="F44" s="10"/>
      <c r="G44" s="10"/>
    </row>
    <row r="45" spans="1:7" ht="11.25">
      <c r="A45" s="12"/>
      <c r="B45" s="12"/>
      <c r="C45" s="11"/>
      <c r="D45" s="12"/>
      <c r="E45" s="13"/>
      <c r="F45" s="13"/>
      <c r="G45" s="13"/>
    </row>
    <row r="46" spans="1:7" ht="11.25">
      <c r="A46" s="9"/>
      <c r="B46" s="9"/>
      <c r="C46" s="8"/>
      <c r="D46" s="12"/>
      <c r="E46" s="13"/>
      <c r="F46" s="13"/>
      <c r="G46" s="13"/>
    </row>
    <row r="47" spans="1:7" ht="11.25">
      <c r="A47" s="12"/>
      <c r="B47" s="12"/>
      <c r="C47" s="11"/>
      <c r="D47" s="12"/>
      <c r="E47" s="13"/>
      <c r="F47" s="13"/>
      <c r="G47" s="13"/>
    </row>
    <row r="48" spans="1:7" ht="11.25">
      <c r="A48" s="12"/>
      <c r="B48" s="12"/>
      <c r="C48" s="8"/>
      <c r="D48" s="9"/>
      <c r="E48" s="10"/>
      <c r="F48" s="10"/>
      <c r="G48" s="10"/>
    </row>
    <row r="49" spans="1:7" ht="11.25">
      <c r="A49" s="12"/>
      <c r="B49" s="12"/>
      <c r="C49" s="11"/>
      <c r="D49" s="12"/>
      <c r="E49" s="13"/>
      <c r="F49" s="13"/>
      <c r="G49" s="13"/>
    </row>
    <row r="50" spans="1:7" ht="11.25">
      <c r="A50" s="9"/>
      <c r="B50" s="9"/>
      <c r="C50" s="8"/>
      <c r="D50" s="12"/>
      <c r="E50" s="13"/>
      <c r="F50" s="13"/>
      <c r="G50" s="13"/>
    </row>
    <row r="51" spans="1:7" ht="11.25">
      <c r="A51" s="12"/>
      <c r="B51" s="12"/>
      <c r="C51" s="11"/>
      <c r="D51" s="12"/>
      <c r="E51" s="13"/>
      <c r="F51" s="13"/>
      <c r="G51" s="13"/>
    </row>
    <row r="52" spans="1:7" ht="11.25">
      <c r="A52" s="12"/>
      <c r="B52" s="12"/>
      <c r="C52" s="11"/>
      <c r="D52" s="12"/>
      <c r="E52" s="13"/>
      <c r="F52" s="13"/>
      <c r="G52" s="13"/>
    </row>
    <row r="53" spans="1:7" ht="11.25">
      <c r="A53" s="12"/>
      <c r="B53" s="12"/>
      <c r="C53" s="11"/>
      <c r="D53" s="12"/>
      <c r="E53" s="13"/>
      <c r="F53" s="13"/>
      <c r="G53" s="13"/>
    </row>
    <row r="54" spans="1:7" ht="11.25">
      <c r="A54" s="12"/>
      <c r="B54" s="12"/>
      <c r="C54" s="8"/>
      <c r="D54" s="9"/>
      <c r="E54" s="10"/>
      <c r="F54" s="10"/>
      <c r="G54" s="10"/>
    </row>
    <row r="55" spans="1:7" ht="11.25">
      <c r="A55" s="12"/>
      <c r="B55" s="12"/>
      <c r="C55" s="11"/>
      <c r="D55" s="12"/>
      <c r="E55" s="13"/>
      <c r="F55" s="13"/>
      <c r="G55" s="13"/>
    </row>
    <row r="56" spans="1:7" ht="11.25">
      <c r="A56" s="9"/>
      <c r="B56" s="9"/>
      <c r="C56" s="8"/>
      <c r="D56" s="12"/>
      <c r="E56" s="13"/>
      <c r="F56" s="13"/>
      <c r="G56" s="13"/>
    </row>
    <row r="57" spans="1:7" ht="11.25">
      <c r="A57" s="12"/>
      <c r="B57" s="12"/>
      <c r="C57" s="11"/>
      <c r="D57" s="12"/>
      <c r="E57" s="13"/>
      <c r="F57" s="13"/>
      <c r="G57" s="13"/>
    </row>
    <row r="58" spans="1:7" ht="11.25">
      <c r="A58" s="12"/>
      <c r="B58" s="12"/>
      <c r="C58" s="11"/>
      <c r="D58" s="12"/>
      <c r="E58" s="13"/>
      <c r="F58" s="13"/>
      <c r="G58" s="13"/>
    </row>
    <row r="59" spans="1:7" ht="11.25">
      <c r="A59" s="12"/>
      <c r="B59" s="12"/>
      <c r="C59" s="11"/>
      <c r="D59" s="12"/>
      <c r="E59" s="13"/>
      <c r="F59" s="13"/>
      <c r="G59" s="13"/>
    </row>
    <row r="60" spans="1:7" ht="11.25">
      <c r="A60" s="12"/>
      <c r="B60" s="12"/>
      <c r="C60" s="11"/>
      <c r="D60" s="12"/>
      <c r="E60" s="13"/>
      <c r="F60" s="13"/>
      <c r="G60" s="13"/>
    </row>
    <row r="61" spans="1:7" ht="18">
      <c r="A61" s="12"/>
      <c r="B61" s="12"/>
      <c r="C61" s="8"/>
      <c r="D61" s="9"/>
      <c r="E61" s="10"/>
      <c r="F61" s="10"/>
      <c r="G61" s="238">
        <v>3466.6336</v>
      </c>
    </row>
    <row r="62" spans="1:7" ht="11.25">
      <c r="A62" s="12"/>
      <c r="B62" s="12"/>
      <c r="C62" s="11"/>
      <c r="D62" s="12"/>
      <c r="E62" s="13"/>
      <c r="F62" s="13"/>
      <c r="G62" s="13"/>
    </row>
    <row r="63" spans="1:7" ht="11.25">
      <c r="A63" s="12"/>
      <c r="B63" s="12"/>
      <c r="C63" s="31"/>
      <c r="D63" s="12"/>
      <c r="E63" s="13"/>
      <c r="F63" s="13"/>
      <c r="G63" s="13"/>
    </row>
    <row r="64" spans="1:7" ht="11.25">
      <c r="A64" s="12"/>
      <c r="B64" s="12"/>
      <c r="C64" s="31"/>
      <c r="D64" s="12"/>
      <c r="E64" s="13"/>
      <c r="F64" s="13"/>
      <c r="G64" s="13"/>
    </row>
    <row r="65" spans="1:7" ht="11.25">
      <c r="A65" s="12"/>
      <c r="B65" s="12"/>
      <c r="C65" s="31"/>
      <c r="D65" s="12"/>
      <c r="E65" s="13"/>
      <c r="F65" s="13"/>
      <c r="G65" s="13"/>
    </row>
    <row r="66" spans="1:7" ht="11.25">
      <c r="A66" s="12"/>
      <c r="B66" s="12"/>
      <c r="C66" s="11"/>
      <c r="D66" s="12"/>
      <c r="E66" s="13"/>
      <c r="F66" s="13"/>
      <c r="G66" s="13"/>
    </row>
    <row r="67" spans="1:7" ht="11.25">
      <c r="A67" s="12"/>
      <c r="B67" s="12"/>
      <c r="C67" s="8"/>
      <c r="D67" s="9"/>
      <c r="E67" s="10"/>
      <c r="F67" s="10"/>
      <c r="G67" s="10"/>
    </row>
    <row r="68" spans="1:7" ht="11.25">
      <c r="A68" s="12"/>
      <c r="B68" s="12"/>
      <c r="C68" s="11"/>
      <c r="D68" s="12"/>
      <c r="E68" s="13"/>
      <c r="F68" s="13"/>
      <c r="G68" s="13"/>
    </row>
    <row r="69" spans="1:7" ht="11.25">
      <c r="A69" s="12"/>
      <c r="B69" s="12"/>
      <c r="C69" s="31"/>
      <c r="D69" s="12"/>
      <c r="E69" s="13"/>
      <c r="F69" s="13"/>
      <c r="G69" s="13"/>
    </row>
    <row r="70" spans="1:7" ht="11.25">
      <c r="A70" s="12"/>
      <c r="B70" s="12"/>
      <c r="C70" s="31"/>
      <c r="D70" s="12"/>
      <c r="E70" s="13"/>
      <c r="F70" s="13"/>
      <c r="G70" s="13"/>
    </row>
    <row r="71" spans="1:7" ht="11.25">
      <c r="A71" s="12"/>
      <c r="B71" s="12"/>
      <c r="C71" s="31"/>
      <c r="D71" s="12"/>
      <c r="E71" s="13"/>
      <c r="F71" s="13"/>
      <c r="G71" s="13"/>
    </row>
    <row r="72" spans="1:7" ht="11.25">
      <c r="A72" s="12"/>
      <c r="B72" s="12"/>
      <c r="C72" s="11"/>
      <c r="D72" s="12"/>
      <c r="E72" s="13"/>
      <c r="F72" s="13"/>
      <c r="G72" s="13"/>
    </row>
    <row r="73" spans="1:7" ht="11.25">
      <c r="A73" s="12"/>
      <c r="B73" s="12"/>
      <c r="C73" s="11"/>
      <c r="D73" s="12"/>
      <c r="E73" s="13"/>
      <c r="F73" s="13"/>
      <c r="G73" s="13"/>
    </row>
    <row r="74" spans="1:7" ht="11.25">
      <c r="A74" s="12"/>
      <c r="B74" s="12"/>
      <c r="C74" s="11"/>
      <c r="D74" s="12"/>
      <c r="E74" s="13"/>
      <c r="F74" s="13"/>
      <c r="G74" s="13"/>
    </row>
    <row r="75" spans="1:7" ht="11.25">
      <c r="A75" s="12"/>
      <c r="B75" s="12"/>
      <c r="C75" s="11"/>
      <c r="D75" s="12"/>
      <c r="E75" s="13"/>
      <c r="F75" s="13"/>
      <c r="G75" s="13"/>
    </row>
    <row r="76" spans="1:7" ht="11.25">
      <c r="A76" s="12"/>
      <c r="B76" s="12"/>
      <c r="C76" s="11"/>
      <c r="D76" s="12"/>
      <c r="E76" s="13"/>
      <c r="F76" s="13"/>
      <c r="G76" s="13"/>
    </row>
    <row r="77" spans="1:7" ht="11.25">
      <c r="A77" s="12"/>
      <c r="B77" s="12"/>
      <c r="C77" s="11"/>
      <c r="D77" s="12"/>
      <c r="E77" s="13"/>
      <c r="F77" s="13"/>
      <c r="G77" s="13"/>
    </row>
    <row r="78" spans="1:7" ht="11.25">
      <c r="A78" s="12"/>
      <c r="B78" s="12"/>
      <c r="C78" s="11"/>
      <c r="D78" s="12"/>
      <c r="E78" s="13"/>
      <c r="F78" s="13"/>
      <c r="G78" s="13"/>
    </row>
    <row r="79" spans="1:7" ht="11.25">
      <c r="A79" s="12"/>
      <c r="B79" s="12"/>
      <c r="C79" s="11"/>
      <c r="D79" s="12"/>
      <c r="E79" s="13"/>
      <c r="F79" s="13"/>
      <c r="G79" s="13"/>
    </row>
    <row r="80" spans="1:7" ht="11.25">
      <c r="A80" s="12"/>
      <c r="B80" s="12"/>
      <c r="C80" s="11"/>
      <c r="D80" s="12"/>
      <c r="E80" s="13"/>
      <c r="F80" s="13"/>
      <c r="G80" s="13"/>
    </row>
    <row r="81" spans="1:7" ht="11.25">
      <c r="A81" s="12"/>
      <c r="B81" s="12"/>
      <c r="C81" s="11"/>
      <c r="D81" s="12"/>
      <c r="E81" s="13"/>
      <c r="F81" s="13"/>
      <c r="G81" s="13"/>
    </row>
    <row r="82" spans="1:7" ht="11.25">
      <c r="A82" s="12"/>
      <c r="B82" s="12"/>
      <c r="C82" s="11"/>
      <c r="D82" s="12"/>
      <c r="E82" s="13"/>
      <c r="F82" s="13"/>
      <c r="G82" s="13"/>
    </row>
    <row r="83" spans="1:7" ht="11.25">
      <c r="A83" s="12"/>
      <c r="B83" s="12"/>
      <c r="C83" s="11"/>
      <c r="D83" s="12"/>
      <c r="E83" s="13"/>
      <c r="F83" s="13"/>
      <c r="G83" s="13"/>
    </row>
    <row r="84" spans="1:7" ht="11.25">
      <c r="A84" s="12"/>
      <c r="B84" s="12"/>
      <c r="C84" s="11"/>
      <c r="D84" s="12"/>
      <c r="E84" s="13"/>
      <c r="F84" s="13"/>
      <c r="G84" s="13"/>
    </row>
    <row r="85" spans="1:7" ht="11.25">
      <c r="A85" s="12"/>
      <c r="B85" s="12"/>
      <c r="C85" s="11"/>
      <c r="D85" s="12"/>
      <c r="E85" s="13"/>
      <c r="F85" s="13"/>
      <c r="G85" s="13"/>
    </row>
    <row r="86" spans="1:7" ht="11.25">
      <c r="A86" s="12"/>
      <c r="B86" s="12"/>
      <c r="C86" s="11"/>
      <c r="D86" s="12"/>
      <c r="E86" s="13"/>
      <c r="F86" s="13"/>
      <c r="G86" s="13"/>
    </row>
    <row r="87" spans="1:7" ht="11.25">
      <c r="A87" s="12"/>
      <c r="B87" s="12"/>
      <c r="C87" s="11"/>
      <c r="D87" s="12"/>
      <c r="E87" s="13"/>
      <c r="F87" s="13"/>
      <c r="G87" s="13"/>
    </row>
    <row r="88" spans="1:7" ht="11.25">
      <c r="A88" s="12"/>
      <c r="B88" s="12"/>
      <c r="C88" s="11"/>
      <c r="D88" s="12"/>
      <c r="E88" s="13"/>
      <c r="F88" s="13"/>
      <c r="G88" s="13"/>
    </row>
    <row r="89" spans="1:7" ht="11.25">
      <c r="A89" s="12"/>
      <c r="B89" s="12"/>
      <c r="C89" s="11"/>
      <c r="D89" s="12"/>
      <c r="E89" s="13"/>
      <c r="F89" s="13"/>
      <c r="G89" s="13"/>
    </row>
    <row r="90" spans="1:7" ht="11.25">
      <c r="A90" s="12"/>
      <c r="B90" s="12"/>
      <c r="C90" s="11"/>
      <c r="D90" s="12"/>
      <c r="E90" s="13"/>
      <c r="F90" s="13"/>
      <c r="G90" s="13"/>
    </row>
    <row r="91" spans="1:7" ht="11.25">
      <c r="A91" s="12"/>
      <c r="B91" s="12"/>
      <c r="C91" s="11"/>
      <c r="D91" s="12"/>
      <c r="E91" s="13"/>
      <c r="F91" s="13"/>
      <c r="G91" s="13"/>
    </row>
    <row r="92" spans="1:7" ht="11.25">
      <c r="A92" s="12"/>
      <c r="B92" s="12"/>
      <c r="C92" s="11"/>
      <c r="D92" s="12"/>
      <c r="E92" s="13"/>
      <c r="F92" s="13"/>
      <c r="G92" s="13"/>
    </row>
    <row r="93" spans="1:7" ht="11.25">
      <c r="A93" s="12"/>
      <c r="B93" s="12"/>
      <c r="C93" s="11"/>
      <c r="D93" s="12"/>
      <c r="E93" s="13"/>
      <c r="F93" s="13"/>
      <c r="G93" s="13"/>
    </row>
    <row r="94" spans="1:7" ht="11.25">
      <c r="A94" s="12"/>
      <c r="B94" s="12"/>
      <c r="C94" s="11"/>
      <c r="D94" s="12"/>
      <c r="E94" s="13"/>
      <c r="F94" s="13"/>
      <c r="G94" s="13"/>
    </row>
    <row r="95" spans="1:7" ht="11.25">
      <c r="A95" s="12"/>
      <c r="B95" s="12"/>
      <c r="C95" s="11"/>
      <c r="D95" s="12"/>
      <c r="E95" s="13"/>
      <c r="F95" s="13"/>
      <c r="G95" s="13"/>
    </row>
    <row r="96" spans="1:7" ht="11.25">
      <c r="A96" s="12"/>
      <c r="B96" s="12"/>
      <c r="C96" s="11"/>
      <c r="D96" s="12"/>
      <c r="E96" s="13"/>
      <c r="F96" s="13"/>
      <c r="G96" s="13"/>
    </row>
    <row r="97" spans="1:7" ht="11.25">
      <c r="A97" s="12"/>
      <c r="B97" s="12"/>
      <c r="C97" s="11"/>
      <c r="D97" s="12"/>
      <c r="E97" s="13"/>
      <c r="F97" s="13"/>
      <c r="G97" s="13"/>
    </row>
    <row r="98" spans="1:7" ht="11.25">
      <c r="A98" s="12"/>
      <c r="B98" s="12"/>
      <c r="C98" s="11"/>
      <c r="D98" s="12"/>
      <c r="E98" s="13"/>
      <c r="F98" s="13"/>
      <c r="G98" s="13"/>
    </row>
    <row r="99" spans="1:7" ht="11.25">
      <c r="A99" s="12"/>
      <c r="B99" s="12"/>
      <c r="C99" s="11"/>
      <c r="D99" s="12"/>
      <c r="E99" s="13"/>
      <c r="F99" s="13"/>
      <c r="G99" s="13"/>
    </row>
    <row r="100" spans="1:7" ht="11.25">
      <c r="A100" s="12"/>
      <c r="B100" s="12"/>
      <c r="C100" s="11"/>
      <c r="D100" s="12"/>
      <c r="E100" s="13"/>
      <c r="F100" s="13"/>
      <c r="G100" s="13"/>
    </row>
    <row r="101" spans="1:7" ht="11.25">
      <c r="A101" s="12"/>
      <c r="B101" s="12"/>
      <c r="C101" s="11"/>
      <c r="D101" s="12"/>
      <c r="E101" s="13"/>
      <c r="F101" s="13"/>
      <c r="G101" s="13"/>
    </row>
    <row r="102" spans="1:7" ht="11.25">
      <c r="A102" s="12"/>
      <c r="B102" s="12"/>
      <c r="C102" s="11"/>
      <c r="D102" s="12"/>
      <c r="E102" s="13"/>
      <c r="F102" s="13"/>
      <c r="G102" s="13"/>
    </row>
    <row r="143" spans="3:7" ht="11.25">
      <c r="C143" s="31"/>
      <c r="D143" s="12"/>
      <c r="E143" s="13"/>
      <c r="F143" s="13"/>
      <c r="G143" s="10"/>
    </row>
    <row r="144" spans="3:7" ht="11.25">
      <c r="C144" s="31"/>
      <c r="D144" s="9"/>
      <c r="E144" s="10"/>
      <c r="F144" s="10"/>
      <c r="G144" s="10"/>
    </row>
    <row r="145" spans="3:7" ht="11.25">
      <c r="C145" s="31"/>
      <c r="D145" s="12"/>
      <c r="E145" s="13"/>
      <c r="F145" s="13"/>
      <c r="G145" s="10"/>
    </row>
    <row r="146" spans="3:7" ht="11.25">
      <c r="C146" s="31"/>
      <c r="D146" s="12"/>
      <c r="E146" s="13"/>
      <c r="F146" s="13"/>
      <c r="G146" s="10"/>
    </row>
  </sheetData>
  <sheetProtection/>
  <mergeCells count="3">
    <mergeCell ref="B7:G7"/>
    <mergeCell ref="B2:G2"/>
    <mergeCell ref="B5:G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5"/>
  <sheetViews>
    <sheetView zoomScale="110" zoomScaleNormal="110" zoomScalePageLayoutView="0" workbookViewId="0" topLeftCell="G30">
      <selection activeCell="M33" sqref="M33"/>
    </sheetView>
  </sheetViews>
  <sheetFormatPr defaultColWidth="9.140625" defaultRowHeight="12.75"/>
  <cols>
    <col min="1" max="1" width="1.1484375" style="199" customWidth="1"/>
    <col min="2" max="2" width="8.28125" style="144" customWidth="1"/>
    <col min="3" max="3" width="54.8515625" style="144" customWidth="1"/>
    <col min="4" max="4" width="23.8515625" style="144" customWidth="1"/>
    <col min="5" max="5" width="14.00390625" style="144" customWidth="1"/>
    <col min="6" max="6" width="17.7109375" style="144" customWidth="1"/>
    <col min="7" max="7" width="12.7109375" style="144" customWidth="1"/>
    <col min="8" max="8" width="20.140625" style="144" customWidth="1"/>
    <col min="9" max="9" width="12.8515625" style="144" customWidth="1"/>
    <col min="10" max="10" width="16.57421875" style="144" customWidth="1"/>
    <col min="11" max="11" width="17.57421875" style="145" customWidth="1"/>
    <col min="12" max="12" width="11.28125" style="145" customWidth="1"/>
    <col min="13" max="13" width="26.421875" style="145" customWidth="1"/>
    <col min="14" max="14" width="0.9921875" style="145" customWidth="1"/>
    <col min="15" max="15" width="9.140625" style="145" customWidth="1"/>
    <col min="16" max="16" width="9.140625" style="199" customWidth="1"/>
    <col min="17" max="16384" width="9.140625" style="77" customWidth="1"/>
  </cols>
  <sheetData>
    <row r="1" ht="9" customHeight="1" thickBot="1"/>
    <row r="2" spans="2:13" ht="11.25" customHeight="1">
      <c r="B2" s="146"/>
      <c r="C2" s="147"/>
      <c r="D2" s="147"/>
      <c r="E2" s="147"/>
      <c r="F2" s="148"/>
      <c r="G2" s="148"/>
      <c r="H2" s="148"/>
      <c r="I2" s="148"/>
      <c r="J2" s="147"/>
      <c r="K2" s="149"/>
      <c r="L2" s="149"/>
      <c r="M2" s="150"/>
    </row>
    <row r="3" spans="2:13" ht="27.75" customHeight="1">
      <c r="B3" s="151"/>
      <c r="C3" s="152" t="s">
        <v>95</v>
      </c>
      <c r="D3" s="152"/>
      <c r="E3" s="152"/>
      <c r="F3" s="153"/>
      <c r="G3" s="154"/>
      <c r="H3" s="153"/>
      <c r="I3" s="153"/>
      <c r="J3" s="152"/>
      <c r="K3" s="155"/>
      <c r="L3" s="155"/>
      <c r="M3" s="156"/>
    </row>
    <row r="4" spans="2:13" ht="15.75" customHeight="1">
      <c r="B4" s="151"/>
      <c r="C4" s="152"/>
      <c r="D4" s="152"/>
      <c r="E4" s="152"/>
      <c r="F4" s="153"/>
      <c r="G4" s="154"/>
      <c r="H4" s="153"/>
      <c r="I4" s="153"/>
      <c r="J4" s="152"/>
      <c r="K4" s="155"/>
      <c r="L4" s="155"/>
      <c r="M4" s="156"/>
    </row>
    <row r="5" spans="2:13" ht="27.75" customHeight="1">
      <c r="B5" s="85" t="s">
        <v>96</v>
      </c>
      <c r="C5" s="157"/>
      <c r="D5" s="98"/>
      <c r="E5" s="98"/>
      <c r="F5" s="98"/>
      <c r="G5" s="98"/>
      <c r="H5" s="154"/>
      <c r="I5" s="154"/>
      <c r="J5" s="154"/>
      <c r="K5" s="155"/>
      <c r="L5" s="155"/>
      <c r="M5" s="156"/>
    </row>
    <row r="6" spans="2:13" ht="27.75" customHeight="1">
      <c r="B6" s="88" t="s">
        <v>97</v>
      </c>
      <c r="C6" s="157"/>
      <c r="D6" s="98"/>
      <c r="E6" s="98"/>
      <c r="F6" s="98"/>
      <c r="G6" s="98"/>
      <c r="H6" s="154"/>
      <c r="I6" s="154"/>
      <c r="J6" s="154"/>
      <c r="K6" s="155"/>
      <c r="L6" s="155"/>
      <c r="M6" s="156"/>
    </row>
    <row r="7" spans="2:13" ht="27.75" customHeight="1">
      <c r="B7" s="96" t="s">
        <v>98</v>
      </c>
      <c r="C7" s="158"/>
      <c r="D7" s="98"/>
      <c r="E7" s="98"/>
      <c r="F7" s="159"/>
      <c r="G7" s="159"/>
      <c r="H7" s="152"/>
      <c r="I7" s="152"/>
      <c r="J7" s="152"/>
      <c r="K7" s="155"/>
      <c r="L7" s="155"/>
      <c r="M7" s="156"/>
    </row>
    <row r="8" spans="2:13" ht="27.75" customHeight="1">
      <c r="B8" s="160" t="s">
        <v>47</v>
      </c>
      <c r="C8" s="161"/>
      <c r="D8" s="162"/>
      <c r="E8" s="162"/>
      <c r="F8" s="162"/>
      <c r="G8" s="162"/>
      <c r="H8" s="163"/>
      <c r="I8" s="163"/>
      <c r="J8" s="163"/>
      <c r="K8" s="164"/>
      <c r="L8" s="164"/>
      <c r="M8" s="165"/>
    </row>
    <row r="9" spans="2:13" ht="27.75" customHeight="1">
      <c r="B9" s="255" t="s">
        <v>48</v>
      </c>
      <c r="C9" s="257" t="s">
        <v>99</v>
      </c>
      <c r="D9" s="259" t="s">
        <v>100</v>
      </c>
      <c r="E9" s="259" t="s">
        <v>101</v>
      </c>
      <c r="F9" s="257" t="s">
        <v>102</v>
      </c>
      <c r="G9" s="257"/>
      <c r="H9" s="257"/>
      <c r="I9" s="257"/>
      <c r="J9" s="257"/>
      <c r="K9" s="257"/>
      <c r="L9" s="257"/>
      <c r="M9" s="261"/>
    </row>
    <row r="10" spans="2:13" ht="27.75" customHeight="1">
      <c r="B10" s="256"/>
      <c r="C10" s="258"/>
      <c r="D10" s="260"/>
      <c r="E10" s="260"/>
      <c r="F10" s="262" t="s">
        <v>103</v>
      </c>
      <c r="G10" s="262"/>
      <c r="H10" s="131"/>
      <c r="I10" s="166" t="s">
        <v>104</v>
      </c>
      <c r="J10" s="166"/>
      <c r="K10" s="131"/>
      <c r="L10" s="166" t="s">
        <v>105</v>
      </c>
      <c r="M10" s="167"/>
    </row>
    <row r="11" spans="2:13" ht="27.75" customHeight="1">
      <c r="B11" s="256"/>
      <c r="C11" s="258"/>
      <c r="D11" s="260"/>
      <c r="E11" s="168" t="s">
        <v>106</v>
      </c>
      <c r="F11" s="168" t="s">
        <v>107</v>
      </c>
      <c r="G11" s="168" t="s">
        <v>108</v>
      </c>
      <c r="H11" s="168" t="s">
        <v>107</v>
      </c>
      <c r="I11" s="168" t="s">
        <v>108</v>
      </c>
      <c r="J11" s="168" t="s">
        <v>109</v>
      </c>
      <c r="K11" s="168" t="s">
        <v>107</v>
      </c>
      <c r="L11" s="168" t="s">
        <v>108</v>
      </c>
      <c r="M11" s="169" t="s">
        <v>109</v>
      </c>
    </row>
    <row r="12" spans="2:13" ht="24.75" customHeight="1">
      <c r="B12" s="170" t="s">
        <v>110</v>
      </c>
      <c r="C12" s="171" t="s">
        <v>111</v>
      </c>
      <c r="D12" s="172"/>
      <c r="E12" s="173"/>
      <c r="F12" s="173"/>
      <c r="G12" s="173"/>
      <c r="H12" s="173"/>
      <c r="I12" s="173"/>
      <c r="J12" s="173"/>
      <c r="K12" s="173"/>
      <c r="L12" s="173"/>
      <c r="M12" s="174"/>
    </row>
    <row r="13" spans="2:13" ht="33.75" customHeight="1">
      <c r="B13" s="175" t="s">
        <v>112</v>
      </c>
      <c r="C13" s="176" t="s">
        <v>54</v>
      </c>
      <c r="D13" s="177">
        <f>'[6]Orçamento Analitico'!H15</f>
        <v>77090.9167456</v>
      </c>
      <c r="E13" s="178">
        <f>D13/D18</f>
        <v>0.07257682293438784</v>
      </c>
      <c r="F13" s="179">
        <f>D13*(G13)</f>
        <v>38545.4583728</v>
      </c>
      <c r="G13" s="180">
        <v>0.5</v>
      </c>
      <c r="H13" s="181">
        <f>D13*I13</f>
        <v>38545.4583728</v>
      </c>
      <c r="I13" s="182">
        <v>0.5</v>
      </c>
      <c r="J13" s="183">
        <f>G13+I13</f>
        <v>1</v>
      </c>
      <c r="K13" s="181">
        <f>D13*L13</f>
        <v>0</v>
      </c>
      <c r="L13" s="184">
        <v>0</v>
      </c>
      <c r="M13" s="185">
        <f>J13+L13</f>
        <v>1</v>
      </c>
    </row>
    <row r="14" spans="2:13" ht="19.5" customHeight="1">
      <c r="B14" s="175" t="s">
        <v>113</v>
      </c>
      <c r="C14" s="119" t="s">
        <v>60</v>
      </c>
      <c r="D14" s="186">
        <f>'[6]Orçamento Analitico'!H21</f>
        <v>349372.8825</v>
      </c>
      <c r="E14" s="178">
        <f>D14/D18</f>
        <v>0.32891519392557256</v>
      </c>
      <c r="F14" s="179">
        <f>D14*(G14)</f>
        <v>104811.86475</v>
      </c>
      <c r="G14" s="180">
        <v>0.3</v>
      </c>
      <c r="H14" s="181">
        <f>D14*I14</f>
        <v>244561.01775</v>
      </c>
      <c r="I14" s="182">
        <v>0.7</v>
      </c>
      <c r="J14" s="183">
        <f>G14+I14</f>
        <v>1</v>
      </c>
      <c r="K14" s="181">
        <f>D14*L14</f>
        <v>0</v>
      </c>
      <c r="L14" s="184">
        <v>0</v>
      </c>
      <c r="M14" s="185">
        <f>J14+L14</f>
        <v>1</v>
      </c>
    </row>
    <row r="15" spans="2:13" ht="19.5" customHeight="1">
      <c r="B15" s="175" t="s">
        <v>114</v>
      </c>
      <c r="C15" s="119" t="s">
        <v>67</v>
      </c>
      <c r="D15" s="177">
        <f>'[6]Orçamento Analitico'!H24</f>
        <v>22699.170000000002</v>
      </c>
      <c r="E15" s="178">
        <f>D15/D18</f>
        <v>0.02137000974166774</v>
      </c>
      <c r="F15" s="179">
        <f>D15*(G15)</f>
        <v>0</v>
      </c>
      <c r="G15" s="180">
        <v>0</v>
      </c>
      <c r="H15" s="181">
        <f>D15*I15</f>
        <v>0</v>
      </c>
      <c r="I15" s="182">
        <v>0</v>
      </c>
      <c r="J15" s="183">
        <f>G15+I15</f>
        <v>0</v>
      </c>
      <c r="K15" s="181">
        <f>D15*L15</f>
        <v>22699.170000000002</v>
      </c>
      <c r="L15" s="184">
        <v>1</v>
      </c>
      <c r="M15" s="185">
        <f>J15+L15</f>
        <v>1</v>
      </c>
    </row>
    <row r="16" spans="2:13" ht="19.5" customHeight="1">
      <c r="B16" s="175" t="s">
        <v>115</v>
      </c>
      <c r="C16" s="176" t="s">
        <v>69</v>
      </c>
      <c r="D16" s="177">
        <f>'[6]Orçamento Analitico'!H41</f>
        <v>590294.1649</v>
      </c>
      <c r="E16" s="178">
        <f>D16/D18</f>
        <v>0.5557292206879204</v>
      </c>
      <c r="F16" s="179">
        <f>D16*(G16)</f>
        <v>0</v>
      </c>
      <c r="G16" s="180">
        <v>0</v>
      </c>
      <c r="H16" s="181">
        <f>D16*I16</f>
        <v>354176.49893999996</v>
      </c>
      <c r="I16" s="182">
        <v>0.6</v>
      </c>
      <c r="J16" s="183">
        <f>G16+I16</f>
        <v>0.6</v>
      </c>
      <c r="K16" s="181">
        <f>D16*L16</f>
        <v>236117.66596</v>
      </c>
      <c r="L16" s="184">
        <v>0.4</v>
      </c>
      <c r="M16" s="185">
        <f>J16+L16</f>
        <v>1</v>
      </c>
    </row>
    <row r="17" spans="2:18" ht="19.5" customHeight="1">
      <c r="B17" s="175" t="s">
        <v>116</v>
      </c>
      <c r="C17" s="187" t="s">
        <v>89</v>
      </c>
      <c r="D17" s="177">
        <f>'[6]Orçamento Analitico'!H45</f>
        <v>22740.322682912</v>
      </c>
      <c r="E17" s="178">
        <f>D17/D18</f>
        <v>0.02140875271045141</v>
      </c>
      <c r="F17" s="179">
        <f>D17*(G17)</f>
        <v>15918.225878038398</v>
      </c>
      <c r="G17" s="180">
        <v>0.7</v>
      </c>
      <c r="H17" s="181">
        <f>D17*I17</f>
        <v>0</v>
      </c>
      <c r="I17" s="188">
        <v>0</v>
      </c>
      <c r="J17" s="183">
        <f>G17+I17</f>
        <v>0.7</v>
      </c>
      <c r="K17" s="181">
        <f>D17*L17</f>
        <v>6822.0968048735995</v>
      </c>
      <c r="L17" s="184">
        <v>0.3</v>
      </c>
      <c r="M17" s="185">
        <f>J17+L17</f>
        <v>1</v>
      </c>
      <c r="P17" s="189"/>
      <c r="Q17" s="70"/>
      <c r="R17" s="70"/>
    </row>
    <row r="18" spans="2:13" ht="24.75" customHeight="1">
      <c r="B18" s="190"/>
      <c r="C18" s="191" t="s">
        <v>117</v>
      </c>
      <c r="D18" s="192">
        <f>SUM(D13:D17)</f>
        <v>1062197.456828512</v>
      </c>
      <c r="E18" s="193">
        <f>SUM(E13:E17)</f>
        <v>1</v>
      </c>
      <c r="F18" s="194">
        <f>SUM(F13:F17)</f>
        <v>159275.54900083836</v>
      </c>
      <c r="G18" s="195">
        <f>F18/D18</f>
        <v>0.14994909654218164</v>
      </c>
      <c r="H18" s="194">
        <f>SUM(H13:H17)</f>
        <v>637282.9750628</v>
      </c>
      <c r="I18" s="195">
        <f>H18/D18</f>
        <v>0.5999665796278469</v>
      </c>
      <c r="J18" s="196">
        <f>F18+H18</f>
        <v>796558.5240636384</v>
      </c>
      <c r="K18" s="194">
        <f>SUM(K13:K17)</f>
        <v>265638.9327648736</v>
      </c>
      <c r="L18" s="197">
        <f>K18/D18</f>
        <v>0.25008432382997137</v>
      </c>
      <c r="M18" s="198">
        <f>F18+H18+K18</f>
        <v>1062197.456828512</v>
      </c>
    </row>
    <row r="19" spans="2:13" ht="19.5" customHeight="1">
      <c r="B19" s="170" t="s">
        <v>118</v>
      </c>
      <c r="C19" s="200" t="s">
        <v>119</v>
      </c>
      <c r="D19" s="201"/>
      <c r="E19" s="202"/>
      <c r="F19" s="203"/>
      <c r="G19" s="203"/>
      <c r="H19" s="203"/>
      <c r="I19" s="203"/>
      <c r="J19" s="203"/>
      <c r="K19" s="203"/>
      <c r="L19" s="203"/>
      <c r="M19" s="204"/>
    </row>
    <row r="20" spans="2:13" ht="24" customHeight="1">
      <c r="B20" s="205">
        <v>1</v>
      </c>
      <c r="C20" s="206" t="s">
        <v>120</v>
      </c>
      <c r="D20" s="207">
        <v>4550.1015</v>
      </c>
      <c r="E20" s="178">
        <f>D20/D31</f>
        <v>0.0024367427972084433</v>
      </c>
      <c r="F20" s="208">
        <f>D20*G20</f>
        <v>1820.0406</v>
      </c>
      <c r="G20" s="209">
        <v>0.4</v>
      </c>
      <c r="H20" s="208">
        <f>D20*I20</f>
        <v>1365.03045</v>
      </c>
      <c r="I20" s="209">
        <v>0.3</v>
      </c>
      <c r="J20" s="183">
        <f>G20+I20</f>
        <v>0.7</v>
      </c>
      <c r="K20" s="208">
        <f>D20*L20</f>
        <v>1365.03045</v>
      </c>
      <c r="L20" s="209">
        <v>0.3</v>
      </c>
      <c r="M20" s="185">
        <f>L20+J20</f>
        <v>1</v>
      </c>
    </row>
    <row r="21" spans="2:13" ht="34.5" customHeight="1">
      <c r="B21" s="205">
        <v>2</v>
      </c>
      <c r="C21" s="206" t="s">
        <v>14</v>
      </c>
      <c r="D21" s="207">
        <v>4114.591785</v>
      </c>
      <c r="E21" s="178">
        <f>D21/D31</f>
        <v>0.002203511700904206</v>
      </c>
      <c r="F21" s="208">
        <f aca="true" t="shared" si="0" ref="F21:F30">D21*G21</f>
        <v>1234.3775354999998</v>
      </c>
      <c r="G21" s="209">
        <v>0.3</v>
      </c>
      <c r="H21" s="208">
        <f aca="true" t="shared" si="1" ref="H21:H30">D21*I21</f>
        <v>1645.836714</v>
      </c>
      <c r="I21" s="209">
        <v>0.4</v>
      </c>
      <c r="J21" s="183">
        <f aca="true" t="shared" si="2" ref="J21:J29">G21+I21</f>
        <v>0.7</v>
      </c>
      <c r="K21" s="208">
        <f aca="true" t="shared" si="3" ref="K21:K32">D21*L21</f>
        <v>1234.3775354999998</v>
      </c>
      <c r="L21" s="209">
        <v>0.3</v>
      </c>
      <c r="M21" s="185">
        <f aca="true" t="shared" si="4" ref="M21:M30">L21+J21</f>
        <v>1</v>
      </c>
    </row>
    <row r="22" spans="2:13" ht="30.75" customHeight="1">
      <c r="B22" s="205">
        <v>3</v>
      </c>
      <c r="C22" s="206" t="s">
        <v>15</v>
      </c>
      <c r="D22" s="207">
        <v>4225.09425</v>
      </c>
      <c r="E22" s="178">
        <f>D22/D31</f>
        <v>0.002262689740264983</v>
      </c>
      <c r="F22" s="208">
        <f t="shared" si="0"/>
        <v>1267.528275</v>
      </c>
      <c r="G22" s="209">
        <v>0.3</v>
      </c>
      <c r="H22" s="208">
        <f t="shared" si="1"/>
        <v>1690.0377</v>
      </c>
      <c r="I22" s="209">
        <v>0.4</v>
      </c>
      <c r="J22" s="183">
        <f t="shared" si="2"/>
        <v>0.7</v>
      </c>
      <c r="K22" s="208">
        <f t="shared" si="3"/>
        <v>1267.528275</v>
      </c>
      <c r="L22" s="209">
        <v>0.3</v>
      </c>
      <c r="M22" s="185">
        <f t="shared" si="4"/>
        <v>1</v>
      </c>
    </row>
    <row r="23" spans="2:13" ht="19.5" customHeight="1">
      <c r="B23" s="205">
        <v>4</v>
      </c>
      <c r="C23" s="206" t="s">
        <v>17</v>
      </c>
      <c r="D23" s="207">
        <v>44491.8355</v>
      </c>
      <c r="E23" s="178">
        <f>D23/D31</f>
        <v>0.0238269760991503</v>
      </c>
      <c r="F23" s="208">
        <f t="shared" si="0"/>
        <v>13347.55065</v>
      </c>
      <c r="G23" s="209">
        <v>0.3</v>
      </c>
      <c r="H23" s="208">
        <f t="shared" si="1"/>
        <v>17796.734200000003</v>
      </c>
      <c r="I23" s="209">
        <v>0.4</v>
      </c>
      <c r="J23" s="183">
        <f t="shared" si="2"/>
        <v>0.7</v>
      </c>
      <c r="K23" s="208">
        <f t="shared" si="3"/>
        <v>13347.55065</v>
      </c>
      <c r="L23" s="209">
        <v>0.3</v>
      </c>
      <c r="M23" s="185">
        <f t="shared" si="4"/>
        <v>1</v>
      </c>
    </row>
    <row r="24" spans="2:13" ht="19.5" customHeight="1">
      <c r="B24" s="205">
        <v>5</v>
      </c>
      <c r="C24" s="206" t="s">
        <v>18</v>
      </c>
      <c r="D24" s="207">
        <v>756.9863339999999</v>
      </c>
      <c r="E24" s="178">
        <f>D24/D31</f>
        <v>0.0004053933735235851</v>
      </c>
      <c r="F24" s="208">
        <f t="shared" si="0"/>
        <v>227.0959002</v>
      </c>
      <c r="G24" s="209">
        <v>0.3</v>
      </c>
      <c r="H24" s="208">
        <f t="shared" si="1"/>
        <v>302.79453359999997</v>
      </c>
      <c r="I24" s="209">
        <v>0.4</v>
      </c>
      <c r="J24" s="183">
        <f t="shared" si="2"/>
        <v>0.7</v>
      </c>
      <c r="K24" s="208">
        <f t="shared" si="3"/>
        <v>227.0959002</v>
      </c>
      <c r="L24" s="209">
        <v>0.3</v>
      </c>
      <c r="M24" s="185">
        <f t="shared" si="4"/>
        <v>1</v>
      </c>
    </row>
    <row r="25" spans="2:13" ht="19.5" customHeight="1">
      <c r="B25" s="205">
        <v>6</v>
      </c>
      <c r="C25" s="206" t="s">
        <v>19</v>
      </c>
      <c r="D25" s="207">
        <v>1305.4727099999998</v>
      </c>
      <c r="E25" s="178">
        <f>D25/D31</f>
        <v>0.0006991275300220636</v>
      </c>
      <c r="F25" s="208">
        <f t="shared" si="0"/>
        <v>391.6418129999999</v>
      </c>
      <c r="G25" s="209">
        <v>0.3</v>
      </c>
      <c r="H25" s="208">
        <f t="shared" si="1"/>
        <v>522.189084</v>
      </c>
      <c r="I25" s="209">
        <v>0.4</v>
      </c>
      <c r="J25" s="183">
        <f t="shared" si="2"/>
        <v>0.7</v>
      </c>
      <c r="K25" s="208">
        <f t="shared" si="3"/>
        <v>391.6418129999999</v>
      </c>
      <c r="L25" s="209">
        <v>0.3</v>
      </c>
      <c r="M25" s="185">
        <f t="shared" si="4"/>
        <v>1</v>
      </c>
    </row>
    <row r="26" spans="2:13" ht="34.5" customHeight="1">
      <c r="B26" s="205">
        <v>7</v>
      </c>
      <c r="C26" s="206" t="s">
        <v>21</v>
      </c>
      <c r="D26" s="207">
        <v>52342.287609599996</v>
      </c>
      <c r="E26" s="178">
        <f>D26/D31</f>
        <v>0.02803117519952149</v>
      </c>
      <c r="F26" s="208">
        <f t="shared" si="0"/>
        <v>15702.686282879999</v>
      </c>
      <c r="G26" s="209">
        <v>0.3</v>
      </c>
      <c r="H26" s="208">
        <f t="shared" si="1"/>
        <v>20936.91504384</v>
      </c>
      <c r="I26" s="209">
        <v>0.4</v>
      </c>
      <c r="J26" s="183">
        <f t="shared" si="2"/>
        <v>0.7</v>
      </c>
      <c r="K26" s="208">
        <f t="shared" si="3"/>
        <v>15702.686282879999</v>
      </c>
      <c r="L26" s="209">
        <v>0.3</v>
      </c>
      <c r="M26" s="185">
        <f t="shared" si="4"/>
        <v>1</v>
      </c>
    </row>
    <row r="27" spans="2:13" ht="31.5" customHeight="1">
      <c r="B27" s="205">
        <v>8</v>
      </c>
      <c r="C27" s="206" t="s">
        <v>22</v>
      </c>
      <c r="D27" s="207">
        <v>119715.2912</v>
      </c>
      <c r="E27" s="178">
        <f>D27/D31</f>
        <v>0.06411183872432545</v>
      </c>
      <c r="F27" s="208">
        <f t="shared" si="0"/>
        <v>29928.8228</v>
      </c>
      <c r="G27" s="209">
        <v>0.25</v>
      </c>
      <c r="H27" s="208">
        <f t="shared" si="1"/>
        <v>47886.116480000004</v>
      </c>
      <c r="I27" s="209">
        <v>0.4</v>
      </c>
      <c r="J27" s="183">
        <f t="shared" si="2"/>
        <v>0.65</v>
      </c>
      <c r="K27" s="208">
        <f t="shared" si="3"/>
        <v>41900.35192</v>
      </c>
      <c r="L27" s="209">
        <v>0.35</v>
      </c>
      <c r="M27" s="185">
        <f t="shared" si="4"/>
        <v>1</v>
      </c>
    </row>
    <row r="28" spans="2:13" ht="34.5" customHeight="1">
      <c r="B28" s="205">
        <v>9</v>
      </c>
      <c r="C28" s="206" t="s">
        <v>24</v>
      </c>
      <c r="D28" s="207">
        <v>5847.498380000001</v>
      </c>
      <c r="E28" s="178">
        <f>D28/D31</f>
        <v>0.0031315454301740395</v>
      </c>
      <c r="F28" s="208">
        <f t="shared" si="0"/>
        <v>1461.8745950000002</v>
      </c>
      <c r="G28" s="209">
        <v>0.25</v>
      </c>
      <c r="H28" s="208">
        <f t="shared" si="1"/>
        <v>2338.9993520000003</v>
      </c>
      <c r="I28" s="209">
        <v>0.4</v>
      </c>
      <c r="J28" s="183">
        <f t="shared" si="2"/>
        <v>0.65</v>
      </c>
      <c r="K28" s="208">
        <f t="shared" si="3"/>
        <v>2046.6244330000002</v>
      </c>
      <c r="L28" s="209">
        <v>0.35</v>
      </c>
      <c r="M28" s="185">
        <f t="shared" si="4"/>
        <v>1</v>
      </c>
    </row>
    <row r="29" spans="2:13" ht="34.5" customHeight="1">
      <c r="B29" s="117">
        <v>10</v>
      </c>
      <c r="C29" s="206" t="s">
        <v>121</v>
      </c>
      <c r="D29" s="210">
        <v>1397791.1808000002</v>
      </c>
      <c r="E29" s="178">
        <f>D29/D31</f>
        <v>0.7485673873024339</v>
      </c>
      <c r="F29" s="208">
        <f t="shared" si="0"/>
        <v>349447.79520000005</v>
      </c>
      <c r="G29" s="211">
        <v>0.25</v>
      </c>
      <c r="H29" s="208">
        <f t="shared" si="1"/>
        <v>559116.4723200001</v>
      </c>
      <c r="I29" s="209">
        <v>0.4</v>
      </c>
      <c r="J29" s="183">
        <f t="shared" si="2"/>
        <v>0.65</v>
      </c>
      <c r="K29" s="208">
        <f t="shared" si="3"/>
        <v>489226.91328000004</v>
      </c>
      <c r="L29" s="209">
        <v>0.35</v>
      </c>
      <c r="M29" s="185">
        <f t="shared" si="4"/>
        <v>1</v>
      </c>
    </row>
    <row r="30" spans="2:13" ht="21" customHeight="1">
      <c r="B30" s="117">
        <v>11</v>
      </c>
      <c r="C30" s="206" t="s">
        <v>25</v>
      </c>
      <c r="D30" s="210">
        <v>232148.03571428568</v>
      </c>
      <c r="E30" s="178">
        <f>D30/D31</f>
        <v>0.12432361210247157</v>
      </c>
      <c r="F30" s="208">
        <f t="shared" si="0"/>
        <v>58037.00892857142</v>
      </c>
      <c r="G30" s="211">
        <v>0.25</v>
      </c>
      <c r="H30" s="208">
        <f t="shared" si="1"/>
        <v>92859.21428571428</v>
      </c>
      <c r="I30" s="209">
        <v>0.4</v>
      </c>
      <c r="J30" s="183">
        <f>G30+I30</f>
        <v>0.65</v>
      </c>
      <c r="K30" s="208">
        <f t="shared" si="3"/>
        <v>81251.81249999999</v>
      </c>
      <c r="L30" s="209">
        <v>0.35</v>
      </c>
      <c r="M30" s="185">
        <f t="shared" si="4"/>
        <v>1</v>
      </c>
    </row>
    <row r="31" spans="2:13" ht="35.25" customHeight="1">
      <c r="B31" s="212"/>
      <c r="C31" s="213" t="s">
        <v>122</v>
      </c>
      <c r="D31" s="214">
        <f>SUM(D20:D30)</f>
        <v>1867288.3757828858</v>
      </c>
      <c r="E31" s="183">
        <f>SUM(E20:E30)</f>
        <v>1</v>
      </c>
      <c r="F31" s="215">
        <f>SUM(F20:F30)</f>
        <v>472866.42258015147</v>
      </c>
      <c r="G31" s="209">
        <f>F31/D31</f>
        <v>0.2532369551017506</v>
      </c>
      <c r="H31" s="215">
        <f>SUM(H20:H30)</f>
        <v>746460.3401631544</v>
      </c>
      <c r="I31" s="209">
        <f>H31/D31</f>
        <v>0.3997563257202792</v>
      </c>
      <c r="J31" s="215">
        <f>F31+H31</f>
        <v>1219326.7627433059</v>
      </c>
      <c r="K31" s="215">
        <f>SUM(K20:K30)</f>
        <v>647961.61303958</v>
      </c>
      <c r="L31" s="209">
        <v>0.347</v>
      </c>
      <c r="M31" s="216">
        <f>+F31+H31+K31</f>
        <v>1867288.375782886</v>
      </c>
    </row>
    <row r="32" spans="2:13" ht="35.25" customHeight="1">
      <c r="B32" s="170" t="s">
        <v>123</v>
      </c>
      <c r="C32" s="200" t="s">
        <v>40</v>
      </c>
      <c r="D32" s="217">
        <v>3486.63</v>
      </c>
      <c r="E32" s="218">
        <v>1</v>
      </c>
      <c r="F32" s="219">
        <v>0</v>
      </c>
      <c r="G32" s="220">
        <v>0</v>
      </c>
      <c r="H32" s="219">
        <v>0</v>
      </c>
      <c r="I32" s="220">
        <v>0</v>
      </c>
      <c r="J32" s="221">
        <v>0</v>
      </c>
      <c r="K32" s="219">
        <f t="shared" si="3"/>
        <v>3486.63</v>
      </c>
      <c r="L32" s="220">
        <v>1</v>
      </c>
      <c r="M32" s="222">
        <v>3486.63</v>
      </c>
    </row>
    <row r="33" spans="2:13" ht="35.25" customHeight="1" thickBot="1">
      <c r="B33" s="223"/>
      <c r="C33" s="224" t="s">
        <v>124</v>
      </c>
      <c r="D33" s="225"/>
      <c r="E33" s="226"/>
      <c r="F33" s="227">
        <f>F18+F31+F32</f>
        <v>632141.9715809899</v>
      </c>
      <c r="G33" s="228"/>
      <c r="H33" s="229">
        <f>H18+H31+H32</f>
        <v>1383743.3152259544</v>
      </c>
      <c r="I33" s="228"/>
      <c r="J33" s="227">
        <f>J18+J31+J32</f>
        <v>2015885.2868069443</v>
      </c>
      <c r="K33" s="227">
        <f>K18+K31+K32</f>
        <v>917087.1758044537</v>
      </c>
      <c r="L33" s="228"/>
      <c r="M33" s="230">
        <f>M18+M31+M32</f>
        <v>2932972.4626113977</v>
      </c>
    </row>
    <row r="34" spans="2:13" ht="29.25" customHeight="1" thickBot="1">
      <c r="B34" s="231"/>
      <c r="C34" s="232" t="s">
        <v>26</v>
      </c>
      <c r="D34" s="233"/>
      <c r="E34" s="234"/>
      <c r="F34" s="234"/>
      <c r="G34" s="234"/>
      <c r="H34" s="234"/>
      <c r="I34" s="234"/>
      <c r="J34" s="234"/>
      <c r="K34" s="234"/>
      <c r="L34" s="234"/>
      <c r="M34" s="235"/>
    </row>
    <row r="35" spans="2:13" ht="42" customHeight="1" thickBot="1">
      <c r="B35" s="236"/>
      <c r="C35" s="237" t="s">
        <v>125</v>
      </c>
      <c r="D35" s="233"/>
      <c r="E35" s="234"/>
      <c r="F35" s="234"/>
      <c r="G35" s="234"/>
      <c r="H35" s="234"/>
      <c r="I35" s="234"/>
      <c r="J35" s="234"/>
      <c r="K35" s="234"/>
      <c r="L35" s="253">
        <f>M18+M31+M32</f>
        <v>2932972.4626113977</v>
      </c>
      <c r="M35" s="254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7">
    <mergeCell ref="L35:M35"/>
    <mergeCell ref="B9:B11"/>
    <mergeCell ref="C9:C11"/>
    <mergeCell ref="D9:D11"/>
    <mergeCell ref="E9:E10"/>
    <mergeCell ref="F9:M9"/>
    <mergeCell ref="F10:G10"/>
  </mergeCells>
  <printOptions/>
  <pageMargins left="0.31496062992125984" right="0.11811023622047245" top="0.3937007874015748" bottom="0.3937007874015748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PC</cp:lastModifiedBy>
  <cp:lastPrinted>2013-08-13T18:03:24Z</cp:lastPrinted>
  <dcterms:created xsi:type="dcterms:W3CDTF">2094-09-15T23:21:08Z</dcterms:created>
  <dcterms:modified xsi:type="dcterms:W3CDTF">2013-08-13T18:05:46Z</dcterms:modified>
  <cp:category/>
  <cp:version/>
  <cp:contentType/>
  <cp:contentStatus/>
</cp:coreProperties>
</file>