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EstaPasta_de_trabalho" defaultThemeVersion="124226"/>
  <bookViews>
    <workbookView xWindow="180" yWindow="2535" windowWidth="12120" windowHeight="4500" tabRatio="637" activeTab="0"/>
  </bookViews>
  <sheets>
    <sheet name="park GUARANI" sheetId="76" r:id="rId1"/>
    <sheet name="Cronograma park" sheetId="120" r:id="rId2"/>
  </sheets>
  <externalReferences>
    <externalReference r:id="rId5"/>
    <externalReference r:id="rId6"/>
    <externalReference r:id="rId7"/>
    <externalReference r:id="rId8"/>
  </externalReferences>
  <definedNames>
    <definedName name="\0" localSheetId="1">#REF!</definedName>
    <definedName name="\0">#REF!</definedName>
    <definedName name="_1Excel_BuiltIn_Print_Area_2_1">#REF!</definedName>
    <definedName name="_2Excel_BuiltIn_Print_Area_3_1">#REF!</definedName>
    <definedName name="_3Excel_BuiltIn_Print_Titles_2_1">#REF!</definedName>
    <definedName name="_Fill" hidden="1">#REF!</definedName>
    <definedName name="_INS01" localSheetId="1">'[1]INSUMOS'!$C$2</definedName>
    <definedName name="_INS01">'[2]INSUMOS'!$C$2</definedName>
    <definedName name="_INS02" localSheetId="1">'[1]INSUMOS'!$C$3</definedName>
    <definedName name="_INS02">'[2]INSUMOS'!$C$3</definedName>
    <definedName name="_INS03" localSheetId="1">'[1]INSUMOS'!$C$4</definedName>
    <definedName name="_INS03">'[2]INSUMOS'!$C$4</definedName>
    <definedName name="_INS04" localSheetId="1">'[1]INSUMOS'!$C$6</definedName>
    <definedName name="_INS04">'[2]INSUMOS'!$C$6</definedName>
    <definedName name="_INS05" localSheetId="1">'[3]INSUMOS'!$C$12</definedName>
    <definedName name="_INS05">'[4]INSUMOS'!$C$12</definedName>
    <definedName name="_INS06" localSheetId="1">'[3]INSUMOS'!$C$14</definedName>
    <definedName name="_INS06">'[4]INSUMOS'!$C$14</definedName>
    <definedName name="_INS07" localSheetId="1">'[1]INSUMOS'!$C$16</definedName>
    <definedName name="_INS07">'[2]INSUMOS'!$C$16</definedName>
    <definedName name="_INS08" localSheetId="1">'[1]INSUMOS'!$C$17</definedName>
    <definedName name="_INS08">'[2]INSUMOS'!$C$17</definedName>
    <definedName name="_INS09" localSheetId="1">'[1]INSUMOS'!$C$18</definedName>
    <definedName name="_INS09">'[2]INSUMOS'!$C$18</definedName>
    <definedName name="_INS10" localSheetId="1">'[1]INSUMOS'!$C$19</definedName>
    <definedName name="_INS10">'[2]INSUMOS'!$C$19</definedName>
    <definedName name="_INS11" localSheetId="1">'[3]INSUMOS'!$C$20</definedName>
    <definedName name="_INS11">'[4]INSUMOS'!$C$20</definedName>
    <definedName name="_INS12">#REF!</definedName>
    <definedName name="_INS13">#REF!</definedName>
    <definedName name="_INS14" localSheetId="1">'[1]INSUMOS'!$C$23</definedName>
    <definedName name="_INS14">'[2]INSUMOS'!$C$23</definedName>
    <definedName name="_INS15">#REF!</definedName>
    <definedName name="_INS16" localSheetId="1">'[1]INSUMOS'!$C$25</definedName>
    <definedName name="_INS16">'[2]INSUMOS'!$C$25</definedName>
    <definedName name="_INS17" localSheetId="1">'[1]INSUMOS'!$C$26</definedName>
    <definedName name="_INS17">'[2]INSUMOS'!$C$26</definedName>
    <definedName name="_INS18">#REF!</definedName>
    <definedName name="_INS19" localSheetId="1">'[1]INSUMOS'!$C$29</definedName>
    <definedName name="_INS19">'[2]INSUMOS'!$C$29</definedName>
    <definedName name="_INS20" localSheetId="1">'[1]INSUMOS'!$C$30</definedName>
    <definedName name="_INS20">'[2]INSUMOS'!$C$30</definedName>
    <definedName name="_INS21" localSheetId="1">'[1]INSUMOS'!$C$31</definedName>
    <definedName name="_INS21">'[2]INSUMOS'!$C$31</definedName>
    <definedName name="_INS22" localSheetId="1">'[1]INSUMOS'!$C$36</definedName>
    <definedName name="_INS22">'[2]INSUMOS'!$C$36</definedName>
    <definedName name="_INS23">#REF!</definedName>
    <definedName name="_INS24">#REF!</definedName>
    <definedName name="_INS25" localSheetId="1">'[1]INSUMOS'!$C$42</definedName>
    <definedName name="_INS25">'[2]INSUMOS'!$C$42</definedName>
    <definedName name="_INS26" localSheetId="1">'[1]INSUMOS'!$C$43</definedName>
    <definedName name="_INS26">'[2]INSUMOS'!$C$43</definedName>
    <definedName name="_INS27" localSheetId="1">'[1]INSUMOS'!$C$44</definedName>
    <definedName name="_INS27">'[2]INSUMOS'!$C$44</definedName>
    <definedName name="_INS28" localSheetId="1">'[1]INSUMOS'!$C$45</definedName>
    <definedName name="_INS28">'[2]INSUMOS'!$C$45</definedName>
    <definedName name="_INS29">#REF!</definedName>
    <definedName name="_INS30" localSheetId="1">'[1]INSUMOS'!$C$47</definedName>
    <definedName name="_INS30">'[2]INSUMOS'!$C$47</definedName>
    <definedName name="_INS31" localSheetId="1">'[1]INSUMOS'!$C$48</definedName>
    <definedName name="_INS31">'[2]INSUMOS'!$C$48</definedName>
    <definedName name="_INS32">#REF!</definedName>
    <definedName name="_INS33" localSheetId="1">'[3]INSUMOS'!$C$52</definedName>
    <definedName name="_INS33">'[4]INSUMOS'!$C$52</definedName>
    <definedName name="_INS34">#REF!</definedName>
    <definedName name="_INS35">#REF!</definedName>
    <definedName name="_INS36">#REF!</definedName>
    <definedName name="_INS37" localSheetId="1">'[3]INSUMOS'!$C$56</definedName>
    <definedName name="_INS37">'[4]INSUMOS'!$C$56</definedName>
    <definedName name="_INS38">#REF!</definedName>
    <definedName name="_INS39">#REF!</definedName>
    <definedName name="_INS40">#REF!</definedName>
    <definedName name="_INS41">#REF!</definedName>
    <definedName name="_INS42" localSheetId="1">'[3]INSUMOS'!$C$61</definedName>
    <definedName name="_INS42">'[4]INSUMOS'!$C$61</definedName>
    <definedName name="_INS43">#REF!</definedName>
    <definedName name="_INS44">#REF!</definedName>
    <definedName name="_INS45">#REF!</definedName>
    <definedName name="_INS46">#REF!</definedName>
    <definedName name="_INS47" localSheetId="1">'[3]INSUMOS'!$C$66</definedName>
    <definedName name="_INS47">'[4]INSUMOS'!$C$66</definedName>
    <definedName name="_INS48">#REF!</definedName>
    <definedName name="_tre3" localSheetId="1">'[1]INSUMOS'!$C$66</definedName>
    <definedName name="_tre3">'[2]INSUMOS'!$C$66</definedName>
    <definedName name="A">#REF!</definedName>
    <definedName name="AA">#REF!</definedName>
    <definedName name="_xlnm.Print_Area" localSheetId="1">'Cronograma park'!$A$1:$L$44</definedName>
    <definedName name="_xlnm.Print_Area" localSheetId="0">'park GUARANI'!$A$1:$H$170</definedName>
    <definedName name="er" localSheetId="1">'[1]INSUMOS'!$C$14</definedName>
    <definedName name="er">'[2]INSUMOS'!$C$14</definedName>
    <definedName name="Excel_BuiltIn__FilterDatabase_2">"$#REF!.$A$6:$G$2467"</definedName>
    <definedName name="Excel_BuiltIn__FilterDatabase_2_1">#REF!</definedName>
    <definedName name="Excel_BuiltIn_Print_Area">#REF!</definedName>
    <definedName name="Excel_BuiltIn_Print_Area_1_1_1">#REF!</definedName>
    <definedName name="Excel_BuiltIn_Print_Area_13">#REF!</definedName>
    <definedName name="Excel_BuiltIn_Print_Area_13_1">#REF!</definedName>
    <definedName name="Excel_BuiltIn_Print_Area_16">"$#REF!.$A$1:$H$233"</definedName>
    <definedName name="Excel_BuiltIn_Print_Area_17">"$#REF!.$A$1:$G$23"</definedName>
    <definedName name="Excel_BuiltIn_Print_Area_2_1">#REF!</definedName>
    <definedName name="Excel_BuiltIn_Print_Area_2_1_1">"$#REF!.$A$1:$F$2467"</definedName>
    <definedName name="Excel_BuiltIn_Print_Area_2_1_1_1_1_1_1">#REF!</definedName>
    <definedName name="Excel_BuiltIn_Print_Area_2_1_1_1_1_1_1_1">#REF!</definedName>
    <definedName name="Excel_BuiltIn_Print_Area_2_1_1_1_1_1_1_1_1">#REF!</definedName>
    <definedName name="Excel_BuiltIn_Print_Area_2_1_1_1_1_1_1_1_1_1">#REF!</definedName>
    <definedName name="Excel_BuiltIn_Print_Area_2_1_1_1_1_1_1_1_1_1_1">#REF!</definedName>
    <definedName name="Excel_BuiltIn_Print_Area_2_1_1_1_1_1_1_1_1_1_1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9">#REF!</definedName>
    <definedName name="Excel_BuiltIn_Print_Titles_10">#REF!</definedName>
    <definedName name="Excel_BuiltIn_Print_Titles_10_1">"$BLH_QUA.$A$1:$AMJ$10"</definedName>
    <definedName name="Excel_BuiltIn_Print_Titles_11">#REF!</definedName>
    <definedName name="Excel_BuiltIn_Print_Titles_11_1">"$PA_02CD.$A$1:$AMJ$9"</definedName>
    <definedName name="Excel_BuiltIn_Print_Titles_12">#REF!</definedName>
    <definedName name="Excel_BuiltIn_Print_Titles_12_1">"$PA_02SD.$A$1:$AMJ$9"</definedName>
    <definedName name="Excel_BuiltIn_Print_Titles_13">#REF!</definedName>
    <definedName name="Excel_BuiltIn_Print_Titles_13_1">"$PA_01SD.$A$1:$AMJ$9"</definedName>
    <definedName name="Excel_BuiltIn_Print_Titles_14">"$PA_01CD.$A$1:$AMJ$9"</definedName>
    <definedName name="Excel_BuiltIn_Print_Titles_2_1">"$#REF!.$A$1:$AMJ$6"</definedName>
    <definedName name="Excel_BuiltIn_Print_Titles_3">#REF!</definedName>
    <definedName name="Excel_BuiltIn_Print_Titles_3_1">"$BLA_ADM.$A$1:$AMJ$9"</definedName>
    <definedName name="Excel_BuiltIn_Print_Titles_3_1_1">"$BLB_AU_BI.$A$1:$AMJ$1"</definedName>
    <definedName name="Excel_BuiltIn_Print_Titles_4">#REF!</definedName>
    <definedName name="Excel_BuiltIn_Print_Titles_4_1">"$BLB_AU_BI.$A$1:$AMJ$8"</definedName>
    <definedName name="Excel_BuiltIn_Print_Titles_5">#REF!</definedName>
    <definedName name="Excel_BuiltIn_Print_Titles_5_1">"$BLC_LAB.$A$1:$AMJ$8"</definedName>
    <definedName name="Excel_BuiltIn_Print_Titles_6">#REF!</definedName>
    <definedName name="Excel_BuiltIn_Print_Titles_6_1">"$BLD_PAT.$A$1:$AMJ$8"</definedName>
    <definedName name="Excel_BuiltIn_Print_Titles_7">#REF!</definedName>
    <definedName name="Excel_BuiltIn_Print_Titles_7_1">"$BLE_4SL_SAN.$A$1:$AMJ$8"</definedName>
    <definedName name="Excel_BuiltIn_Print_Titles_8">#REF!</definedName>
    <definedName name="Excel_BuiltIn_Print_Titles_8_1">"$BLF_4SL.$A$1:$AMJ$8"</definedName>
    <definedName name="Excel_BuiltIn_Print_Titles_9">#REF!</definedName>
    <definedName name="Excel_BuiltIn_Print_Titles_9_1">"$BLG_VES.$A$1:$AMJ$10"</definedName>
    <definedName name="ijol" localSheetId="1">'[1]INSUMOS'!$C$61</definedName>
    <definedName name="ijol">'[2]INSUMOS'!$C$61</definedName>
    <definedName name="INS03A" localSheetId="1">'[1]INSUMOS'!$C$5</definedName>
    <definedName name="INS03A">'[2]INSUMOS'!$C$5</definedName>
    <definedName name="INS04A" localSheetId="1">'[1]INSUMOS'!$C$7</definedName>
    <definedName name="INS04A">'[2]INSUMOS'!$C$7</definedName>
    <definedName name="INS04B" localSheetId="1">'[1]INSUMOS'!$C$8</definedName>
    <definedName name="INS04B">'[2]INSUMOS'!$C$8</definedName>
    <definedName name="INS05A">#REF!</definedName>
    <definedName name="INS06B">#REF!</definedName>
    <definedName name="INS17A" localSheetId="1">'[1]INSUMOS'!$C$27</definedName>
    <definedName name="INS17A">'[2]INSUMOS'!$C$27</definedName>
    <definedName name="INS21B">#REF!</definedName>
    <definedName name="INS21C" localSheetId="1">'[1]INSUMOS'!$C$33</definedName>
    <definedName name="INS21C">'[2]INSUMOS'!$C$33</definedName>
    <definedName name="INS21D" localSheetId="1">'[1]INSUMOS'!$C$34</definedName>
    <definedName name="INS21D">'[2]INSUMOS'!$C$34</definedName>
    <definedName name="INS21E" localSheetId="1">'[1]INSUMOS'!$C$35</definedName>
    <definedName name="INS21E">'[2]INSUMOS'!$C$35</definedName>
    <definedName name="INS24A" localSheetId="1">'[1]INSUMOS'!$C$38</definedName>
    <definedName name="INS24A">'[2]INSUMOS'!$C$38</definedName>
    <definedName name="INS24AA">#REF!</definedName>
    <definedName name="INS24BB">#REF!</definedName>
    <definedName name="INS24D" localSheetId="1">'[1]INSUMOS'!$C$39</definedName>
    <definedName name="INS24D">'[2]INSUMOS'!$C$39</definedName>
    <definedName name="INS31A">#REF!</definedName>
    <definedName name="INS31B">#REF!</definedName>
    <definedName name="INS4C" localSheetId="1">'[1]INSUMOS'!$C$9</definedName>
    <definedName name="INS4C">'[2]INSUMOS'!$C$9</definedName>
    <definedName name="INS4D">#REF!</definedName>
    <definedName name="INS4E">#REF!</definedName>
    <definedName name="lui" localSheetId="1">#REF!</definedName>
    <definedName name="lui">#REF!</definedName>
    <definedName name="opa">#REF!</definedName>
    <definedName name="XXXXXXXXXXXXX">#REF!</definedName>
    <definedName name="_xlnm.Print_Titles" localSheetId="0">'park GUARANI'!$1:$11</definedName>
  </definedNames>
  <calcPr calcId="124519"/>
</workbook>
</file>

<file path=xl/comments1.xml><?xml version="1.0" encoding="utf-8"?>
<comments xmlns="http://schemas.openxmlformats.org/spreadsheetml/2006/main">
  <authors>
    <author>.</author>
  </authors>
  <commentList>
    <comment ref="B142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VER COM O GILBERTO</t>
        </r>
      </text>
    </comment>
    <comment ref="B153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COLOCAR ANEXO Q ESTA NO COMP</t>
        </r>
      </text>
    </comment>
    <comment ref="B159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PERGUNTAR PARA PATRICIA O VALOR GRANDE PORTE</t>
        </r>
      </text>
    </comment>
  </commentList>
</comments>
</file>

<file path=xl/sharedStrings.xml><?xml version="1.0" encoding="utf-8"?>
<sst xmlns="http://schemas.openxmlformats.org/spreadsheetml/2006/main" count="391" uniqueCount="282">
  <si>
    <t>050302</t>
  </si>
  <si>
    <t>ORÇAMENTO EM FOLHA EM ANEXO</t>
  </si>
  <si>
    <t>M</t>
  </si>
  <si>
    <t>210000</t>
  </si>
  <si>
    <t>UN</t>
  </si>
  <si>
    <t>QUANT.</t>
  </si>
  <si>
    <t>FORROS</t>
  </si>
  <si>
    <t>ORÇAMENTO ANALÍTICO</t>
  </si>
  <si>
    <t>PINTURA</t>
  </si>
  <si>
    <t>LOCAL:</t>
  </si>
  <si>
    <t>DATA:</t>
  </si>
  <si>
    <t>CÓDIGO</t>
  </si>
  <si>
    <t>DESCRIÇÃO DOS SERVIÇOS</t>
  </si>
  <si>
    <t>UNID.</t>
  </si>
  <si>
    <t>P.MAT.</t>
  </si>
  <si>
    <t>P.M.O.</t>
  </si>
  <si>
    <t>P. UNIT.</t>
  </si>
  <si>
    <t>P. TOTAL</t>
  </si>
  <si>
    <t>020000</t>
  </si>
  <si>
    <t>020701</t>
  </si>
  <si>
    <t>M2</t>
  </si>
  <si>
    <t>TOTAL DO ITEM</t>
  </si>
  <si>
    <t>040000</t>
  </si>
  <si>
    <t>041002</t>
  </si>
  <si>
    <t>040902</t>
  </si>
  <si>
    <t>050000</t>
  </si>
  <si>
    <t>051026</t>
  </si>
  <si>
    <t>060000</t>
  </si>
  <si>
    <t>060303</t>
  </si>
  <si>
    <t>060304</t>
  </si>
  <si>
    <t>060305</t>
  </si>
  <si>
    <t>060314</t>
  </si>
  <si>
    <t>060801</t>
  </si>
  <si>
    <t>100000</t>
  </si>
  <si>
    <t>100201</t>
  </si>
  <si>
    <t>160000</t>
  </si>
  <si>
    <t>080000</t>
  </si>
  <si>
    <t>180000</t>
  </si>
  <si>
    <t>UD</t>
  </si>
  <si>
    <t>200000</t>
  </si>
  <si>
    <t>200101</t>
  </si>
  <si>
    <t>200499</t>
  </si>
  <si>
    <t>201307</t>
  </si>
  <si>
    <t>200201</t>
  </si>
  <si>
    <t>220000</t>
  </si>
  <si>
    <t>ML</t>
  </si>
  <si>
    <t>190000</t>
  </si>
  <si>
    <t>260000</t>
  </si>
  <si>
    <t>270000</t>
  </si>
  <si>
    <t>270501</t>
  </si>
  <si>
    <t>CUSTO TOTAL R$</t>
  </si>
  <si>
    <t>VALOR GLOBAL</t>
  </si>
  <si>
    <t>LANCAMENTO/APLICACAO CONCRETO - (OBRAS CIVIS)</t>
  </si>
  <si>
    <t>SERVICOS PRELIMINARES</t>
  </si>
  <si>
    <t>SERVICO EM TERRA</t>
  </si>
  <si>
    <t>M3</t>
  </si>
  <si>
    <t>APILOAMENTO</t>
  </si>
  <si>
    <t>REATERRO COM APILOAMENTO</t>
  </si>
  <si>
    <t>FUNDACOES E SONDAGENS</t>
  </si>
  <si>
    <t>KG</t>
  </si>
  <si>
    <t>ACO CA-50A - 10,0 MM (3/8") - (OBRAS CIVIS)</t>
  </si>
  <si>
    <t>LANCAMENTO/APLICACAO CONC.EM FUNDAÇÃO- (O.C.)</t>
  </si>
  <si>
    <t>ACO CA-50-A - 6,3 MM (1/4") - (OBRAS CIVIS)</t>
  </si>
  <si>
    <t>ACO CA-50 A - 8,0 MM (5/16") - (OBRAS CIVIS)</t>
  </si>
  <si>
    <t>ACO CA - 60 - 5,0 MM - (OBRAS CIVIS)</t>
  </si>
  <si>
    <t>ALVENARIAS E DIVISORIAS</t>
  </si>
  <si>
    <t>ALVENARIA TIJOLO FURADO 1/2 VEZ - 10 x 20 x 20</t>
  </si>
  <si>
    <t>COBERTURAS</t>
  </si>
  <si>
    <t>ESTACA A TRADO DIAM.30 CM S/FERRO</t>
  </si>
  <si>
    <t>INSTALACOES HIDRO-SANITARIAS</t>
  </si>
  <si>
    <t>ESQUADRIAS METALICAS</t>
  </si>
  <si>
    <t>REVESTIMENTO DE PAREDES</t>
  </si>
  <si>
    <t>CHAPISCO COMUM</t>
  </si>
  <si>
    <t>REBOCO PAULISTA A-14 (1CALH:4ARMLC+100kgCI/M3)</t>
  </si>
  <si>
    <t>EMBOCO (1CI:4 ARML)</t>
  </si>
  <si>
    <t>REVESTIMENTO DE PISO</t>
  </si>
  <si>
    <t>LIMPEZA FINAL DE OBRA - (OBRAS CIVIS)</t>
  </si>
  <si>
    <t>ESTRUTURA</t>
  </si>
  <si>
    <t>VIDROS</t>
  </si>
  <si>
    <t>TOTAL</t>
  </si>
  <si>
    <t>DIVERSOS</t>
  </si>
  <si>
    <t>CRONOGRAMA FÍSICO-FINANCEIRO</t>
  </si>
  <si>
    <t>ITEM</t>
  </si>
  <si>
    <t>DISCRIMINAÇÃO DOS SERVIÇOS</t>
  </si>
  <si>
    <t>CONTRATO</t>
  </si>
  <si>
    <t>%</t>
  </si>
  <si>
    <t>VALOR (R$)</t>
  </si>
  <si>
    <t>1.0</t>
  </si>
  <si>
    <t>2.0</t>
  </si>
  <si>
    <t>3.0</t>
  </si>
  <si>
    <t>4.0</t>
  </si>
  <si>
    <t>5.0</t>
  </si>
  <si>
    <t>6.0</t>
  </si>
  <si>
    <t>7.0</t>
  </si>
  <si>
    <t>9.0</t>
  </si>
  <si>
    <t>10.0</t>
  </si>
  <si>
    <t>11.0</t>
  </si>
  <si>
    <t>12.0</t>
  </si>
  <si>
    <t>13.0</t>
  </si>
  <si>
    <t>14.0</t>
  </si>
  <si>
    <t>15.0</t>
  </si>
  <si>
    <t>16.0</t>
  </si>
  <si>
    <t>17.0</t>
  </si>
  <si>
    <t>18.0</t>
  </si>
  <si>
    <t>SUB-TOTAL MENSAL</t>
  </si>
  <si>
    <t>ACUMULADO</t>
  </si>
  <si>
    <t>BDI</t>
  </si>
  <si>
    <t>SUB-TOTAL MENSAL C/ BDI</t>
  </si>
  <si>
    <t>ACUMULADO C/ BDI</t>
  </si>
  <si>
    <t>OBRA: CENTRO CULTURAL SESI</t>
  </si>
  <si>
    <t>ÁREA :    3.315,19 m²</t>
  </si>
  <si>
    <t>DATA :    18/09/2006</t>
  </si>
  <si>
    <r>
      <t>LOCAL: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Av. João Leite, Quadra 75, Chácara 44, Goiânia - GO</t>
    </r>
  </si>
  <si>
    <t>LIMPEZA MECANICA DE TERRENO</t>
  </si>
  <si>
    <t>020190</t>
  </si>
  <si>
    <t>m2</t>
  </si>
  <si>
    <t>FERRAMENTAS</t>
  </si>
  <si>
    <t>020200</t>
  </si>
  <si>
    <t>LOCACAO DA OBRA</t>
  </si>
  <si>
    <t>EPI/PCMAT/PCMSO (&gt;= 20 EMPR.) (400m2&lt;=A&lt;=1500m2 ) AREA EDIF.COB.FECH.</t>
  </si>
  <si>
    <t>021601</t>
  </si>
  <si>
    <t>030000</t>
  </si>
  <si>
    <t>TRANSPORTE</t>
  </si>
  <si>
    <t>070000</t>
  </si>
  <si>
    <t>INST. ELET./TELEFONICA/CABEAMENTO ESTRUTURADO</t>
  </si>
  <si>
    <t>Un</t>
  </si>
  <si>
    <t>190105</t>
  </si>
  <si>
    <t>REVESTIMENTO COM CERAMICA 20 X 20</t>
  </si>
  <si>
    <t>PINT.ESMALTE/ESQUAD.FERRO C/FUNDO ANTICOR.</t>
  </si>
  <si>
    <t>261602</t>
  </si>
  <si>
    <t>BANCADA DE GRANITO C/ESPELHO</t>
  </si>
  <si>
    <t>271608</t>
  </si>
  <si>
    <t>SUPORTE PARA BANCADA EM FERRO "T" 1/8" X 1 1/4"</t>
  </si>
  <si>
    <t>271605</t>
  </si>
  <si>
    <t>250000</t>
  </si>
  <si>
    <t>ADMINISTRAÇÃO</t>
  </si>
  <si>
    <t>ENGENHEIRO - (OBRAS CIVIS)</t>
  </si>
  <si>
    <t>250101</t>
  </si>
  <si>
    <t>H</t>
  </si>
  <si>
    <t>MESTRE DE OBRA - (OBRAS CIVIS)</t>
  </si>
  <si>
    <t>250102</t>
  </si>
  <si>
    <t>271500</t>
  </si>
  <si>
    <t>CAFE DA MANHA</t>
  </si>
  <si>
    <t>REF</t>
  </si>
  <si>
    <t>CANTINA - (OBRAS CIVIS)</t>
  </si>
  <si>
    <t>271502</t>
  </si>
  <si>
    <t>RF</t>
  </si>
  <si>
    <t>8.0</t>
  </si>
  <si>
    <t>020202</t>
  </si>
  <si>
    <t xml:space="preserve"> RASPAGEM E LIMPEZA DO TERRENO</t>
  </si>
  <si>
    <t>021301</t>
  </si>
  <si>
    <t>PLACA DE OBRA</t>
  </si>
  <si>
    <t xml:space="preserve">030101 </t>
  </si>
  <si>
    <t>TRANSPORTES-ENTULHOS EM CAMINHAO INCL.CARGA MANUAL</t>
  </si>
  <si>
    <t>041007</t>
  </si>
  <si>
    <t>ESPALHAMENTO MECANICO</t>
  </si>
  <si>
    <t>220101</t>
  </si>
  <si>
    <t>250103</t>
  </si>
  <si>
    <t>ENCARREGADO - (OBRAS CIVIS)</t>
  </si>
  <si>
    <t>250104</t>
  </si>
  <si>
    <t>VIGIA DE OBRAS (DIURNO) - (OBRAS CIVIS)</t>
  </si>
  <si>
    <t>250110</t>
  </si>
  <si>
    <t xml:space="preserve">VIGIA DE OBRAS - (NOTURNO E NO SÁBADO/DOMINGO DIURNO) - O.C. </t>
  </si>
  <si>
    <t>BDI 24,09%</t>
  </si>
  <si>
    <t>1º MÊS</t>
  </si>
  <si>
    <t>2º MÊS</t>
  </si>
  <si>
    <t>3° MÊS</t>
  </si>
  <si>
    <t>4° MÊS</t>
  </si>
  <si>
    <t>m3</t>
  </si>
  <si>
    <t>160401</t>
  </si>
  <si>
    <t>COBERTURA C/ TELHA COLONIAL-PLAN</t>
  </si>
  <si>
    <t>160402</t>
  </si>
  <si>
    <t>CUMEEIRA P/ TELHA COLONIAL-PLAN</t>
  </si>
  <si>
    <t>261560</t>
  </si>
  <si>
    <t>PINTURA ESMALTE SINTETICO 2 DEMÃOS EM ESQ. MADEIRA</t>
  </si>
  <si>
    <t xml:space="preserve">OBRA: </t>
  </si>
  <si>
    <t>210460</t>
  </si>
  <si>
    <t>FORRO DE PVC C/ESTRUTURA METALON</t>
  </si>
  <si>
    <t>140000</t>
  </si>
  <si>
    <t>ESTRUTURAS MADEIRAS</t>
  </si>
  <si>
    <t>140101</t>
  </si>
  <si>
    <t>ESTRUTURA-TELHA CERAMICA V=3 A 7 M. C/FERRAGENS</t>
  </si>
  <si>
    <t>220100</t>
  </si>
  <si>
    <t>PASSEIO PROTECAO EM CONC.DESEMPEN.5 CM 1:2,5:3,5 ( INCLUSO ESPELHO DE 30 CM ESCAVAÇÃO/REATERRO/ APILOAMENTO/ ATERRO INTERNO)</t>
  </si>
  <si>
    <t>020292</t>
  </si>
  <si>
    <t>BARRACÃO DE OBRA-PD."C" C/INST.ELET./HID.SANIT-50,82M2</t>
  </si>
  <si>
    <t>MEIO FIO PD. AGETOP EM CONC. PRÉ MOLD. RETO/CURVO (9v12X25X100CM), C/SARJETA ( 13X10v12CM)FC28=20MPA COM ARGAM.(1CI:3ARMLC) P/ARREMATE DOREJUNT. - INCLUSO ESCAV./APILOAM./REATERRO E CONC.FC28= 10MPA P/ASSENTAM. E CHUMBAMENTO</t>
  </si>
  <si>
    <t xml:space="preserve">M </t>
  </si>
  <si>
    <t>270230</t>
  </si>
  <si>
    <t>PAVIMENTO INTERTRAVADO ESPESSURA DE 4CM E FCK = 20 MPA</t>
  </si>
  <si>
    <t>270621</t>
  </si>
  <si>
    <t>271711</t>
  </si>
  <si>
    <t>270207</t>
  </si>
  <si>
    <t>PLANTIO GRAMA BATATAIS PLACA C/IRRIG.ADUBO,TER.VEG.(OC) A&lt;11.000M2</t>
  </si>
  <si>
    <t>VB</t>
  </si>
  <si>
    <t>ALDEOTA 10MX6M (MADEIRA)</t>
  </si>
  <si>
    <t>PREPARO CONCRETO 25 MPA C/BETONEIRA</t>
  </si>
  <si>
    <t>060517</t>
  </si>
  <si>
    <t>VIDRO MINI-BOREAL- COLOCADO</t>
  </si>
  <si>
    <t>LASTRO DE CONCRETO IMPERMEABILIZADO 1:3:6 ESP=5CM (BASE)</t>
  </si>
  <si>
    <t>PROJETO DO PARQUE DE GUARANI - GO</t>
  </si>
  <si>
    <t>041009</t>
  </si>
  <si>
    <t>COMPACT.MECANIC.S/CONTR.LABORAT.</t>
  </si>
  <si>
    <t>060507</t>
  </si>
  <si>
    <t>PREPARO DE CONCRETO FCK-20 C/BETONEIRA - (OB.C.)</t>
  </si>
  <si>
    <t>060202</t>
  </si>
  <si>
    <t>FORMA-TABUA C/REAPROV. 2 VEZES - (OBRAS CIVIS)</t>
  </si>
  <si>
    <t>110105</t>
  </si>
  <si>
    <t>CORTINA CANAL.9X19X19 P/SER CHEIA CONCR.ARM.0,0302M3</t>
  </si>
  <si>
    <t>050201</t>
  </si>
  <si>
    <t>EMBASAMENTO C/TIJOLO COMUM</t>
  </si>
  <si>
    <t>020111</t>
  </si>
  <si>
    <t>DEM.PISO CERAM.SOBRE LASTRO CONC.C/TR.CB.E CARGA</t>
  </si>
  <si>
    <t>260601</t>
  </si>
  <si>
    <t>PINTURA TEXTURIZADA C/SELADOR ACRILICO</t>
  </si>
  <si>
    <t>REFORMA DE ESQUADRIAS METALICAS</t>
  </si>
  <si>
    <t>201302</t>
  </si>
  <si>
    <t>REVESTIMENTO C/CERAMICA 40X40</t>
  </si>
  <si>
    <t>PERGOLADO</t>
  </si>
  <si>
    <t>180501</t>
  </si>
  <si>
    <t>PORTA DE ABRIR EM CHAPA PF-1 C/FERRAGENS</t>
  </si>
  <si>
    <t>020101</t>
  </si>
  <si>
    <t>DEMOLICAO COBERTURA TELHA CERAMICA</t>
  </si>
  <si>
    <t>020103</t>
  </si>
  <si>
    <t>DEMOLIÇÃO ESTRUTURA EM MADEIRA TELHADO</t>
  </si>
  <si>
    <t>020118</t>
  </si>
  <si>
    <t>DEM.ALVEN.TIJOLO S/REAP. C/TR.ATE CB. E CARGA</t>
  </si>
  <si>
    <t>CHURRASQUEIRA PRE-MOLDADA</t>
  </si>
  <si>
    <t>200503</t>
  </si>
  <si>
    <t>REVESTIMENTO C/LITOCERAMICA (PISO/PAREDE)</t>
  </si>
  <si>
    <t>271303</t>
  </si>
  <si>
    <t>BANCO DE CONCRETO POLIDO</t>
  </si>
  <si>
    <t>PILAR EM MADEIRA</t>
  </si>
  <si>
    <t>ARCO EM ESTRUTURA METÁLICA</t>
  </si>
  <si>
    <t>GUARDA CORPO EM ESTRUTURA METÁLICA</t>
  </si>
  <si>
    <t xml:space="preserve">BANCO EM MADEIRA </t>
  </si>
  <si>
    <t>UNID</t>
  </si>
  <si>
    <t>ALAMB.TUBO IND.2"#2,28- TELA #12 QD.ESP.EXIST.S/PINT</t>
  </si>
  <si>
    <t>RETIRADA DE APARELHOS DE GINÁSTICA DANIFICADAS</t>
  </si>
  <si>
    <t>BARRAS PARALELAS, CONJUNTO DE BARRAS ASSIMÉTRICAS, BARRAS PARA PRANCHAS ABDOMINAIS</t>
  </si>
  <si>
    <t>LIXEIRAS EM CHAPA DOBRADA #14 COM PINTURA EM ESMALTE SINTÉTICO</t>
  </si>
  <si>
    <t>PINT.ESMALTE SINT.PAREDES - 2 DEM.C/SELADOR</t>
  </si>
  <si>
    <t>060306</t>
  </si>
  <si>
    <t>ACO CA-50A - 12,5 MM (1/2") - (OBRAS CIVIS)</t>
  </si>
  <si>
    <t>061102</t>
  </si>
  <si>
    <t>LAJE PRE-MOLDADA PARA PISO INC. CAPEAMENTO/FERR.DISTRIB./E FORMA/DESFORMA</t>
  </si>
  <si>
    <t>TELA SOLDADA Q-92</t>
  </si>
  <si>
    <t>kgf</t>
  </si>
  <si>
    <t>RETIRADA DE BRINQUEDOS INFANTIS DE FERRO E FIBRA</t>
  </si>
  <si>
    <t>020106</t>
  </si>
  <si>
    <t>RETIRADA DE JANELAS OU PORTAIS</t>
  </si>
  <si>
    <t>020162</t>
  </si>
  <si>
    <t>DEMOLIÇÃO DAS INSTALAÇÕES ELÉTRICAS E AFINS</t>
  </si>
  <si>
    <t>020115</t>
  </si>
  <si>
    <t>DEMOL.-REVEST.C/AZULEJOS C/TRANSP.ATE CB. E CARGA</t>
  </si>
  <si>
    <t>220201</t>
  </si>
  <si>
    <t>CIMENT.LISO IMP.NATURAL E=2CM C/JUNTA PL.1CI:3ARMG</t>
  </si>
  <si>
    <t>considerando 4 meses de obra</t>
  </si>
  <si>
    <t>AGOSTO/2013</t>
  </si>
  <si>
    <t>DATA: AGOSTO/2013</t>
  </si>
  <si>
    <t>CAMPO DE AREIA, PRAINHA, PLAYGROUND</t>
  </si>
  <si>
    <t>RETIRADA DE GRAMA</t>
  </si>
  <si>
    <t>ARBORIZAÇÃO</t>
  </si>
  <si>
    <t>270211</t>
  </si>
  <si>
    <t>ABERTURA DE CAVA 60X60X60CM C/ ADUBAÇÃO E PLANTIO DE FOLHAGEM,ARBUSTO, ÁRVORE OU PALMEIRA C/ H=0,50 A 0,70M - EXCLUSO O CUSTO DEAQUISIÇÃO DA MUDA</t>
  </si>
  <si>
    <t>GERIVA H=2M</t>
  </si>
  <si>
    <t>COCO ANÃO H=2M</t>
  </si>
  <si>
    <t>UND</t>
  </si>
  <si>
    <t>ARVORE NATIVA DE MEDIO PORTE H=2M</t>
  </si>
  <si>
    <t>ARVORE NATIVA DE GRANDE PORTE H=2M</t>
  </si>
  <si>
    <t>AGAVES (AGAVE ATTENUATA) H=30 CM</t>
  </si>
  <si>
    <t>AGAVES (AGAVE AMERICANA) H=80 CM</t>
  </si>
  <si>
    <t>AGAVES (AGAVE ANGUSTIFOLIA) H=50 CM</t>
  </si>
  <si>
    <t>AGAVES (AGAVE MARGINATA) H=50 CM</t>
  </si>
  <si>
    <t>MARIA SEM VERGONHA( IMPATIENS WALLERIANA) H=0,10M</t>
  </si>
  <si>
    <t>PODOCARPO(PODOCARPUS MACROPHYLLUS) H=1,50 M</t>
  </si>
  <si>
    <t>AVENIDA DA MATRIZ QUADRA 3, CENTRO, GUARANI DE GOIÁS-GO</t>
  </si>
  <si>
    <t>OBRA:PROJETO PARQUE DE GUARANI-GO</t>
  </si>
  <si>
    <t xml:space="preserve">LOCAL:AVENIDA DA MATRIZ QUADRA 3, CENTRO, GUARANI DE GOIÁS-GO </t>
  </si>
  <si>
    <t>PLACA INAUGURACAO ACO INOXIDAVEL (50X80)</t>
  </si>
  <si>
    <t>QUIOSQUE PEQUENO (CONFORME ANEXO 2)</t>
  </si>
  <si>
    <t>OBELISCO (CONFORME  ANEXO 1)</t>
  </si>
</sst>
</file>

<file path=xl/styles.xml><?xml version="1.0" encoding="utf-8"?>
<styleSheet xmlns="http://schemas.openxmlformats.org/spreadsheetml/2006/main">
  <numFmts count="12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€]#\!#0.00_);[Red]\([$€]#,##0.00\)"/>
    <numFmt numFmtId="167" formatCode="#,##0.00&quot; &quot;;&quot; (&quot;#,##0.00&quot;)&quot;;&quot; -&quot;#&quot; &quot;;@&quot; &quot;"/>
    <numFmt numFmtId="168" formatCode="[$R$-416]&quot; &quot;#,##0.00;[Red]&quot;-&quot;[$R$-416]&quot; &quot;#,##0.00"/>
    <numFmt numFmtId="169" formatCode="General_)"/>
    <numFmt numFmtId="170" formatCode="#,#00"/>
    <numFmt numFmtId="171" formatCode="%#,#00"/>
    <numFmt numFmtId="172" formatCode="#.##000"/>
    <numFmt numFmtId="173" formatCode="#,"/>
    <numFmt numFmtId="174" formatCode="000000"/>
  </numFmts>
  <fonts count="47"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"/>
      <color indexed="8"/>
      <name val="Courier"/>
      <family val="3"/>
    </font>
    <font>
      <sz val="10"/>
      <color indexed="8"/>
      <name val="Arial1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2"/>
      <name val="Courier"/>
      <family val="3"/>
    </font>
    <font>
      <b/>
      <i/>
      <u val="single"/>
      <sz val="11"/>
      <color indexed="8"/>
      <name val="Arial"/>
      <family val="2"/>
    </font>
    <font>
      <b/>
      <sz val="15"/>
      <color indexed="62"/>
      <name val="Calibri"/>
      <family val="2"/>
    </font>
    <font>
      <b/>
      <sz val="1"/>
      <color indexed="8"/>
      <name val="Courier"/>
      <family val="3"/>
    </font>
    <font>
      <sz val="10"/>
      <name val="Helv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10"/>
      <name val="Times New Roman"/>
      <family val="1"/>
    </font>
    <font>
      <b/>
      <sz val="16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  <scheme val="minor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hair"/>
      <right style="hair"/>
      <top style="hair"/>
      <bottom style="hair"/>
    </border>
    <border>
      <left style="medium"/>
      <right/>
      <top style="medium"/>
      <bottom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ck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29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>
      <alignment vertical="top"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31" fillId="0" borderId="0">
      <alignment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2" fillId="0" borderId="0">
      <alignment vertical="top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33" borderId="0" applyNumberFormat="0" applyBorder="0" applyAlignment="0" applyProtection="0"/>
    <xf numFmtId="0" fontId="5" fillId="0" borderId="0">
      <alignment/>
      <protection/>
    </xf>
    <xf numFmtId="0" fontId="12" fillId="3" borderId="0" applyNumberFormat="0" applyBorder="0" applyAlignment="0" applyProtection="0"/>
    <xf numFmtId="0" fontId="6" fillId="10" borderId="0" applyNumberFormat="0" applyBorder="0" applyAlignment="0" applyProtection="0"/>
    <xf numFmtId="0" fontId="7" fillId="34" borderId="1" applyNumberFormat="0" applyAlignment="0" applyProtection="0"/>
    <xf numFmtId="0" fontId="7" fillId="35" borderId="1" applyNumberFormat="0" applyAlignment="0" applyProtection="0"/>
    <xf numFmtId="0" fontId="8" fillId="36" borderId="2" applyNumberFormat="0" applyAlignment="0" applyProtection="0"/>
    <xf numFmtId="0" fontId="9" fillId="0" borderId="3" applyNumberFormat="0" applyFill="0" applyAlignment="0" applyProtection="0"/>
    <xf numFmtId="0" fontId="8" fillId="37" borderId="2" applyNumberFormat="0" applyAlignment="0" applyProtection="0"/>
    <xf numFmtId="0" fontId="23" fillId="0" borderId="0">
      <alignment/>
      <protection locked="0"/>
    </xf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41" borderId="0" applyNumberFormat="0" applyBorder="0" applyAlignment="0" applyProtection="0"/>
    <xf numFmtId="0" fontId="10" fillId="13" borderId="1" applyNumberFormat="0" applyAlignment="0" applyProtection="0"/>
    <xf numFmtId="0" fontId="31" fillId="0" borderId="0">
      <alignment/>
      <protection/>
    </xf>
    <xf numFmtId="166" fontId="11" fillId="0" borderId="0" applyFont="0" applyFill="0" applyBorder="0" applyAlignment="0" applyProtection="0"/>
    <xf numFmtId="0" fontId="3" fillId="0" borderId="0">
      <alignment/>
      <protection/>
    </xf>
    <xf numFmtId="167" fontId="24" fillId="0" borderId="0">
      <alignment/>
      <protection/>
    </xf>
    <xf numFmtId="0" fontId="16" fillId="0" borderId="0" applyNumberFormat="0" applyFill="0" applyBorder="0" applyAlignment="0" applyProtection="0"/>
    <xf numFmtId="170" fontId="23" fillId="0" borderId="0">
      <alignment/>
      <protection locked="0"/>
    </xf>
    <xf numFmtId="0" fontId="6" fillId="4" borderId="0" applyNumberFormat="0" applyBorder="0" applyAlignment="0" applyProtection="0"/>
    <xf numFmtId="0" fontId="25" fillId="0" borderId="0">
      <alignment horizontal="center"/>
      <protection/>
    </xf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5" fillId="0" borderId="0">
      <alignment horizontal="center" textRotation="90"/>
      <protection/>
    </xf>
    <xf numFmtId="0" fontId="26" fillId="0" borderId="0" applyNumberFormat="0" applyFill="0" applyBorder="0">
      <alignment/>
      <protection locked="0"/>
    </xf>
    <xf numFmtId="0" fontId="12" fillId="9" borderId="0" applyNumberFormat="0" applyBorder="0" applyAlignment="0" applyProtection="0"/>
    <xf numFmtId="0" fontId="10" fillId="7" borderId="1" applyNumberFormat="0" applyAlignment="0" applyProtection="0"/>
    <xf numFmtId="0" fontId="9" fillId="0" borderId="3" applyNumberFormat="0" applyFill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9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9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3" fillId="44" borderId="7" applyNumberFormat="0" applyFont="0" applyAlignment="0" applyProtection="0"/>
    <xf numFmtId="0" fontId="0" fillId="45" borderId="7" applyNumberFormat="0" applyAlignment="0" applyProtection="0"/>
    <xf numFmtId="0" fontId="14" fillId="34" borderId="8" applyNumberFormat="0" applyAlignment="0" applyProtection="0"/>
    <xf numFmtId="171" fontId="23" fillId="0" borderId="0">
      <alignment/>
      <protection locked="0"/>
    </xf>
    <xf numFmtId="172" fontId="23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>
      <alignment/>
      <protection/>
    </xf>
    <xf numFmtId="168" fontId="28" fillId="0" borderId="0">
      <alignment/>
      <protection/>
    </xf>
    <xf numFmtId="0" fontId="14" fillId="35" borderId="8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29" fillId="0" borderId="9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173" fontId="30" fillId="0" borderId="0">
      <alignment/>
      <protection locked="0"/>
    </xf>
    <xf numFmtId="173" fontId="30" fillId="0" borderId="0">
      <alignment/>
      <protection locked="0"/>
    </xf>
    <xf numFmtId="0" fontId="21" fillId="0" borderId="10" applyNumberFormat="0" applyFill="0" applyAlignment="0" applyProtection="0"/>
    <xf numFmtId="0" fontId="32" fillId="0" borderId="0" applyNumberFormat="0" applyFont="0" applyFill="0" applyBorder="0" applyProtection="0">
      <alignment/>
    </xf>
    <xf numFmtId="0" fontId="32" fillId="0" borderId="0" applyNumberFormat="0" applyFont="0" applyFill="0" applyBorder="0" applyProtection="0">
      <alignment/>
    </xf>
    <xf numFmtId="43" fontId="3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46" borderId="11" xfId="201" applyFill="1" applyBorder="1" applyAlignment="1">
      <alignment wrapText="1"/>
      <protection/>
    </xf>
    <xf numFmtId="0" fontId="0" fillId="46" borderId="11" xfId="201" applyFill="1" applyBorder="1">
      <alignment/>
      <protection/>
    </xf>
    <xf numFmtId="4" fontId="0" fillId="46" borderId="11" xfId="201" applyNumberFormat="1" applyFill="1" applyBorder="1">
      <alignment/>
      <protection/>
    </xf>
    <xf numFmtId="0" fontId="0" fillId="46" borderId="12" xfId="201" applyFill="1" applyBorder="1">
      <alignment/>
      <protection/>
    </xf>
    <xf numFmtId="0" fontId="0" fillId="0" borderId="0" xfId="201">
      <alignment/>
      <protection/>
    </xf>
    <xf numFmtId="0" fontId="0" fillId="46" borderId="0" xfId="201" applyFill="1" applyBorder="1">
      <alignment/>
      <protection/>
    </xf>
    <xf numFmtId="4" fontId="0" fillId="46" borderId="0" xfId="201" applyNumberFormat="1" applyFill="1" applyBorder="1">
      <alignment/>
      <protection/>
    </xf>
    <xf numFmtId="0" fontId="0" fillId="46" borderId="13" xfId="201" applyFill="1" applyBorder="1">
      <alignment/>
      <protection/>
    </xf>
    <xf numFmtId="174" fontId="37" fillId="46" borderId="0" xfId="201" applyNumberFormat="1" applyFont="1" applyFill="1" applyBorder="1" applyAlignment="1">
      <alignment/>
      <protection/>
    </xf>
    <xf numFmtId="174" fontId="38" fillId="46" borderId="0" xfId="201" applyNumberFormat="1" applyFont="1" applyFill="1" applyBorder="1" applyAlignment="1">
      <alignment/>
      <protection/>
    </xf>
    <xf numFmtId="174" fontId="38" fillId="46" borderId="13" xfId="201" applyNumberFormat="1" applyFont="1" applyFill="1" applyBorder="1" applyAlignment="1">
      <alignment/>
      <protection/>
    </xf>
    <xf numFmtId="49" fontId="33" fillId="46" borderId="14" xfId="201" applyNumberFormat="1" applyFont="1" applyFill="1" applyBorder="1" applyAlignment="1">
      <alignment horizontal="left"/>
      <protection/>
    </xf>
    <xf numFmtId="0" fontId="36" fillId="0" borderId="15" xfId="201" applyFont="1" applyBorder="1" applyAlignment="1">
      <alignment vertical="center" wrapText="1"/>
      <protection/>
    </xf>
    <xf numFmtId="0" fontId="39" fillId="0" borderId="15" xfId="201" applyFont="1" applyBorder="1" applyAlignment="1">
      <alignment vertical="center"/>
      <protection/>
    </xf>
    <xf numFmtId="4" fontId="39" fillId="0" borderId="15" xfId="201" applyNumberFormat="1" applyFont="1" applyBorder="1" applyAlignment="1">
      <alignment vertical="center"/>
      <protection/>
    </xf>
    <xf numFmtId="165" fontId="39" fillId="0" borderId="16" xfId="268" applyFont="1" applyBorder="1" applyAlignment="1">
      <alignment vertical="center"/>
    </xf>
    <xf numFmtId="0" fontId="0" fillId="0" borderId="0" xfId="201" applyAlignment="1">
      <alignment vertical="center"/>
      <protection/>
    </xf>
    <xf numFmtId="0" fontId="36" fillId="0" borderId="17" xfId="201" applyFont="1" applyBorder="1" applyAlignment="1">
      <alignment vertical="center" wrapText="1"/>
      <protection/>
    </xf>
    <xf numFmtId="0" fontId="36" fillId="0" borderId="17" xfId="201" applyFont="1" applyBorder="1" applyAlignment="1">
      <alignment horizontal="center" vertical="center" wrapText="1"/>
      <protection/>
    </xf>
    <xf numFmtId="4" fontId="0" fillId="0" borderId="0" xfId="201" applyNumberFormat="1">
      <alignment/>
      <protection/>
    </xf>
    <xf numFmtId="0" fontId="0" fillId="0" borderId="0" xfId="201" applyAlignment="1">
      <alignment wrapText="1"/>
      <protection/>
    </xf>
    <xf numFmtId="49" fontId="0" fillId="46" borderId="18" xfId="201" applyNumberFormat="1" applyFill="1" applyBorder="1" applyAlignment="1">
      <alignment horizontal="center"/>
      <protection/>
    </xf>
    <xf numFmtId="49" fontId="0" fillId="46" borderId="14" xfId="201" applyNumberFormat="1" applyFill="1" applyBorder="1" applyAlignment="1">
      <alignment horizontal="center"/>
      <protection/>
    </xf>
    <xf numFmtId="49" fontId="2" fillId="0" borderId="19" xfId="201" applyNumberFormat="1" applyFont="1" applyBorder="1" applyAlignment="1">
      <alignment horizontal="center" vertical="center"/>
      <protection/>
    </xf>
    <xf numFmtId="49" fontId="0" fillId="0" borderId="0" xfId="201" applyNumberFormat="1" applyAlignment="1">
      <alignment horizontal="center"/>
      <protection/>
    </xf>
    <xf numFmtId="49" fontId="2" fillId="0" borderId="20" xfId="201" applyNumberFormat="1" applyFont="1" applyBorder="1" applyAlignment="1">
      <alignment horizontal="center" vertical="center"/>
      <protection/>
    </xf>
    <xf numFmtId="0" fontId="2" fillId="0" borderId="17" xfId="201" applyFont="1" applyBorder="1" applyAlignment="1">
      <alignment vertical="center" wrapText="1"/>
      <protection/>
    </xf>
    <xf numFmtId="0" fontId="2" fillId="0" borderId="17" xfId="201" applyFont="1" applyBorder="1" applyAlignment="1">
      <alignment horizontal="center" vertical="center"/>
      <protection/>
    </xf>
    <xf numFmtId="2" fontId="2" fillId="0" borderId="17" xfId="201" applyNumberFormat="1" applyFont="1" applyBorder="1" applyAlignment="1">
      <alignment vertical="center"/>
      <protection/>
    </xf>
    <xf numFmtId="4" fontId="2" fillId="0" borderId="17" xfId="201" applyNumberFormat="1" applyFont="1" applyBorder="1" applyAlignment="1">
      <alignment horizontal="right" vertical="center"/>
      <protection/>
    </xf>
    <xf numFmtId="0" fontId="35" fillId="0" borderId="17" xfId="201" applyFont="1" applyBorder="1" applyAlignment="1">
      <alignment horizontal="center" vertical="center" wrapText="1"/>
      <protection/>
    </xf>
    <xf numFmtId="0" fontId="39" fillId="0" borderId="17" xfId="201" applyFont="1" applyBorder="1" applyAlignment="1">
      <alignment horizontal="center" vertical="center"/>
      <protection/>
    </xf>
    <xf numFmtId="0" fontId="39" fillId="0" borderId="17" xfId="201" applyFont="1" applyBorder="1" applyAlignment="1">
      <alignment vertical="center"/>
      <protection/>
    </xf>
    <xf numFmtId="4" fontId="39" fillId="0" borderId="17" xfId="201" applyNumberFormat="1" applyFont="1" applyBorder="1" applyAlignment="1">
      <alignment vertical="center"/>
      <protection/>
    </xf>
    <xf numFmtId="165" fontId="36" fillId="0" borderId="21" xfId="268" applyFont="1" applyBorder="1" applyAlignment="1">
      <alignment vertical="center"/>
    </xf>
    <xf numFmtId="0" fontId="2" fillId="0" borderId="17" xfId="201" applyFont="1" applyBorder="1" applyAlignment="1">
      <alignment vertical="center"/>
      <protection/>
    </xf>
    <xf numFmtId="4" fontId="2" fillId="0" borderId="17" xfId="201" applyNumberFormat="1" applyFont="1" applyBorder="1" applyAlignment="1">
      <alignment vertical="center"/>
      <protection/>
    </xf>
    <xf numFmtId="165" fontId="2" fillId="0" borderId="21" xfId="268" applyFont="1" applyBorder="1" applyAlignment="1">
      <alignment vertical="center"/>
    </xf>
    <xf numFmtId="0" fontId="2" fillId="0" borderId="17" xfId="201" applyFont="1" applyBorder="1" applyAlignment="1">
      <alignment horizontal="center" vertical="center" wrapText="1"/>
      <protection/>
    </xf>
    <xf numFmtId="165" fontId="2" fillId="0" borderId="22" xfId="268" applyFont="1" applyBorder="1" applyAlignment="1">
      <alignment horizontal="center" vertical="center"/>
    </xf>
    <xf numFmtId="165" fontId="2" fillId="0" borderId="17" xfId="268" applyFont="1" applyBorder="1" applyAlignment="1">
      <alignment vertical="center"/>
    </xf>
    <xf numFmtId="4" fontId="40" fillId="0" borderId="17" xfId="201" applyNumberFormat="1" applyFont="1" applyBorder="1" applyAlignment="1">
      <alignment vertical="center"/>
      <protection/>
    </xf>
    <xf numFmtId="0" fontId="2" fillId="0" borderId="15" xfId="201" applyFont="1" applyBorder="1" applyAlignment="1">
      <alignment horizontal="center" vertical="center"/>
      <protection/>
    </xf>
    <xf numFmtId="4" fontId="2" fillId="0" borderId="15" xfId="201" applyNumberFormat="1" applyFont="1" applyBorder="1" applyAlignment="1">
      <alignment vertical="center"/>
      <protection/>
    </xf>
    <xf numFmtId="0" fontId="2" fillId="0" borderId="15" xfId="201" applyFont="1" applyBorder="1" applyAlignment="1">
      <alignment vertical="center" wrapText="1"/>
      <protection/>
    </xf>
    <xf numFmtId="2" fontId="2" fillId="0" borderId="15" xfId="201" applyNumberFormat="1" applyFont="1" applyBorder="1" applyAlignment="1">
      <alignment vertical="center"/>
      <protection/>
    </xf>
    <xf numFmtId="165" fontId="2" fillId="0" borderId="16" xfId="268" applyFont="1" applyBorder="1" applyAlignment="1">
      <alignment vertical="center"/>
    </xf>
    <xf numFmtId="49" fontId="2" fillId="0" borderId="23" xfId="201" applyNumberFormat="1" applyFont="1" applyBorder="1" applyAlignment="1">
      <alignment horizontal="center" vertical="center"/>
      <protection/>
    </xf>
    <xf numFmtId="0" fontId="2" fillId="0" borderId="24" xfId="201" applyFont="1" applyBorder="1" applyAlignment="1">
      <alignment vertical="center" wrapText="1"/>
      <protection/>
    </xf>
    <xf numFmtId="0" fontId="2" fillId="0" borderId="24" xfId="201" applyFont="1" applyBorder="1" applyAlignment="1">
      <alignment horizontal="center" vertical="center"/>
      <protection/>
    </xf>
    <xf numFmtId="4" fontId="2" fillId="0" borderId="24" xfId="201" applyNumberFormat="1" applyFont="1" applyBorder="1" applyAlignment="1">
      <alignment vertical="center"/>
      <protection/>
    </xf>
    <xf numFmtId="165" fontId="2" fillId="0" borderId="25" xfId="268" applyFont="1" applyBorder="1" applyAlignment="1">
      <alignment vertical="center"/>
    </xf>
    <xf numFmtId="0" fontId="40" fillId="0" borderId="15" xfId="201" applyFont="1" applyBorder="1" applyAlignment="1">
      <alignment horizontal="center" vertical="center"/>
      <protection/>
    </xf>
    <xf numFmtId="0" fontId="40" fillId="0" borderId="15" xfId="201" applyFont="1" applyBorder="1" applyAlignment="1">
      <alignment vertical="center"/>
      <protection/>
    </xf>
    <xf numFmtId="4" fontId="40" fillId="0" borderId="15" xfId="201" applyNumberFormat="1" applyFont="1" applyBorder="1" applyAlignment="1">
      <alignment vertical="center"/>
      <protection/>
    </xf>
    <xf numFmtId="165" fontId="40" fillId="0" borderId="16" xfId="268" applyFont="1" applyBorder="1" applyAlignment="1">
      <alignment vertical="center"/>
    </xf>
    <xf numFmtId="0" fontId="36" fillId="0" borderId="17" xfId="201" applyFont="1" applyBorder="1" applyAlignment="1">
      <alignment horizontal="right" vertical="center" wrapText="1"/>
      <protection/>
    </xf>
    <xf numFmtId="0" fontId="2" fillId="0" borderId="17" xfId="201" applyFont="1" applyBorder="1" applyAlignment="1">
      <alignment horizontal="center" vertical="center"/>
      <protection/>
    </xf>
    <xf numFmtId="4" fontId="34" fillId="0" borderId="0" xfId="201" applyNumberFormat="1" applyFont="1">
      <alignment/>
      <protection/>
    </xf>
    <xf numFmtId="4" fontId="34" fillId="0" borderId="0" xfId="201" applyNumberFormat="1" applyFont="1" applyAlignment="1">
      <alignment vertical="center"/>
      <protection/>
    </xf>
    <xf numFmtId="49" fontId="37" fillId="46" borderId="14" xfId="201" applyNumberFormat="1" applyFont="1" applyFill="1" applyBorder="1" applyAlignment="1">
      <alignment horizontal="center"/>
      <protection/>
    </xf>
    <xf numFmtId="49" fontId="38" fillId="46" borderId="14" xfId="201" applyNumberFormat="1" applyFont="1" applyFill="1" applyBorder="1" applyAlignment="1">
      <alignment horizontal="center"/>
      <protection/>
    </xf>
    <xf numFmtId="2" fontId="2" fillId="0" borderId="17" xfId="202" applyNumberFormat="1" applyFont="1" applyBorder="1" applyAlignment="1">
      <alignment/>
      <protection/>
    </xf>
    <xf numFmtId="165" fontId="2" fillId="0" borderId="21" xfId="268" applyFont="1" applyBorder="1" applyAlignment="1">
      <alignment/>
    </xf>
    <xf numFmtId="0" fontId="0" fillId="0" borderId="0" xfId="203">
      <alignment/>
      <protection/>
    </xf>
    <xf numFmtId="0" fontId="2" fillId="0" borderId="17" xfId="203" applyFont="1" applyBorder="1" applyAlignment="1">
      <alignment horizontal="center"/>
      <protection/>
    </xf>
    <xf numFmtId="2" fontId="2" fillId="0" borderId="17" xfId="203" applyNumberFormat="1" applyFont="1" applyBorder="1" applyAlignment="1">
      <alignment/>
      <protection/>
    </xf>
    <xf numFmtId="2" fontId="0" fillId="0" borderId="0" xfId="203" applyNumberFormat="1">
      <alignment/>
      <protection/>
    </xf>
    <xf numFmtId="4" fontId="2" fillId="0" borderId="17" xfId="203" applyNumberFormat="1" applyFont="1" applyBorder="1" applyAlignment="1">
      <alignment/>
      <protection/>
    </xf>
    <xf numFmtId="0" fontId="36" fillId="0" borderId="0" xfId="0" applyFont="1" applyAlignment="1">
      <alignment/>
    </xf>
    <xf numFmtId="0" fontId="2" fillId="0" borderId="0" xfId="0" applyFont="1" applyAlignment="1">
      <alignment/>
    </xf>
    <xf numFmtId="0" fontId="3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/>
    </xf>
    <xf numFmtId="4" fontId="36" fillId="0" borderId="0" xfId="0" applyNumberFormat="1" applyFont="1" applyAlignment="1">
      <alignment vertical="top"/>
    </xf>
    <xf numFmtId="49" fontId="2" fillId="0" borderId="26" xfId="0" applyNumberFormat="1" applyFont="1" applyBorder="1" applyAlignment="1">
      <alignment horizontal="centerContinuous" vertical="center"/>
    </xf>
    <xf numFmtId="0" fontId="2" fillId="0" borderId="26" xfId="0" applyFont="1" applyBorder="1" applyAlignment="1">
      <alignment vertical="center"/>
    </xf>
    <xf numFmtId="4" fontId="2" fillId="0" borderId="26" xfId="0" applyNumberFormat="1" applyFont="1" applyBorder="1" applyAlignment="1">
      <alignment horizontal="right" vertical="center"/>
    </xf>
    <xf numFmtId="10" fontId="2" fillId="0" borderId="26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/>
    </xf>
    <xf numFmtId="0" fontId="36" fillId="0" borderId="27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4" fontId="36" fillId="0" borderId="29" xfId="0" applyNumberFormat="1" applyFont="1" applyBorder="1" applyAlignment="1">
      <alignment vertical="center"/>
    </xf>
    <xf numFmtId="10" fontId="36" fillId="0" borderId="29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/>
    </xf>
    <xf numFmtId="4" fontId="36" fillId="0" borderId="26" xfId="0" applyNumberFormat="1" applyFont="1" applyBorder="1" applyAlignment="1">
      <alignment horizontal="center" vertical="center"/>
    </xf>
    <xf numFmtId="10" fontId="36" fillId="0" borderId="26" xfId="0" applyNumberFormat="1" applyFont="1" applyBorder="1" applyAlignment="1">
      <alignment horizontal="center" vertical="center"/>
    </xf>
    <xf numFmtId="0" fontId="36" fillId="0" borderId="30" xfId="0" applyFont="1" applyBorder="1" applyAlignment="1">
      <alignment vertical="center"/>
    </xf>
    <xf numFmtId="0" fontId="36" fillId="0" borderId="31" xfId="0" applyFont="1" applyBorder="1" applyAlignment="1">
      <alignment horizontal="center" vertical="center"/>
    </xf>
    <xf numFmtId="10" fontId="36" fillId="0" borderId="28" xfId="263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6" fillId="0" borderId="0" xfId="0" applyFont="1" applyBorder="1" applyAlignment="1">
      <alignment horizontal="right" indent="4"/>
    </xf>
    <xf numFmtId="0" fontId="2" fillId="0" borderId="0" xfId="0" applyFont="1" applyAlignment="1">
      <alignment horizontal="center"/>
    </xf>
    <xf numFmtId="0" fontId="36" fillId="0" borderId="0" xfId="0" applyFont="1" applyBorder="1" applyAlignment="1">
      <alignment/>
    </xf>
    <xf numFmtId="14" fontId="36" fillId="0" borderId="0" xfId="0" applyNumberFormat="1" applyFont="1" applyBorder="1" applyAlignment="1">
      <alignment horizontal="left"/>
    </xf>
    <xf numFmtId="4" fontId="2" fillId="0" borderId="0" xfId="0" applyNumberFormat="1" applyFont="1" applyAlignment="1">
      <alignment vertical="center"/>
    </xf>
    <xf numFmtId="0" fontId="2" fillId="0" borderId="26" xfId="0" applyFont="1" applyBorder="1" applyAlignment="1">
      <alignment vertical="justify"/>
    </xf>
    <xf numFmtId="49" fontId="2" fillId="0" borderId="20" xfId="203" applyNumberFormat="1" applyFont="1" applyBorder="1" applyAlignment="1">
      <alignment horizontal="center"/>
      <protection/>
    </xf>
    <xf numFmtId="0" fontId="36" fillId="0" borderId="17" xfId="201" applyFont="1" applyBorder="1" applyAlignment="1">
      <alignment vertical="center" wrapText="1"/>
      <protection/>
    </xf>
    <xf numFmtId="0" fontId="2" fillId="0" borderId="17" xfId="201" applyFont="1" applyBorder="1" applyAlignment="1">
      <alignment vertical="center" wrapText="1"/>
      <protection/>
    </xf>
    <xf numFmtId="49" fontId="2" fillId="0" borderId="19" xfId="201" applyNumberFormat="1" applyFont="1" applyBorder="1" applyAlignment="1">
      <alignment horizontal="center" vertical="center"/>
      <protection/>
    </xf>
    <xf numFmtId="165" fontId="36" fillId="0" borderId="16" xfId="268" applyFont="1" applyBorder="1" applyAlignment="1">
      <alignment vertical="center"/>
    </xf>
    <xf numFmtId="165" fontId="36" fillId="0" borderId="21" xfId="268" applyFont="1" applyBorder="1" applyAlignment="1">
      <alignment vertical="center"/>
    </xf>
    <xf numFmtId="165" fontId="36" fillId="0" borderId="21" xfId="268" applyFont="1" applyBorder="1" applyAlignment="1">
      <alignment/>
    </xf>
    <xf numFmtId="49" fontId="36" fillId="0" borderId="19" xfId="201" applyNumberFormat="1" applyFont="1" applyBorder="1" applyAlignment="1">
      <alignment horizontal="center" vertical="center"/>
      <protection/>
    </xf>
    <xf numFmtId="4" fontId="2" fillId="46" borderId="26" xfId="0" applyNumberFormat="1" applyFont="1" applyFill="1" applyBorder="1" applyAlignment="1">
      <alignment horizontal="center" vertical="center"/>
    </xf>
    <xf numFmtId="10" fontId="2" fillId="46" borderId="26" xfId="0" applyNumberFormat="1" applyFont="1" applyFill="1" applyBorder="1" applyAlignment="1">
      <alignment horizontal="center" vertical="center"/>
    </xf>
    <xf numFmtId="0" fontId="2" fillId="46" borderId="26" xfId="0" applyFont="1" applyFill="1" applyBorder="1" applyAlignment="1">
      <alignment vertical="center"/>
    </xf>
    <xf numFmtId="4" fontId="2" fillId="46" borderId="26" xfId="0" applyNumberFormat="1" applyFont="1" applyFill="1" applyBorder="1" applyAlignment="1">
      <alignment horizontal="right" vertical="center"/>
    </xf>
    <xf numFmtId="43" fontId="0" fillId="0" borderId="0" xfId="201" applyNumberFormat="1">
      <alignment/>
      <protection/>
    </xf>
    <xf numFmtId="0" fontId="0" fillId="0" borderId="0" xfId="201" applyFont="1">
      <alignment/>
      <protection/>
    </xf>
    <xf numFmtId="0" fontId="0" fillId="0" borderId="0" xfId="0" applyBorder="1" applyAlignment="1">
      <alignment/>
    </xf>
    <xf numFmtId="0" fontId="0" fillId="0" borderId="0" xfId="201" applyBorder="1">
      <alignment/>
      <protection/>
    </xf>
    <xf numFmtId="49" fontId="2" fillId="0" borderId="32" xfId="201" applyNumberFormat="1" applyFont="1" applyBorder="1" applyAlignment="1">
      <alignment horizontal="center" vertical="center"/>
      <protection/>
    </xf>
    <xf numFmtId="0" fontId="36" fillId="0" borderId="33" xfId="201" applyFont="1" applyBorder="1" applyAlignment="1">
      <alignment horizontal="right" vertical="center" wrapText="1"/>
      <protection/>
    </xf>
    <xf numFmtId="0" fontId="2" fillId="0" borderId="33" xfId="201" applyFont="1" applyBorder="1" applyAlignment="1">
      <alignment horizontal="center" vertical="center"/>
      <protection/>
    </xf>
    <xf numFmtId="0" fontId="2" fillId="0" borderId="33" xfId="201" applyFont="1" applyBorder="1" applyAlignment="1">
      <alignment vertical="center"/>
      <protection/>
    </xf>
    <xf numFmtId="4" fontId="2" fillId="0" borderId="33" xfId="201" applyNumberFormat="1" applyFont="1" applyBorder="1" applyAlignment="1">
      <alignment vertical="center"/>
      <protection/>
    </xf>
    <xf numFmtId="165" fontId="36" fillId="0" borderId="34" xfId="268" applyFont="1" applyBorder="1" applyAlignment="1">
      <alignment vertical="center"/>
    </xf>
    <xf numFmtId="0" fontId="0" fillId="0" borderId="0" xfId="203" applyFont="1">
      <alignment/>
      <protection/>
    </xf>
    <xf numFmtId="4" fontId="34" fillId="47" borderId="0" xfId="201" applyNumberFormat="1" applyFont="1" applyFill="1">
      <alignment/>
      <protection/>
    </xf>
    <xf numFmtId="4" fontId="41" fillId="0" borderId="0" xfId="201" applyNumberFormat="1" applyFont="1">
      <alignment/>
      <protection/>
    </xf>
    <xf numFmtId="0" fontId="33" fillId="0" borderId="0" xfId="201" applyFont="1">
      <alignment/>
      <protection/>
    </xf>
    <xf numFmtId="0" fontId="0" fillId="47" borderId="0" xfId="201" applyFont="1" applyFill="1">
      <alignment/>
      <protection/>
    </xf>
    <xf numFmtId="0" fontId="36" fillId="0" borderId="17" xfId="201" applyFont="1" applyBorder="1" applyAlignment="1">
      <alignment horizontal="right" vertical="center" wrapText="1"/>
      <protection/>
    </xf>
    <xf numFmtId="0" fontId="2" fillId="0" borderId="26" xfId="0" applyFont="1" applyBorder="1" applyAlignment="1">
      <alignment vertical="center" wrapText="1"/>
    </xf>
    <xf numFmtId="2" fontId="2" fillId="0" borderId="17" xfId="201" applyNumberFormat="1" applyFont="1" applyBorder="1" applyAlignment="1">
      <alignment vertical="center"/>
      <protection/>
    </xf>
    <xf numFmtId="2" fontId="2" fillId="0" borderId="17" xfId="203" applyNumberFormat="1" applyFont="1" applyBorder="1" applyAlignment="1">
      <alignment/>
      <protection/>
    </xf>
    <xf numFmtId="10" fontId="2" fillId="0" borderId="0" xfId="0" applyNumberFormat="1" applyFont="1" applyAlignment="1">
      <alignment/>
    </xf>
    <xf numFmtId="10" fontId="2" fillId="0" borderId="0" xfId="263" applyNumberFormat="1" applyFont="1" applyAlignment="1">
      <alignment vertical="center"/>
    </xf>
    <xf numFmtId="4" fontId="2" fillId="0" borderId="17" xfId="203" applyNumberFormat="1" applyFont="1" applyBorder="1" applyAlignment="1">
      <alignment/>
      <protection/>
    </xf>
    <xf numFmtId="49" fontId="2" fillId="0" borderId="20" xfId="268" applyNumberFormat="1" applyFont="1" applyBorder="1" applyAlignment="1">
      <alignment horizontal="center" vertical="center"/>
    </xf>
    <xf numFmtId="49" fontId="2" fillId="0" borderId="20" xfId="201" applyNumberFormat="1" applyFont="1" applyBorder="1" applyAlignment="1">
      <alignment horizontal="center" vertical="center"/>
      <protection/>
    </xf>
    <xf numFmtId="49" fontId="2" fillId="0" borderId="20" xfId="203" applyNumberFormat="1" applyFont="1" applyBorder="1" applyAlignment="1">
      <alignment horizontal="center"/>
      <protection/>
    </xf>
    <xf numFmtId="165" fontId="2" fillId="0" borderId="22" xfId="268" applyFont="1" applyBorder="1" applyAlignment="1">
      <alignment horizontal="center" vertical="center"/>
    </xf>
    <xf numFmtId="0" fontId="36" fillId="0" borderId="15" xfId="201" applyFont="1" applyBorder="1" applyAlignment="1">
      <alignment vertical="center" wrapText="1"/>
      <protection/>
    </xf>
    <xf numFmtId="4" fontId="2" fillId="0" borderId="17" xfId="203" applyNumberFormat="1" applyFont="1" applyBorder="1" applyAlignment="1">
      <alignment vertical="center" wrapText="1"/>
      <protection/>
    </xf>
    <xf numFmtId="0" fontId="2" fillId="0" borderId="15" xfId="201" applyFont="1" applyBorder="1" applyAlignment="1">
      <alignment vertical="center" wrapText="1"/>
      <protection/>
    </xf>
    <xf numFmtId="49" fontId="2" fillId="0" borderId="23" xfId="201" applyNumberFormat="1" applyFont="1" applyBorder="1" applyAlignment="1">
      <alignment horizontal="center" vertical="center"/>
      <protection/>
    </xf>
    <xf numFmtId="0" fontId="36" fillId="0" borderId="17" xfId="201" applyFont="1" applyBorder="1" applyAlignment="1">
      <alignment horizontal="center" vertical="center" wrapText="1"/>
      <protection/>
    </xf>
    <xf numFmtId="2" fontId="2" fillId="0" borderId="17" xfId="203" applyNumberFormat="1" applyFont="1" applyBorder="1" applyAlignment="1">
      <alignment vertical="center" wrapText="1"/>
      <protection/>
    </xf>
    <xf numFmtId="0" fontId="0" fillId="0" borderId="0" xfId="203" applyAlignment="1">
      <alignment vertical="center" wrapText="1"/>
      <protection/>
    </xf>
    <xf numFmtId="49" fontId="2" fillId="46" borderId="19" xfId="201" applyNumberFormat="1" applyFont="1" applyFill="1" applyBorder="1" applyAlignment="1">
      <alignment horizontal="center" vertical="center"/>
      <protection/>
    </xf>
    <xf numFmtId="0" fontId="2" fillId="46" borderId="17" xfId="201" applyFont="1" applyFill="1" applyBorder="1" applyAlignment="1">
      <alignment vertical="center" wrapText="1"/>
      <protection/>
    </xf>
    <xf numFmtId="4" fontId="2" fillId="48" borderId="26" xfId="0" applyNumberFormat="1" applyFont="1" applyFill="1" applyBorder="1" applyAlignment="1">
      <alignment horizontal="center" vertical="center"/>
    </xf>
    <xf numFmtId="10" fontId="2" fillId="48" borderId="26" xfId="0" applyNumberFormat="1" applyFont="1" applyFill="1" applyBorder="1" applyAlignment="1">
      <alignment horizontal="center" vertical="center"/>
    </xf>
    <xf numFmtId="0" fontId="44" fillId="0" borderId="0" xfId="201" applyFont="1" applyAlignment="1">
      <alignment wrapText="1"/>
      <protection/>
    </xf>
    <xf numFmtId="0" fontId="2" fillId="49" borderId="17" xfId="201" applyFont="1" applyFill="1" applyBorder="1" applyAlignment="1">
      <alignment vertical="center" wrapText="1"/>
      <protection/>
    </xf>
    <xf numFmtId="49" fontId="2" fillId="49" borderId="20" xfId="201" applyNumberFormat="1" applyFont="1" applyFill="1" applyBorder="1" applyAlignment="1">
      <alignment horizontal="center" vertical="center"/>
      <protection/>
    </xf>
    <xf numFmtId="0" fontId="2" fillId="49" borderId="17" xfId="201" applyFont="1" applyFill="1" applyBorder="1" applyAlignment="1">
      <alignment horizontal="center" vertical="center"/>
      <protection/>
    </xf>
    <xf numFmtId="2" fontId="2" fillId="49" borderId="17" xfId="201" applyNumberFormat="1" applyFont="1" applyFill="1" applyBorder="1" applyAlignment="1">
      <alignment vertical="center"/>
      <protection/>
    </xf>
    <xf numFmtId="4" fontId="2" fillId="49" borderId="17" xfId="201" applyNumberFormat="1" applyFont="1" applyFill="1" applyBorder="1" applyAlignment="1">
      <alignment vertical="center"/>
      <protection/>
    </xf>
    <xf numFmtId="0" fontId="2" fillId="49" borderId="15" xfId="201" applyFont="1" applyFill="1" applyBorder="1" applyAlignment="1">
      <alignment vertical="center" wrapText="1"/>
      <protection/>
    </xf>
    <xf numFmtId="49" fontId="35" fillId="0" borderId="35" xfId="201" applyNumberFormat="1" applyFont="1" applyBorder="1" applyAlignment="1">
      <alignment horizontal="center" vertical="center"/>
      <protection/>
    </xf>
    <xf numFmtId="14" fontId="35" fillId="0" borderId="36" xfId="201" applyNumberFormat="1" applyFont="1" applyBorder="1" applyAlignment="1">
      <alignment horizontal="center" vertical="center"/>
      <protection/>
    </xf>
    <xf numFmtId="0" fontId="35" fillId="0" borderId="36" xfId="201" applyFont="1" applyBorder="1" applyAlignment="1">
      <alignment horizontal="center" vertical="center"/>
      <protection/>
    </xf>
    <xf numFmtId="165" fontId="35" fillId="0" borderId="36" xfId="268" applyFont="1" applyBorder="1" applyAlignment="1">
      <alignment horizontal="center" vertical="center"/>
    </xf>
    <xf numFmtId="4" fontId="35" fillId="0" borderId="36" xfId="201" applyNumberFormat="1" applyFont="1" applyBorder="1" applyAlignment="1">
      <alignment horizontal="center" vertical="center"/>
      <protection/>
    </xf>
    <xf numFmtId="0" fontId="35" fillId="0" borderId="37" xfId="201" applyFont="1" applyBorder="1" applyAlignment="1">
      <alignment horizontal="center" vertical="center"/>
      <protection/>
    </xf>
    <xf numFmtId="4" fontId="37" fillId="46" borderId="0" xfId="201" applyNumberFormat="1" applyFont="1" applyFill="1" applyBorder="1" applyAlignment="1">
      <alignment/>
      <protection/>
    </xf>
    <xf numFmtId="4" fontId="38" fillId="46" borderId="0" xfId="201" applyNumberFormat="1" applyFont="1" applyFill="1" applyBorder="1" applyAlignment="1">
      <alignment/>
      <protection/>
    </xf>
    <xf numFmtId="4" fontId="2" fillId="0" borderId="17" xfId="268" applyNumberFormat="1" applyFont="1" applyBorder="1" applyAlignment="1">
      <alignment vertical="center"/>
    </xf>
    <xf numFmtId="174" fontId="33" fillId="46" borderId="14" xfId="201" applyNumberFormat="1" applyFont="1" applyFill="1" applyBorder="1" applyAlignment="1">
      <alignment horizontal="center"/>
      <protection/>
    </xf>
    <xf numFmtId="174" fontId="33" fillId="46" borderId="0" xfId="201" applyNumberFormat="1" applyFont="1" applyFill="1" applyBorder="1" applyAlignment="1">
      <alignment horizontal="center"/>
      <protection/>
    </xf>
    <xf numFmtId="174" fontId="33" fillId="46" borderId="13" xfId="201" applyNumberFormat="1" applyFont="1" applyFill="1" applyBorder="1" applyAlignment="1">
      <alignment horizontal="center"/>
      <protection/>
    </xf>
    <xf numFmtId="0" fontId="33" fillId="46" borderId="0" xfId="201" applyFont="1" applyFill="1" applyBorder="1" applyAlignment="1">
      <alignment horizontal="left"/>
      <protection/>
    </xf>
    <xf numFmtId="0" fontId="33" fillId="46" borderId="13" xfId="201" applyFont="1" applyFill="1" applyBorder="1" applyAlignment="1">
      <alignment horizontal="left"/>
      <protection/>
    </xf>
    <xf numFmtId="49" fontId="33" fillId="46" borderId="0" xfId="201" applyNumberFormat="1" applyFont="1" applyFill="1" applyBorder="1" applyAlignment="1">
      <alignment horizontal="left"/>
      <protection/>
    </xf>
    <xf numFmtId="49" fontId="33" fillId="46" borderId="13" xfId="201" applyNumberFormat="1" applyFont="1" applyFill="1" applyBorder="1" applyAlignment="1">
      <alignment horizontal="left"/>
      <protection/>
    </xf>
    <xf numFmtId="0" fontId="36" fillId="0" borderId="38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36" fillId="0" borderId="0" xfId="0" applyFont="1" applyBorder="1" applyAlignment="1">
      <alignment horizontal="left" indent="3"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right" indent="4"/>
    </xf>
    <xf numFmtId="0" fontId="36" fillId="35" borderId="40" xfId="0" applyFont="1" applyFill="1" applyBorder="1" applyAlignment="1">
      <alignment horizontal="center" vertical="center"/>
    </xf>
    <xf numFmtId="0" fontId="36" fillId="35" borderId="41" xfId="0" applyFont="1" applyFill="1" applyBorder="1" applyAlignment="1">
      <alignment horizontal="center" vertical="center"/>
    </xf>
    <xf numFmtId="0" fontId="36" fillId="0" borderId="38" xfId="0" applyFont="1" applyBorder="1" applyAlignment="1">
      <alignment horizontal="center" vertical="justify"/>
    </xf>
    <xf numFmtId="0" fontId="36" fillId="0" borderId="39" xfId="0" applyFont="1" applyBorder="1" applyAlignment="1">
      <alignment horizontal="center" vertical="justify"/>
    </xf>
    <xf numFmtId="0" fontId="36" fillId="35" borderId="38" xfId="0" applyFont="1" applyFill="1" applyBorder="1" applyAlignment="1">
      <alignment horizontal="center" vertical="center"/>
    </xf>
    <xf numFmtId="0" fontId="36" fillId="35" borderId="39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6" fillId="35" borderId="42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4" fontId="36" fillId="0" borderId="43" xfId="0" applyNumberFormat="1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35" borderId="26" xfId="0" applyFont="1" applyFill="1" applyBorder="1" applyAlignment="1">
      <alignment horizontal="center" vertical="center" textRotation="255"/>
    </xf>
    <xf numFmtId="0" fontId="36" fillId="35" borderId="42" xfId="0" applyFont="1" applyFill="1" applyBorder="1" applyAlignment="1">
      <alignment horizontal="center" vertical="justify"/>
    </xf>
    <xf numFmtId="0" fontId="36" fillId="35" borderId="40" xfId="0" applyFont="1" applyFill="1" applyBorder="1" applyAlignment="1">
      <alignment horizontal="center" vertical="justify"/>
    </xf>
    <xf numFmtId="0" fontId="36" fillId="35" borderId="41" xfId="0" applyFont="1" applyFill="1" applyBorder="1" applyAlignment="1">
      <alignment horizontal="center" vertical="justify"/>
    </xf>
    <xf numFmtId="0" fontId="36" fillId="35" borderId="30" xfId="0" applyFont="1" applyFill="1" applyBorder="1" applyAlignment="1">
      <alignment horizontal="center" vertical="justify"/>
    </xf>
    <xf numFmtId="0" fontId="36" fillId="35" borderId="31" xfId="0" applyFont="1" applyFill="1" applyBorder="1" applyAlignment="1">
      <alignment horizontal="center" vertical="justify"/>
    </xf>
    <xf numFmtId="0" fontId="36" fillId="0" borderId="0" xfId="0" applyFont="1" applyBorder="1" applyAlignment="1">
      <alignment horizontal="left"/>
    </xf>
    <xf numFmtId="0" fontId="36" fillId="0" borderId="0" xfId="0" applyFont="1" applyBorder="1" applyAlignment="1">
      <alignment/>
    </xf>
    <xf numFmtId="14" fontId="36" fillId="0" borderId="45" xfId="0" applyNumberFormat="1" applyFont="1" applyBorder="1" applyAlignment="1">
      <alignment horizontal="left"/>
    </xf>
  </cellXfs>
  <cellStyles count="2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1  Academia de Policia Memoria" xfId="20"/>
    <cellStyle name="_1  Academia de Policia Memoria_Administração  LIDERTEX" xfId="21"/>
    <cellStyle name="_1  Academia de Policia Memoria_Concreto Blocos 1,2 e 3 Cachoeira Grande" xfId="22"/>
    <cellStyle name="_1  Academia de Policia Memoria_Galpão  LIDERTEX memória" xfId="23"/>
    <cellStyle name="_1  Academia de Policia Memoria_Guarita LIDERTEX" xfId="24"/>
    <cellStyle name="_1  Academia de Policia Memoria_LIDERTEX - ORÇAMENTO E CRONOGRAMA" xfId="25"/>
    <cellStyle name="_1  Academia de Policia Memoria_PQ TECNOLÓGICO_ADITIVO N.01_ENGEBRAS_(Comentado pela Engª Mirtes)" xfId="26"/>
    <cellStyle name="_1  Academia de Policia Memoria_Refeitório  LIDERTEX" xfId="27"/>
    <cellStyle name="_Centro Comunitário de Buenolândia MEMORIA DE ALVENARIA" xfId="28"/>
    <cellStyle name="_Flex Memoria" xfId="29"/>
    <cellStyle name="_Flex Memoria_Administração  LIDERTEX" xfId="30"/>
    <cellStyle name="_Flex Memoria_Concreto Blocos 1,2 e 3 Cachoeira Grande" xfId="31"/>
    <cellStyle name="_Flex Memoria_Galpão  LIDERTEX memória" xfId="32"/>
    <cellStyle name="_Flex Memoria_Guarita LIDERTEX" xfId="33"/>
    <cellStyle name="_Flex Memoria_LIDERTEX - ORÇAMENTO E CRONOGRAMA" xfId="34"/>
    <cellStyle name="_Flex Memoria_PQ TECNOLÓGICO_ADITIVO N.01_ENGEBRAS_(Comentado pela Engª Mirtes)" xfId="35"/>
    <cellStyle name="_Flex Memoria_Refeitório  LIDERTEX" xfId="36"/>
    <cellStyle name="_Hotel Canoas" xfId="37"/>
    <cellStyle name="_Planilha alvenaria SALÃO DE EVENTOS BALNEÁRIO CACHOEIRA GRANDE" xfId="38"/>
    <cellStyle name="_Planilha para levantamento de alvenaria" xfId="39"/>
    <cellStyle name="_Planilha para levantamento de revestimento" xfId="40"/>
    <cellStyle name="_Planilha Revestimentos SALÃO DE EVENTOS BALNEÁRIO CACHOEIRA GRANDE" xfId="41"/>
    <cellStyle name="_PLANILHAS  VESTIÁRIOS CACHOEIRA GRANDE" xfId="42"/>
    <cellStyle name="_PLANILHAS GUARITA.PORTARIA BALNEÁRIO CACHOEIRA GRANDE" xfId="43"/>
    <cellStyle name="_SENAC Caldas Novas Memoria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Ênfase1" xfId="51"/>
    <cellStyle name="20% - Ênfase2" xfId="52"/>
    <cellStyle name="20% - Ênfase3" xfId="53"/>
    <cellStyle name="20% - Ênfase4" xfId="54"/>
    <cellStyle name="20% - Ênfase5" xfId="55"/>
    <cellStyle name="20% - Ênfase6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2" xfId="64"/>
    <cellStyle name="40% - Ênfase3" xfId="65"/>
    <cellStyle name="40% - Ênfase4" xfId="66"/>
    <cellStyle name="40% - Ênfase5" xfId="67"/>
    <cellStyle name="40% - Ênfase6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Ênfase1" xfId="75"/>
    <cellStyle name="60% - Ênfase2" xfId="76"/>
    <cellStyle name="60% - Ênfase3" xfId="77"/>
    <cellStyle name="60% - Ênfase4" xfId="78"/>
    <cellStyle name="60% - Ênfase5" xfId="79"/>
    <cellStyle name="60% - Ênfase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arrafo de 5" xfId="87"/>
    <cellStyle name="Bad" xfId="88"/>
    <cellStyle name="Bom" xfId="89"/>
    <cellStyle name="Calculation" xfId="90"/>
    <cellStyle name="Cálculo" xfId="91"/>
    <cellStyle name="Célula de Verificação" xfId="92"/>
    <cellStyle name="Célula Vinculada" xfId="93"/>
    <cellStyle name="Check Cell" xfId="94"/>
    <cellStyle name="Data" xfId="95"/>
    <cellStyle name="Ênfase1" xfId="96"/>
    <cellStyle name="Ênfase2" xfId="97"/>
    <cellStyle name="Ênfase3" xfId="98"/>
    <cellStyle name="Ênfase4" xfId="99"/>
    <cellStyle name="Ênfase5" xfId="100"/>
    <cellStyle name="Ênfase6" xfId="101"/>
    <cellStyle name="Entrada" xfId="102"/>
    <cellStyle name="Estilo 1" xfId="103"/>
    <cellStyle name="Euro" xfId="104"/>
    <cellStyle name="Excel Built-in Normal" xfId="105"/>
    <cellStyle name="Excel_BuiltIn_Comma" xfId="106"/>
    <cellStyle name="Explanatory Text" xfId="107"/>
    <cellStyle name="Fixo" xfId="108"/>
    <cellStyle name="Good" xfId="109"/>
    <cellStyle name="Heading" xfId="110"/>
    <cellStyle name="Heading 1" xfId="111"/>
    <cellStyle name="Heading 2" xfId="112"/>
    <cellStyle name="Heading 3" xfId="113"/>
    <cellStyle name="Heading 4" xfId="114"/>
    <cellStyle name="Heading1" xfId="115"/>
    <cellStyle name="Hyperlink 2" xfId="116"/>
    <cellStyle name="Incorreto" xfId="117"/>
    <cellStyle name="Input" xfId="118"/>
    <cellStyle name="Linked Cell" xfId="119"/>
    <cellStyle name="Moeda 2" xfId="120"/>
    <cellStyle name="Moeda 2 2" xfId="121"/>
    <cellStyle name="Moeda 3" xfId="122"/>
    <cellStyle name="Moeda 4" xfId="123"/>
    <cellStyle name="Moeda 5" xfId="124"/>
    <cellStyle name="Neutra" xfId="125"/>
    <cellStyle name="Neutral" xfId="126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18" xfId="135"/>
    <cellStyle name="Normal 19" xfId="136"/>
    <cellStyle name="Normal 2" xfId="137"/>
    <cellStyle name="Normal 2 10" xfId="138"/>
    <cellStyle name="Normal 2 11" xfId="139"/>
    <cellStyle name="Normal 2 12" xfId="140"/>
    <cellStyle name="Normal 2 13" xfId="141"/>
    <cellStyle name="Normal 2 14" xfId="142"/>
    <cellStyle name="Normal 2 15" xfId="143"/>
    <cellStyle name="Normal 2 16" xfId="144"/>
    <cellStyle name="Normal 2 17" xfId="145"/>
    <cellStyle name="Normal 2 18" xfId="146"/>
    <cellStyle name="Normal 2 19" xfId="147"/>
    <cellStyle name="Normal 2 2" xfId="148"/>
    <cellStyle name="Normal 2 20" xfId="149"/>
    <cellStyle name="Normal 2 3" xfId="150"/>
    <cellStyle name="Normal 2 4" xfId="151"/>
    <cellStyle name="Normal 2 5" xfId="152"/>
    <cellStyle name="Normal 2 6" xfId="153"/>
    <cellStyle name="Normal 2 7" xfId="154"/>
    <cellStyle name="Normal 2 8" xfId="155"/>
    <cellStyle name="Normal 2 9" xfId="156"/>
    <cellStyle name="Normal 2_1  Academia de Policia Memoria" xfId="157"/>
    <cellStyle name="Normal 20" xfId="158"/>
    <cellStyle name="Normal 21" xfId="159"/>
    <cellStyle name="Normal 22" xfId="160"/>
    <cellStyle name="Normal 23" xfId="161"/>
    <cellStyle name="Normal 24" xfId="162"/>
    <cellStyle name="Normal 25" xfId="163"/>
    <cellStyle name="Normal 26" xfId="164"/>
    <cellStyle name="Normal 27" xfId="165"/>
    <cellStyle name="Normal 28" xfId="166"/>
    <cellStyle name="Normal 29" xfId="167"/>
    <cellStyle name="Normal 3" xfId="168"/>
    <cellStyle name="Normal 30" xfId="169"/>
    <cellStyle name="Normal 31" xfId="170"/>
    <cellStyle name="Normal 32" xfId="171"/>
    <cellStyle name="Normal 33" xfId="172"/>
    <cellStyle name="Normal 34" xfId="173"/>
    <cellStyle name="Normal 35" xfId="174"/>
    <cellStyle name="Normal 36" xfId="175"/>
    <cellStyle name="Normal 37" xfId="176"/>
    <cellStyle name="Normal 38" xfId="177"/>
    <cellStyle name="Normal 39" xfId="178"/>
    <cellStyle name="Normal 4" xfId="179"/>
    <cellStyle name="Normal 40" xfId="180"/>
    <cellStyle name="Normal 41" xfId="181"/>
    <cellStyle name="Normal 42" xfId="182"/>
    <cellStyle name="Normal 43" xfId="183"/>
    <cellStyle name="Normal 44" xfId="184"/>
    <cellStyle name="Normal 45" xfId="185"/>
    <cellStyle name="Normal 46" xfId="186"/>
    <cellStyle name="Normal 47" xfId="187"/>
    <cellStyle name="Normal 48" xfId="188"/>
    <cellStyle name="Normal 49" xfId="189"/>
    <cellStyle name="Normal 5" xfId="190"/>
    <cellStyle name="Normal 50" xfId="191"/>
    <cellStyle name="Normal 51" xfId="192"/>
    <cellStyle name="Normal 52" xfId="193"/>
    <cellStyle name="Normal 53" xfId="194"/>
    <cellStyle name="Normal 54" xfId="195"/>
    <cellStyle name="Normal 55" xfId="196"/>
    <cellStyle name="Normal 6" xfId="197"/>
    <cellStyle name="Normal 7" xfId="198"/>
    <cellStyle name="Normal 8" xfId="199"/>
    <cellStyle name="Normal 9" xfId="200"/>
    <cellStyle name="Normal_Orçamento Centro Comercial Lago das Acácias" xfId="201"/>
    <cellStyle name="Normal_Orçamento Salão de Eventos Balneário Cachoeira Grande" xfId="202"/>
    <cellStyle name="Normal_Orçamento Vestiários Balneário Cachoeira Grande" xfId="203"/>
    <cellStyle name="Nota" xfId="204"/>
    <cellStyle name="Nota 10" xfId="205"/>
    <cellStyle name="Nota 11" xfId="206"/>
    <cellStyle name="Nota 12" xfId="207"/>
    <cellStyle name="Nota 13" xfId="208"/>
    <cellStyle name="Nota 14" xfId="209"/>
    <cellStyle name="Nota 15" xfId="210"/>
    <cellStyle name="Nota 16" xfId="211"/>
    <cellStyle name="Nota 17" xfId="212"/>
    <cellStyle name="Nota 18" xfId="213"/>
    <cellStyle name="Nota 19" xfId="214"/>
    <cellStyle name="Nota 2" xfId="215"/>
    <cellStyle name="Nota 20" xfId="216"/>
    <cellStyle name="Nota 21" xfId="217"/>
    <cellStyle name="Nota 22" xfId="218"/>
    <cellStyle name="Nota 23" xfId="219"/>
    <cellStyle name="Nota 24" xfId="220"/>
    <cellStyle name="Nota 25" xfId="221"/>
    <cellStyle name="Nota 26" xfId="222"/>
    <cellStyle name="Nota 27" xfId="223"/>
    <cellStyle name="Nota 28" xfId="224"/>
    <cellStyle name="Nota 29" xfId="225"/>
    <cellStyle name="Nota 3" xfId="226"/>
    <cellStyle name="Nota 30" xfId="227"/>
    <cellStyle name="Nota 31" xfId="228"/>
    <cellStyle name="Nota 32" xfId="229"/>
    <cellStyle name="Nota 33" xfId="230"/>
    <cellStyle name="Nota 34" xfId="231"/>
    <cellStyle name="Nota 35" xfId="232"/>
    <cellStyle name="Nota 36" xfId="233"/>
    <cellStyle name="Nota 37" xfId="234"/>
    <cellStyle name="Nota 38" xfId="235"/>
    <cellStyle name="Nota 39" xfId="236"/>
    <cellStyle name="Nota 4" xfId="237"/>
    <cellStyle name="Nota 40" xfId="238"/>
    <cellStyle name="Nota 41" xfId="239"/>
    <cellStyle name="Nota 42" xfId="240"/>
    <cellStyle name="Nota 43" xfId="241"/>
    <cellStyle name="Nota 44" xfId="242"/>
    <cellStyle name="Nota 45" xfId="243"/>
    <cellStyle name="Nota 46" xfId="244"/>
    <cellStyle name="Nota 47" xfId="245"/>
    <cellStyle name="Nota 48" xfId="246"/>
    <cellStyle name="Nota 49" xfId="247"/>
    <cellStyle name="Nota 5" xfId="248"/>
    <cellStyle name="Nota 50" xfId="249"/>
    <cellStyle name="Nota 51" xfId="250"/>
    <cellStyle name="Nota 52" xfId="251"/>
    <cellStyle name="Nota 53" xfId="252"/>
    <cellStyle name="Nota 54" xfId="253"/>
    <cellStyle name="Nota 55" xfId="254"/>
    <cellStyle name="Nota 6" xfId="255"/>
    <cellStyle name="Nota 7" xfId="256"/>
    <cellStyle name="Nota 8" xfId="257"/>
    <cellStyle name="Nota 9" xfId="258"/>
    <cellStyle name="Note" xfId="259"/>
    <cellStyle name="Output" xfId="260"/>
    <cellStyle name="Percentual" xfId="261"/>
    <cellStyle name="Ponto" xfId="262"/>
    <cellStyle name="Porcentagem" xfId="263"/>
    <cellStyle name="Porcentagem 2" xfId="264"/>
    <cellStyle name="Result" xfId="265"/>
    <cellStyle name="Result2" xfId="266"/>
    <cellStyle name="Saída" xfId="267"/>
    <cellStyle name="Separador de milhares" xfId="268"/>
    <cellStyle name="Separador de milhares 2" xfId="269"/>
    <cellStyle name="Separador de milhares 2 2" xfId="270"/>
    <cellStyle name="Separador de milhares 3" xfId="271"/>
    <cellStyle name="Separador de milhares 3 2" xfId="272"/>
    <cellStyle name="Separador de milhares 4" xfId="273"/>
    <cellStyle name="Separador de milhares 5" xfId="274"/>
    <cellStyle name="Separador de milhares 6" xfId="275"/>
    <cellStyle name="Separador de milhares 7" xfId="276"/>
    <cellStyle name="Separador de milhares 8" xfId="277"/>
    <cellStyle name="Texto de Aviso" xfId="278"/>
    <cellStyle name="Texto Explicativo" xfId="279"/>
    <cellStyle name="Title" xfId="280"/>
    <cellStyle name="Título" xfId="281"/>
    <cellStyle name="Título 1" xfId="282"/>
    <cellStyle name="Título 1 1" xfId="283"/>
    <cellStyle name="Título 2" xfId="284"/>
    <cellStyle name="Título 3" xfId="285"/>
    <cellStyle name="Título 4" xfId="286"/>
    <cellStyle name="Titulo1" xfId="287"/>
    <cellStyle name="Titulo2" xfId="288"/>
    <cellStyle name="Total" xfId="289"/>
    <cellStyle name="UN" xfId="290"/>
    <cellStyle name="UN." xfId="291"/>
    <cellStyle name="Vírgula 2" xfId="292"/>
    <cellStyle name="Warning Text" xfId="2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2581275</xdr:colOff>
      <xdr:row>68</xdr:row>
      <xdr:rowOff>0</xdr:rowOff>
    </xdr:from>
    <xdr:ext cx="171450" cy="285750"/>
    <xdr:sp macro="" textlink="">
      <xdr:nvSpPr>
        <xdr:cNvPr id="3" name="CaixaDeTexto 2"/>
        <xdr:cNvSpPr txBox="1"/>
      </xdr:nvSpPr>
      <xdr:spPr>
        <a:xfrm>
          <a:off x="3295650" y="11649075"/>
          <a:ext cx="171450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2581275</xdr:colOff>
      <xdr:row>71</xdr:row>
      <xdr:rowOff>0</xdr:rowOff>
    </xdr:from>
    <xdr:ext cx="171450" cy="285750"/>
    <xdr:sp macro="" textlink="">
      <xdr:nvSpPr>
        <xdr:cNvPr id="4" name="CaixaDeTexto 3"/>
        <xdr:cNvSpPr txBox="1"/>
      </xdr:nvSpPr>
      <xdr:spPr>
        <a:xfrm>
          <a:off x="3295650" y="12134850"/>
          <a:ext cx="171450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1</xdr:col>
      <xdr:colOff>57150</xdr:colOff>
      <xdr:row>0</xdr:row>
      <xdr:rowOff>123825</xdr:rowOff>
    </xdr:from>
    <xdr:to>
      <xdr:col>5</xdr:col>
      <xdr:colOff>247650</xdr:colOff>
      <xdr:row>5</xdr:row>
      <xdr:rowOff>95250</xdr:rowOff>
    </xdr:to>
    <xdr:pic>
      <xdr:nvPicPr>
        <xdr:cNvPr id="104192" name="Picture 1129" descr="logo-agdr-jun-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71525" y="123825"/>
          <a:ext cx="5600700" cy="857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381000</xdr:colOff>
      <xdr:row>164</xdr:row>
      <xdr:rowOff>371475</xdr:rowOff>
    </xdr:from>
    <xdr:to>
      <xdr:col>1</xdr:col>
      <xdr:colOff>1181100</xdr:colOff>
      <xdr:row>169</xdr:row>
      <xdr:rowOff>133350</xdr:rowOff>
    </xdr:to>
    <xdr:pic macro="[0]!Picture2748_Clique">
      <xdr:nvPicPr>
        <xdr:cNvPr id="104124" name="Picture 27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381000" y="34909125"/>
          <a:ext cx="1514475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76200</xdr:rowOff>
    </xdr:from>
    <xdr:to>
      <xdr:col>7</xdr:col>
      <xdr:colOff>457200</xdr:colOff>
      <xdr:row>5</xdr:row>
      <xdr:rowOff>19050</xdr:rowOff>
    </xdr:to>
    <xdr:pic>
      <xdr:nvPicPr>
        <xdr:cNvPr id="104628" name="Picture 1129" descr="logo-agdr-jun-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4575" y="76200"/>
          <a:ext cx="3362325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</xdr:colOff>
      <xdr:row>37</xdr:row>
      <xdr:rowOff>9525</xdr:rowOff>
    </xdr:from>
    <xdr:to>
      <xdr:col>8</xdr:col>
      <xdr:colOff>409575</xdr:colOff>
      <xdr:row>42</xdr:row>
      <xdr:rowOff>95250</xdr:rowOff>
    </xdr:to>
    <xdr:pic macro="[0]!Picture2748_Clique">
      <xdr:nvPicPr>
        <xdr:cNvPr id="3" name="Picture 27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581525" y="8372475"/>
          <a:ext cx="1514475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NGEBRAS\UFG-Pq.Tecnol&#243;gico\AR%20CONDICIONADO\AR%20CONDICIONADO%20PLANILHA%20ORCAMENTAR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bio%20Luiz\Meus%20documentos\Downloads\ENGEBRAS\UFG-Pq.Tecnol&#243;gico\AR%20CONDICIONADO\AR%20CONDICIONADO%20PLANILHA%20ORCAMENTAR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NGEBRAS\UFG-Pq.Tecnol&#243;gico\eletrico\HVAC_PQ_TEC_LABORATORIOS__PLANILHA_ORCAMENTARIA_11_10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bio%20Luiz\Meus%20documentos\Downloads\ENGEBRAS\UFG-Pq.Tecnol&#243;gico\eletrico\HVAC_PQ_TEC_LABORATORIOS__PLANILHA_ORCAMENTARIA_11_10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0"/>
      <sheetData sheetId="1"/>
      <sheetData sheetId="2"/>
      <sheetData sheetId="3"/>
      <sheetData sheetId="4">
        <row r="2">
          <cell r="C2">
            <v>0.1</v>
          </cell>
        </row>
        <row r="3">
          <cell r="C3">
            <v>0.05</v>
          </cell>
        </row>
        <row r="4">
          <cell r="C4">
            <v>0.92</v>
          </cell>
        </row>
        <row r="5">
          <cell r="C5">
            <v>0.92</v>
          </cell>
        </row>
        <row r="6">
          <cell r="C6">
            <v>1.1</v>
          </cell>
        </row>
        <row r="7">
          <cell r="C7">
            <v>1.1</v>
          </cell>
        </row>
        <row r="8">
          <cell r="C8">
            <v>1.1</v>
          </cell>
        </row>
        <row r="9">
          <cell r="C9">
            <v>1.2</v>
          </cell>
        </row>
        <row r="14">
          <cell r="C14">
            <v>0.1</v>
          </cell>
        </row>
        <row r="16">
          <cell r="C16">
            <v>56</v>
          </cell>
        </row>
        <row r="17">
          <cell r="C17">
            <v>15.68</v>
          </cell>
        </row>
        <row r="18">
          <cell r="C18">
            <v>9.3</v>
          </cell>
        </row>
        <row r="19">
          <cell r="C19">
            <v>1.82</v>
          </cell>
        </row>
        <row r="23">
          <cell r="C23">
            <v>1.74</v>
          </cell>
        </row>
        <row r="25">
          <cell r="C25">
            <v>0.72</v>
          </cell>
        </row>
        <row r="26">
          <cell r="C26">
            <v>2.48</v>
          </cell>
        </row>
        <row r="27">
          <cell r="C27">
            <v>2.58</v>
          </cell>
        </row>
        <row r="29">
          <cell r="C29">
            <v>2.74</v>
          </cell>
        </row>
        <row r="30">
          <cell r="C30">
            <v>2.86</v>
          </cell>
        </row>
        <row r="31">
          <cell r="C31">
            <v>3.38</v>
          </cell>
        </row>
        <row r="33">
          <cell r="C33">
            <v>3.8</v>
          </cell>
        </row>
        <row r="34">
          <cell r="C34">
            <v>4.34</v>
          </cell>
        </row>
        <row r="35">
          <cell r="C35">
            <v>7.15</v>
          </cell>
        </row>
        <row r="36">
          <cell r="C36">
            <v>7.79</v>
          </cell>
        </row>
        <row r="38">
          <cell r="C38">
            <v>9.18</v>
          </cell>
        </row>
        <row r="39">
          <cell r="C39">
            <v>11.17</v>
          </cell>
        </row>
        <row r="42">
          <cell r="C42">
            <v>5.01795</v>
          </cell>
        </row>
        <row r="43">
          <cell r="C43">
            <v>7.245</v>
          </cell>
        </row>
        <row r="44">
          <cell r="C44">
            <v>9.475200000000001</v>
          </cell>
        </row>
        <row r="45">
          <cell r="C45">
            <v>13.16385</v>
          </cell>
        </row>
        <row r="47">
          <cell r="C47">
            <v>18.774</v>
          </cell>
        </row>
        <row r="48">
          <cell r="C48">
            <v>37.90395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0"/>
      <sheetData sheetId="1"/>
      <sheetData sheetId="2"/>
      <sheetData sheetId="3"/>
      <sheetData sheetId="4">
        <row r="2">
          <cell r="C2">
            <v>0.1</v>
          </cell>
        </row>
        <row r="3">
          <cell r="C3">
            <v>0.05</v>
          </cell>
        </row>
        <row r="4">
          <cell r="C4">
            <v>0.92</v>
          </cell>
        </row>
        <row r="5">
          <cell r="C5">
            <v>0.92</v>
          </cell>
        </row>
        <row r="6">
          <cell r="C6">
            <v>1.1</v>
          </cell>
        </row>
        <row r="7">
          <cell r="C7">
            <v>1.1</v>
          </cell>
        </row>
        <row r="8">
          <cell r="C8">
            <v>1.1</v>
          </cell>
        </row>
        <row r="9">
          <cell r="C9">
            <v>1.2</v>
          </cell>
        </row>
        <row r="14">
          <cell r="C14">
            <v>0.1</v>
          </cell>
        </row>
        <row r="16">
          <cell r="C16">
            <v>56</v>
          </cell>
        </row>
        <row r="17">
          <cell r="C17">
            <v>15.68</v>
          </cell>
        </row>
        <row r="18">
          <cell r="C18">
            <v>9.3</v>
          </cell>
        </row>
        <row r="19">
          <cell r="C19">
            <v>1.82</v>
          </cell>
        </row>
        <row r="23">
          <cell r="C23">
            <v>1.74</v>
          </cell>
        </row>
        <row r="25">
          <cell r="C25">
            <v>0.72</v>
          </cell>
        </row>
        <row r="26">
          <cell r="C26">
            <v>2.48</v>
          </cell>
        </row>
        <row r="27">
          <cell r="C27">
            <v>2.58</v>
          </cell>
        </row>
        <row r="29">
          <cell r="C29">
            <v>2.74</v>
          </cell>
        </row>
        <row r="30">
          <cell r="C30">
            <v>2.86</v>
          </cell>
        </row>
        <row r="31">
          <cell r="C31">
            <v>3.38</v>
          </cell>
        </row>
        <row r="33">
          <cell r="C33">
            <v>3.8</v>
          </cell>
        </row>
        <row r="34">
          <cell r="C34">
            <v>4.34</v>
          </cell>
        </row>
        <row r="35">
          <cell r="C35">
            <v>7.15</v>
          </cell>
        </row>
        <row r="36">
          <cell r="C36">
            <v>7.79</v>
          </cell>
        </row>
        <row r="38">
          <cell r="C38">
            <v>9.18</v>
          </cell>
        </row>
        <row r="39">
          <cell r="C39">
            <v>11.17</v>
          </cell>
        </row>
        <row r="42">
          <cell r="C42">
            <v>5.01795</v>
          </cell>
        </row>
        <row r="43">
          <cell r="C43">
            <v>7.245</v>
          </cell>
        </row>
        <row r="44">
          <cell r="C44">
            <v>9.475200000000001</v>
          </cell>
        </row>
        <row r="45">
          <cell r="C45">
            <v>13.16385</v>
          </cell>
        </row>
        <row r="47">
          <cell r="C47">
            <v>18.774</v>
          </cell>
        </row>
        <row r="48">
          <cell r="C48">
            <v>37.90395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C12">
            <v>0.1</v>
          </cell>
        </row>
        <row r="14">
          <cell r="C14">
            <v>0.1</v>
          </cell>
        </row>
        <row r="20">
          <cell r="C20">
            <v>12.5</v>
          </cell>
        </row>
        <row r="52">
          <cell r="C52">
            <v>4.54</v>
          </cell>
        </row>
        <row r="56">
          <cell r="C56">
            <v>2.23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C12">
            <v>0.1</v>
          </cell>
        </row>
        <row r="14">
          <cell r="C14">
            <v>0.1</v>
          </cell>
        </row>
        <row r="20">
          <cell r="C20">
            <v>12.5</v>
          </cell>
        </row>
        <row r="52">
          <cell r="C52">
            <v>4.54</v>
          </cell>
        </row>
        <row r="56">
          <cell r="C56">
            <v>2.23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Q175"/>
  <sheetViews>
    <sheetView tabSelected="1" view="pageBreakPreview" zoomScale="85" zoomScaleSheetLayoutView="85" workbookViewId="0" topLeftCell="A163">
      <selection activeCell="D83" sqref="D83"/>
    </sheetView>
  </sheetViews>
  <sheetFormatPr defaultColWidth="9.140625" defaultRowHeight="12.75"/>
  <cols>
    <col min="1" max="1" width="10.7109375" style="25" customWidth="1"/>
    <col min="2" max="2" width="52.7109375" style="21" customWidth="1"/>
    <col min="3" max="3" width="6.7109375" style="5" customWidth="1"/>
    <col min="4" max="4" width="11.7109375" style="5" customWidth="1"/>
    <col min="5" max="5" width="10.00390625" style="20" customWidth="1"/>
    <col min="6" max="6" width="8.28125" style="20" customWidth="1"/>
    <col min="7" max="7" width="9.7109375" style="20" customWidth="1"/>
    <col min="8" max="8" width="16.7109375" style="5" customWidth="1"/>
    <col min="9" max="9" width="9.140625" style="59" customWidth="1"/>
    <col min="10" max="10" width="10.140625" style="59" bestFit="1" customWidth="1"/>
    <col min="11" max="11" width="10.28125" style="59" bestFit="1" customWidth="1"/>
    <col min="12" max="12" width="9.28125" style="5" bestFit="1" customWidth="1"/>
    <col min="13" max="16384" width="9.140625" style="5" customWidth="1"/>
  </cols>
  <sheetData>
    <row r="1" spans="1:8" ht="12.75">
      <c r="A1" s="22"/>
      <c r="B1" s="1"/>
      <c r="C1" s="2"/>
      <c r="D1" s="2"/>
      <c r="E1" s="3"/>
      <c r="F1" s="3"/>
      <c r="G1" s="3"/>
      <c r="H1" s="4"/>
    </row>
    <row r="2" spans="1:8" ht="12.75">
      <c r="A2" s="23"/>
      <c r="B2" s="114"/>
      <c r="C2" s="6"/>
      <c r="D2" s="6"/>
      <c r="E2" s="7"/>
      <c r="F2" s="7"/>
      <c r="G2" s="7"/>
      <c r="H2" s="8"/>
    </row>
    <row r="3" spans="1:9" ht="12" customHeight="1">
      <c r="A3" s="61"/>
      <c r="B3" s="9"/>
      <c r="C3" s="9"/>
      <c r="D3" s="9"/>
      <c r="E3" s="162"/>
      <c r="F3" s="9"/>
      <c r="G3" s="9"/>
      <c r="H3" s="8"/>
      <c r="I3" s="59" t="s">
        <v>257</v>
      </c>
    </row>
    <row r="4" spans="1:8" ht="19.5" customHeight="1">
      <c r="A4" s="62"/>
      <c r="B4" s="10"/>
      <c r="C4" s="115"/>
      <c r="D4" s="10"/>
      <c r="E4" s="163"/>
      <c r="F4" s="10"/>
      <c r="G4" s="10"/>
      <c r="H4" s="11"/>
    </row>
    <row r="5" spans="1:8" ht="12.75" customHeight="1">
      <c r="A5" s="62"/>
      <c r="B5" s="10"/>
      <c r="C5" s="115"/>
      <c r="D5" s="10"/>
      <c r="E5" s="163"/>
      <c r="F5" s="10"/>
      <c r="G5" s="10"/>
      <c r="H5" s="11"/>
    </row>
    <row r="6" spans="1:8" ht="12.75" customHeight="1">
      <c r="A6" s="62"/>
      <c r="B6" s="10"/>
      <c r="C6" s="115"/>
      <c r="D6" s="10"/>
      <c r="E6" s="163"/>
      <c r="F6" s="10"/>
      <c r="G6" s="10"/>
      <c r="H6" s="11"/>
    </row>
    <row r="7" spans="1:8" ht="12.75">
      <c r="A7" s="12" t="s">
        <v>175</v>
      </c>
      <c r="B7" s="168" t="s">
        <v>200</v>
      </c>
      <c r="C7" s="168"/>
      <c r="D7" s="168"/>
      <c r="E7" s="168"/>
      <c r="F7" s="168"/>
      <c r="G7" s="168"/>
      <c r="H7" s="169"/>
    </row>
    <row r="8" spans="1:8" ht="12.75">
      <c r="A8" s="12" t="s">
        <v>9</v>
      </c>
      <c r="B8" s="168" t="s">
        <v>276</v>
      </c>
      <c r="C8" s="168"/>
      <c r="D8" s="168"/>
      <c r="E8" s="168"/>
      <c r="F8" s="168"/>
      <c r="G8" s="168"/>
      <c r="H8" s="169"/>
    </row>
    <row r="9" spans="1:8" ht="12.75">
      <c r="A9" s="12" t="s">
        <v>10</v>
      </c>
      <c r="B9" s="170" t="s">
        <v>258</v>
      </c>
      <c r="C9" s="170"/>
      <c r="D9" s="170"/>
      <c r="E9" s="170"/>
      <c r="F9" s="170"/>
      <c r="G9" s="170"/>
      <c r="H9" s="171"/>
    </row>
    <row r="10" spans="1:8" ht="13.5" thickBot="1">
      <c r="A10" s="165" t="s">
        <v>7</v>
      </c>
      <c r="B10" s="166"/>
      <c r="C10" s="166"/>
      <c r="D10" s="166"/>
      <c r="E10" s="166"/>
      <c r="F10" s="166"/>
      <c r="G10" s="166"/>
      <c r="H10" s="167"/>
    </row>
    <row r="11" spans="1:8" ht="18" customHeight="1">
      <c r="A11" s="156" t="s">
        <v>11</v>
      </c>
      <c r="B11" s="157" t="s">
        <v>12</v>
      </c>
      <c r="C11" s="158" t="s">
        <v>13</v>
      </c>
      <c r="D11" s="159" t="s">
        <v>5</v>
      </c>
      <c r="E11" s="160" t="s">
        <v>14</v>
      </c>
      <c r="F11" s="160" t="s">
        <v>15</v>
      </c>
      <c r="G11" s="158" t="s">
        <v>16</v>
      </c>
      <c r="H11" s="161" t="s">
        <v>17</v>
      </c>
    </row>
    <row r="12" spans="1:11" s="17" customFormat="1" ht="12.75">
      <c r="A12" s="107" t="s">
        <v>18</v>
      </c>
      <c r="B12" s="13" t="s">
        <v>53</v>
      </c>
      <c r="C12" s="14"/>
      <c r="D12" s="14"/>
      <c r="E12" s="15"/>
      <c r="F12" s="15"/>
      <c r="G12" s="15"/>
      <c r="H12" s="16"/>
      <c r="I12" s="60">
        <v>1</v>
      </c>
      <c r="J12" s="60"/>
      <c r="K12" s="60"/>
    </row>
    <row r="13" spans="1:11" s="17" customFormat="1" ht="12.75">
      <c r="A13" s="24" t="s">
        <v>211</v>
      </c>
      <c r="B13" s="102" t="s">
        <v>212</v>
      </c>
      <c r="C13" s="28" t="s">
        <v>115</v>
      </c>
      <c r="D13" s="29">
        <v>41.14</v>
      </c>
      <c r="E13" s="37">
        <v>0</v>
      </c>
      <c r="F13" s="30">
        <v>6.5</v>
      </c>
      <c r="G13" s="30">
        <f aca="true" t="shared" si="0" ref="G13:G23">F13+E13</f>
        <v>6.5</v>
      </c>
      <c r="H13" s="64">
        <f aca="true" t="shared" si="1" ref="H13:H22">G13*D13</f>
        <v>267.41</v>
      </c>
      <c r="I13" s="60"/>
      <c r="J13" s="60"/>
      <c r="K13" s="60"/>
    </row>
    <row r="14" spans="1:11" s="17" customFormat="1" ht="12.75">
      <c r="A14" s="145" t="s">
        <v>253</v>
      </c>
      <c r="B14" s="146" t="s">
        <v>254</v>
      </c>
      <c r="C14" s="28" t="s">
        <v>115</v>
      </c>
      <c r="D14" s="29">
        <v>33</v>
      </c>
      <c r="E14" s="37">
        <v>0</v>
      </c>
      <c r="F14" s="30">
        <v>7.13</v>
      </c>
      <c r="G14" s="30">
        <f t="shared" si="0"/>
        <v>7.13</v>
      </c>
      <c r="H14" s="64">
        <f t="shared" si="1"/>
        <v>235.29</v>
      </c>
      <c r="I14" s="60"/>
      <c r="J14" s="60"/>
      <c r="K14" s="60"/>
    </row>
    <row r="15" spans="1:11" s="17" customFormat="1" ht="12.75">
      <c r="A15" s="24" t="s">
        <v>221</v>
      </c>
      <c r="B15" s="102" t="s">
        <v>222</v>
      </c>
      <c r="C15" s="58" t="s">
        <v>115</v>
      </c>
      <c r="D15" s="29">
        <v>92.26</v>
      </c>
      <c r="E15" s="37">
        <v>0</v>
      </c>
      <c r="F15" s="30">
        <v>5.57</v>
      </c>
      <c r="G15" s="30">
        <f t="shared" si="0"/>
        <v>5.57</v>
      </c>
      <c r="H15" s="64">
        <f t="shared" si="1"/>
        <v>513.8882000000001</v>
      </c>
      <c r="I15" s="60"/>
      <c r="J15" s="60"/>
      <c r="K15" s="60"/>
    </row>
    <row r="16" spans="1:11" s="17" customFormat="1" ht="12.75">
      <c r="A16" s="24" t="s">
        <v>223</v>
      </c>
      <c r="B16" s="102" t="s">
        <v>224</v>
      </c>
      <c r="C16" s="58" t="s">
        <v>115</v>
      </c>
      <c r="D16" s="29">
        <v>92.26</v>
      </c>
      <c r="E16" s="37">
        <v>0</v>
      </c>
      <c r="F16" s="30">
        <v>12.07</v>
      </c>
      <c r="G16" s="30">
        <f t="shared" si="0"/>
        <v>12.07</v>
      </c>
      <c r="H16" s="64">
        <f t="shared" si="1"/>
        <v>1113.5782000000002</v>
      </c>
      <c r="I16" s="60"/>
      <c r="J16" s="60"/>
      <c r="K16" s="60"/>
    </row>
    <row r="17" spans="1:11" s="17" customFormat="1" ht="12.75">
      <c r="A17" s="24" t="s">
        <v>225</v>
      </c>
      <c r="B17" s="102" t="s">
        <v>226</v>
      </c>
      <c r="C17" s="28" t="s">
        <v>168</v>
      </c>
      <c r="D17" s="29">
        <f>0.72+1.5</f>
        <v>2.2199999999999998</v>
      </c>
      <c r="E17" s="37">
        <v>0</v>
      </c>
      <c r="F17" s="30">
        <v>25.45</v>
      </c>
      <c r="G17" s="30">
        <f t="shared" si="0"/>
        <v>25.45</v>
      </c>
      <c r="H17" s="64">
        <f t="shared" si="1"/>
        <v>56.498999999999995</v>
      </c>
      <c r="I17" s="60"/>
      <c r="J17" s="60"/>
      <c r="K17" s="60"/>
    </row>
    <row r="18" spans="1:11" s="17" customFormat="1" ht="12.75">
      <c r="A18" s="24" t="s">
        <v>249</v>
      </c>
      <c r="B18" s="102" t="s">
        <v>250</v>
      </c>
      <c r="C18" s="28" t="s">
        <v>115</v>
      </c>
      <c r="D18" s="29">
        <f>4.62+1.1</f>
        <v>5.720000000000001</v>
      </c>
      <c r="E18" s="37">
        <v>0</v>
      </c>
      <c r="F18" s="30">
        <v>4.64</v>
      </c>
      <c r="G18" s="30">
        <f>F18+E18</f>
        <v>4.64</v>
      </c>
      <c r="H18" s="64">
        <f>G18*D18</f>
        <v>26.5408</v>
      </c>
      <c r="I18" s="60"/>
      <c r="J18" s="60"/>
      <c r="K18" s="60"/>
    </row>
    <row r="19" spans="1:11" s="17" customFormat="1" ht="12.75">
      <c r="A19" s="24"/>
      <c r="B19" s="102" t="s">
        <v>248</v>
      </c>
      <c r="C19" s="58" t="s">
        <v>194</v>
      </c>
      <c r="D19" s="29">
        <v>1</v>
      </c>
      <c r="E19" s="37">
        <v>100</v>
      </c>
      <c r="F19" s="30">
        <v>0</v>
      </c>
      <c r="G19" s="30">
        <f t="shared" si="0"/>
        <v>100</v>
      </c>
      <c r="H19" s="64">
        <f t="shared" si="1"/>
        <v>100</v>
      </c>
      <c r="I19" s="60"/>
      <c r="J19" s="60"/>
      <c r="K19" s="60"/>
    </row>
    <row r="20" spans="1:11" s="17" customFormat="1" ht="12.75">
      <c r="A20" s="24"/>
      <c r="B20" s="102" t="s">
        <v>238</v>
      </c>
      <c r="C20" s="58" t="s">
        <v>194</v>
      </c>
      <c r="D20" s="29">
        <v>1</v>
      </c>
      <c r="E20" s="37">
        <v>120</v>
      </c>
      <c r="F20" s="30">
        <v>0</v>
      </c>
      <c r="G20" s="30">
        <f t="shared" si="0"/>
        <v>120</v>
      </c>
      <c r="H20" s="64">
        <f t="shared" si="1"/>
        <v>120</v>
      </c>
      <c r="I20" s="60"/>
      <c r="J20" s="60"/>
      <c r="K20" s="60"/>
    </row>
    <row r="21" spans="1:11" s="17" customFormat="1" ht="12.75">
      <c r="A21" s="24"/>
      <c r="B21" s="102" t="s">
        <v>261</v>
      </c>
      <c r="C21" s="58" t="s">
        <v>20</v>
      </c>
      <c r="D21" s="29">
        <v>343.28</v>
      </c>
      <c r="E21" s="37">
        <v>0.18</v>
      </c>
      <c r="F21" s="30">
        <v>1</v>
      </c>
      <c r="G21" s="30">
        <f>F21+E21</f>
        <v>1.18</v>
      </c>
      <c r="H21" s="64">
        <f>G21*D21</f>
        <v>405.07039999999995</v>
      </c>
      <c r="I21" s="60"/>
      <c r="J21" s="60"/>
      <c r="K21" s="60"/>
    </row>
    <row r="22" spans="1:11" s="17" customFormat="1" ht="12.75">
      <c r="A22" s="24" t="s">
        <v>251</v>
      </c>
      <c r="B22" s="102" t="s">
        <v>252</v>
      </c>
      <c r="C22" s="58" t="s">
        <v>138</v>
      </c>
      <c r="D22" s="29">
        <v>4</v>
      </c>
      <c r="E22" s="37">
        <v>0</v>
      </c>
      <c r="F22" s="30">
        <v>11.61</v>
      </c>
      <c r="G22" s="30">
        <f t="shared" si="0"/>
        <v>11.61</v>
      </c>
      <c r="H22" s="64">
        <f t="shared" si="1"/>
        <v>46.44</v>
      </c>
      <c r="I22" s="60"/>
      <c r="J22" s="60"/>
      <c r="K22" s="60"/>
    </row>
    <row r="23" spans="1:11" s="17" customFormat="1" ht="12.75">
      <c r="A23" s="24" t="s">
        <v>114</v>
      </c>
      <c r="B23" s="102" t="s">
        <v>113</v>
      </c>
      <c r="C23" s="28" t="s">
        <v>115</v>
      </c>
      <c r="D23" s="29">
        <v>3259.05</v>
      </c>
      <c r="E23" s="37">
        <v>0.18</v>
      </c>
      <c r="F23" s="30">
        <v>0</v>
      </c>
      <c r="G23" s="30">
        <f t="shared" si="0"/>
        <v>0.18</v>
      </c>
      <c r="H23" s="64">
        <f aca="true" t="shared" si="2" ref="H23:H29">G23*D23</f>
        <v>586.629</v>
      </c>
      <c r="I23" s="60"/>
      <c r="J23" s="60"/>
      <c r="K23" s="60"/>
    </row>
    <row r="24" spans="1:8" ht="12.75">
      <c r="A24" s="26" t="s">
        <v>117</v>
      </c>
      <c r="B24" s="27" t="s">
        <v>116</v>
      </c>
      <c r="C24" s="28" t="s">
        <v>115</v>
      </c>
      <c r="D24" s="29">
        <v>3259.05</v>
      </c>
      <c r="E24" s="37">
        <v>1.23</v>
      </c>
      <c r="F24" s="30">
        <v>0</v>
      </c>
      <c r="G24" s="30">
        <f aca="true" t="shared" si="3" ref="G24:G29">F24+E24</f>
        <v>1.23</v>
      </c>
      <c r="H24" s="64">
        <f t="shared" si="2"/>
        <v>4008.6315</v>
      </c>
    </row>
    <row r="25" spans="1:8" ht="12.75">
      <c r="A25" s="26" t="s">
        <v>148</v>
      </c>
      <c r="B25" s="102" t="s">
        <v>149</v>
      </c>
      <c r="C25" s="28" t="s">
        <v>115</v>
      </c>
      <c r="D25" s="29">
        <v>3259.05</v>
      </c>
      <c r="E25" s="37">
        <v>0</v>
      </c>
      <c r="F25" s="30">
        <v>2.04</v>
      </c>
      <c r="G25" s="30">
        <f t="shared" si="3"/>
        <v>2.04</v>
      </c>
      <c r="H25" s="64">
        <f t="shared" si="2"/>
        <v>6648.462</v>
      </c>
    </row>
    <row r="26" spans="1:8" ht="12.75">
      <c r="A26" s="135" t="s">
        <v>184</v>
      </c>
      <c r="B26" s="27" t="s">
        <v>185</v>
      </c>
      <c r="C26" s="28" t="s">
        <v>125</v>
      </c>
      <c r="D26" s="29">
        <v>1</v>
      </c>
      <c r="E26" s="37">
        <v>7520.65</v>
      </c>
      <c r="F26" s="30">
        <v>1814.67</v>
      </c>
      <c r="G26" s="30">
        <f t="shared" si="3"/>
        <v>9335.32</v>
      </c>
      <c r="H26" s="64">
        <f t="shared" si="2"/>
        <v>9335.32</v>
      </c>
    </row>
    <row r="27" spans="1:8" ht="12.75">
      <c r="A27" s="26" t="s">
        <v>19</v>
      </c>
      <c r="B27" s="27" t="s">
        <v>118</v>
      </c>
      <c r="C27" s="28" t="s">
        <v>115</v>
      </c>
      <c r="D27" s="29">
        <v>444.91</v>
      </c>
      <c r="E27" s="37">
        <v>2.15</v>
      </c>
      <c r="F27" s="30">
        <v>2.69</v>
      </c>
      <c r="G27" s="30">
        <f t="shared" si="3"/>
        <v>4.84</v>
      </c>
      <c r="H27" s="64">
        <f t="shared" si="2"/>
        <v>2153.3644</v>
      </c>
    </row>
    <row r="28" spans="1:8" ht="12.75">
      <c r="A28" s="26" t="s">
        <v>150</v>
      </c>
      <c r="B28" s="27" t="s">
        <v>151</v>
      </c>
      <c r="C28" s="28" t="s">
        <v>115</v>
      </c>
      <c r="D28" s="29">
        <v>13.5</v>
      </c>
      <c r="E28" s="37">
        <v>126.61</v>
      </c>
      <c r="F28" s="30">
        <v>9.77</v>
      </c>
      <c r="G28" s="30">
        <f t="shared" si="3"/>
        <v>136.38</v>
      </c>
      <c r="H28" s="64">
        <f t="shared" si="2"/>
        <v>1841.1299999999999</v>
      </c>
    </row>
    <row r="29" spans="1:8" ht="22.5">
      <c r="A29" s="26" t="s">
        <v>120</v>
      </c>
      <c r="B29" s="102" t="s">
        <v>119</v>
      </c>
      <c r="C29" s="58" t="s">
        <v>115</v>
      </c>
      <c r="D29" s="29">
        <v>444.91</v>
      </c>
      <c r="E29" s="37">
        <v>8.13</v>
      </c>
      <c r="F29" s="30">
        <v>0</v>
      </c>
      <c r="G29" s="30">
        <f t="shared" si="3"/>
        <v>8.13</v>
      </c>
      <c r="H29" s="64">
        <f t="shared" si="2"/>
        <v>3617.1183000000005</v>
      </c>
    </row>
    <row r="30" spans="1:8" ht="12.75">
      <c r="A30" s="26"/>
      <c r="B30" s="31" t="s">
        <v>21</v>
      </c>
      <c r="C30" s="32"/>
      <c r="D30" s="33"/>
      <c r="E30" s="34"/>
      <c r="F30" s="34"/>
      <c r="G30" s="34"/>
      <c r="H30" s="35">
        <f>SUM(H13:H29)</f>
        <v>31075.3718</v>
      </c>
    </row>
    <row r="31" spans="1:8" ht="12.75">
      <c r="A31" s="24"/>
      <c r="B31" s="31"/>
      <c r="C31" s="32"/>
      <c r="D31" s="33"/>
      <c r="E31" s="34"/>
      <c r="F31" s="34"/>
      <c r="G31" s="34"/>
      <c r="H31" s="35"/>
    </row>
    <row r="32" spans="1:9" ht="12.75">
      <c r="A32" s="107" t="s">
        <v>121</v>
      </c>
      <c r="B32" s="18" t="s">
        <v>122</v>
      </c>
      <c r="C32" s="28"/>
      <c r="D32" s="36"/>
      <c r="E32" s="37"/>
      <c r="F32" s="37"/>
      <c r="G32" s="37"/>
      <c r="H32" s="38"/>
      <c r="I32" s="59">
        <v>2</v>
      </c>
    </row>
    <row r="33" spans="1:8" ht="12.75">
      <c r="A33" s="136" t="s">
        <v>152</v>
      </c>
      <c r="B33" s="27" t="s">
        <v>153</v>
      </c>
      <c r="C33" s="66" t="s">
        <v>55</v>
      </c>
      <c r="D33" s="67">
        <v>228.13</v>
      </c>
      <c r="E33" s="69">
        <v>25.73</v>
      </c>
      <c r="F33" s="69">
        <v>7.33</v>
      </c>
      <c r="G33" s="69">
        <f>F33+E33</f>
        <v>33.06</v>
      </c>
      <c r="H33" s="64">
        <f>G33*D33</f>
        <v>7541.977800000001</v>
      </c>
    </row>
    <row r="34" spans="1:8" ht="12.75">
      <c r="A34" s="26"/>
      <c r="B34" s="19" t="s">
        <v>21</v>
      </c>
      <c r="C34" s="28"/>
      <c r="D34" s="36"/>
      <c r="E34" s="37"/>
      <c r="F34" s="37"/>
      <c r="G34" s="37"/>
      <c r="H34" s="35">
        <f>SUM(H33:H33)</f>
        <v>7541.977800000001</v>
      </c>
    </row>
    <row r="35" spans="1:8" ht="12.75">
      <c r="A35" s="26"/>
      <c r="B35" s="27"/>
      <c r="C35" s="28"/>
      <c r="D35" s="36"/>
      <c r="E35" s="37"/>
      <c r="F35" s="37"/>
      <c r="G35" s="37"/>
      <c r="H35" s="38"/>
    </row>
    <row r="36" spans="1:8" ht="12.75">
      <c r="A36" s="107" t="s">
        <v>22</v>
      </c>
      <c r="B36" s="18" t="s">
        <v>54</v>
      </c>
      <c r="C36" s="28"/>
      <c r="D36" s="36"/>
      <c r="E36" s="37"/>
      <c r="F36" s="37"/>
      <c r="G36" s="37"/>
      <c r="H36" s="38"/>
    </row>
    <row r="37" spans="1:9" s="65" customFormat="1" ht="12.75">
      <c r="A37" s="136" t="s">
        <v>23</v>
      </c>
      <c r="B37" s="102" t="s">
        <v>56</v>
      </c>
      <c r="C37" s="66" t="s">
        <v>20</v>
      </c>
      <c r="D37" s="67">
        <v>3259.05</v>
      </c>
      <c r="E37" s="69">
        <v>0</v>
      </c>
      <c r="F37" s="69">
        <v>4.07</v>
      </c>
      <c r="G37" s="69">
        <f>F37+E37</f>
        <v>4.07</v>
      </c>
      <c r="H37" s="64">
        <f>G37*D37</f>
        <v>13264.333500000002</v>
      </c>
      <c r="I37" s="59">
        <v>3</v>
      </c>
    </row>
    <row r="38" spans="1:10" s="65" customFormat="1" ht="12.75">
      <c r="A38" s="136" t="s">
        <v>24</v>
      </c>
      <c r="B38" s="102" t="s">
        <v>57</v>
      </c>
      <c r="C38" s="66" t="s">
        <v>55</v>
      </c>
      <c r="D38" s="67">
        <v>3259.05</v>
      </c>
      <c r="E38" s="69">
        <v>0</v>
      </c>
      <c r="F38" s="69">
        <v>17.31</v>
      </c>
      <c r="G38" s="69">
        <f>F38+E38</f>
        <v>17.31</v>
      </c>
      <c r="H38" s="64">
        <f>G38*D38</f>
        <v>56414.1555</v>
      </c>
      <c r="J38" s="68"/>
    </row>
    <row r="39" spans="1:10" s="65" customFormat="1" ht="12.75">
      <c r="A39" s="136" t="s">
        <v>154</v>
      </c>
      <c r="B39" s="102" t="s">
        <v>155</v>
      </c>
      <c r="C39" s="66" t="s">
        <v>115</v>
      </c>
      <c r="D39" s="67">
        <v>444.91</v>
      </c>
      <c r="E39" s="69">
        <v>0.24</v>
      </c>
      <c r="F39" s="69">
        <v>0.03</v>
      </c>
      <c r="G39" s="69">
        <f>F39+E39</f>
        <v>0.27</v>
      </c>
      <c r="H39" s="64">
        <f>G39*D39</f>
        <v>120.12570000000001</v>
      </c>
      <c r="J39" s="68"/>
    </row>
    <row r="40" spans="1:10" s="65" customFormat="1" ht="12.75">
      <c r="A40" s="136" t="s">
        <v>201</v>
      </c>
      <c r="B40" s="102" t="s">
        <v>202</v>
      </c>
      <c r="C40" s="66" t="s">
        <v>55</v>
      </c>
      <c r="D40" s="67">
        <v>325.91</v>
      </c>
      <c r="E40" s="69">
        <v>1.18</v>
      </c>
      <c r="F40" s="69">
        <v>0</v>
      </c>
      <c r="G40" s="69">
        <f>F40+E40</f>
        <v>1.18</v>
      </c>
      <c r="H40" s="64">
        <f>G40*D40</f>
        <v>384.5738</v>
      </c>
      <c r="J40" s="68"/>
    </row>
    <row r="41" spans="1:8" ht="12.75">
      <c r="A41" s="26"/>
      <c r="B41" s="19" t="s">
        <v>21</v>
      </c>
      <c r="C41" s="28"/>
      <c r="D41" s="36"/>
      <c r="E41" s="37"/>
      <c r="F41" s="37"/>
      <c r="G41" s="37"/>
      <c r="H41" s="35">
        <f>SUM(H37:H40)</f>
        <v>70183.1885</v>
      </c>
    </row>
    <row r="42" spans="1:8" ht="12.75">
      <c r="A42" s="26"/>
      <c r="B42" s="27"/>
      <c r="C42" s="28"/>
      <c r="D42" s="36"/>
      <c r="E42" s="37"/>
      <c r="F42" s="37"/>
      <c r="G42" s="37"/>
      <c r="H42" s="38"/>
    </row>
    <row r="43" spans="1:8" ht="12.75">
      <c r="A43" s="107" t="s">
        <v>25</v>
      </c>
      <c r="B43" s="18" t="s">
        <v>58</v>
      </c>
      <c r="C43" s="28"/>
      <c r="D43" s="36"/>
      <c r="E43" s="37"/>
      <c r="F43" s="37"/>
      <c r="G43" s="37"/>
      <c r="H43" s="38"/>
    </row>
    <row r="44" spans="1:9" s="65" customFormat="1" ht="12.75" customHeight="1">
      <c r="A44" s="136" t="s">
        <v>203</v>
      </c>
      <c r="B44" s="102" t="s">
        <v>204</v>
      </c>
      <c r="C44" s="66" t="s">
        <v>55</v>
      </c>
      <c r="D44" s="67">
        <v>8.68</v>
      </c>
      <c r="E44" s="69">
        <v>224.47</v>
      </c>
      <c r="F44" s="69">
        <v>55.37</v>
      </c>
      <c r="G44" s="69">
        <f>F44+E44</f>
        <v>279.84</v>
      </c>
      <c r="H44" s="64">
        <f>G44*D44</f>
        <v>2429.0112</v>
      </c>
      <c r="I44" s="65">
        <v>4</v>
      </c>
    </row>
    <row r="45" spans="1:8" s="65" customFormat="1" ht="12.75" customHeight="1">
      <c r="A45" s="136" t="s">
        <v>209</v>
      </c>
      <c r="B45" s="102" t="s">
        <v>210</v>
      </c>
      <c r="C45" s="66" t="s">
        <v>168</v>
      </c>
      <c r="D45" s="67">
        <v>2.24</v>
      </c>
      <c r="E45" s="69">
        <v>164.81</v>
      </c>
      <c r="F45" s="69">
        <v>197.85</v>
      </c>
      <c r="G45" s="69">
        <f>F45+E45</f>
        <v>362.65999999999997</v>
      </c>
      <c r="H45" s="64">
        <f>G45*D45</f>
        <v>812.3584</v>
      </c>
    </row>
    <row r="46" spans="1:8" s="65" customFormat="1" ht="12.75" customHeight="1">
      <c r="A46" s="100" t="s">
        <v>0</v>
      </c>
      <c r="B46" s="102" t="s">
        <v>68</v>
      </c>
      <c r="C46" s="66" t="s">
        <v>2</v>
      </c>
      <c r="D46" s="67">
        <v>195</v>
      </c>
      <c r="E46" s="69">
        <v>15.36</v>
      </c>
      <c r="F46" s="69">
        <v>27.82</v>
      </c>
      <c r="G46" s="69">
        <f>F46+E46</f>
        <v>43.18</v>
      </c>
      <c r="H46" s="64">
        <f>G46*D46</f>
        <v>8420.1</v>
      </c>
    </row>
    <row r="47" spans="1:9" s="65" customFormat="1" ht="12.75" customHeight="1">
      <c r="A47" s="100" t="s">
        <v>26</v>
      </c>
      <c r="B47" s="102" t="s">
        <v>61</v>
      </c>
      <c r="C47" s="66" t="s">
        <v>55</v>
      </c>
      <c r="D47" s="67">
        <v>8.68</v>
      </c>
      <c r="E47" s="69">
        <v>0</v>
      </c>
      <c r="F47" s="133">
        <v>122.19</v>
      </c>
      <c r="G47" s="69">
        <f>F47+E47</f>
        <v>122.19</v>
      </c>
      <c r="H47" s="64">
        <f>G47*D47</f>
        <v>1060.6091999999999</v>
      </c>
      <c r="I47" s="122"/>
    </row>
    <row r="48" spans="1:8" ht="12.75">
      <c r="A48" s="26"/>
      <c r="B48" s="19" t="s">
        <v>21</v>
      </c>
      <c r="C48" s="28"/>
      <c r="D48" s="36"/>
      <c r="E48" s="37"/>
      <c r="F48" s="37"/>
      <c r="G48" s="37"/>
      <c r="H48" s="35">
        <f>SUM(H44:H47)</f>
        <v>12722.0788</v>
      </c>
    </row>
    <row r="49" spans="1:8" ht="12.75">
      <c r="A49" s="26"/>
      <c r="B49" s="39"/>
      <c r="C49" s="28"/>
      <c r="D49" s="36"/>
      <c r="E49" s="37"/>
      <c r="F49" s="37"/>
      <c r="G49" s="37"/>
      <c r="H49" s="38"/>
    </row>
    <row r="50" spans="1:9" ht="12.75">
      <c r="A50" s="107" t="s">
        <v>27</v>
      </c>
      <c r="B50" s="18" t="s">
        <v>77</v>
      </c>
      <c r="C50" s="28"/>
      <c r="D50" s="29"/>
      <c r="E50" s="37"/>
      <c r="F50" s="37"/>
      <c r="G50" s="37"/>
      <c r="H50" s="38"/>
      <c r="I50" s="59">
        <v>5</v>
      </c>
    </row>
    <row r="51" spans="1:9" s="65" customFormat="1" ht="12.75" customHeight="1">
      <c r="A51" s="134" t="s">
        <v>203</v>
      </c>
      <c r="B51" s="102" t="s">
        <v>204</v>
      </c>
      <c r="C51" s="66" t="s">
        <v>55</v>
      </c>
      <c r="D51" s="67">
        <f>40.62+2.4+8.63+0.8</f>
        <v>52.449999999999996</v>
      </c>
      <c r="E51" s="69">
        <v>224.47</v>
      </c>
      <c r="F51" s="69">
        <v>55.37</v>
      </c>
      <c r="G51" s="69">
        <f>F51+E51</f>
        <v>279.84</v>
      </c>
      <c r="H51" s="64">
        <f>G51*D51</f>
        <v>14677.607999999998</v>
      </c>
      <c r="I51" s="122"/>
    </row>
    <row r="52" spans="1:9" s="65" customFormat="1" ht="12.75" customHeight="1">
      <c r="A52" s="134" t="s">
        <v>197</v>
      </c>
      <c r="B52" s="102" t="s">
        <v>196</v>
      </c>
      <c r="C52" s="66" t="s">
        <v>55</v>
      </c>
      <c r="D52" s="67">
        <v>7.96</v>
      </c>
      <c r="E52" s="69">
        <v>223.84</v>
      </c>
      <c r="F52" s="69">
        <v>55.37</v>
      </c>
      <c r="G52" s="69">
        <f>F52+E52</f>
        <v>279.21</v>
      </c>
      <c r="H52" s="64">
        <f>G52*D52</f>
        <v>2222.5116</v>
      </c>
      <c r="I52" s="122"/>
    </row>
    <row r="53" spans="1:12" s="65" customFormat="1" ht="14.25" customHeight="1">
      <c r="A53" s="134" t="s">
        <v>205</v>
      </c>
      <c r="B53" s="102" t="s">
        <v>206</v>
      </c>
      <c r="C53" s="66" t="s">
        <v>20</v>
      </c>
      <c r="D53" s="130">
        <v>131.85</v>
      </c>
      <c r="E53" s="69">
        <v>32.7</v>
      </c>
      <c r="F53" s="69">
        <v>36.66</v>
      </c>
      <c r="G53" s="69">
        <f aca="true" t="shared" si="4" ref="G53:G59">F53+E53</f>
        <v>69.36</v>
      </c>
      <c r="H53" s="64">
        <f aca="true" t="shared" si="5" ref="H53:H59">G53*D53</f>
        <v>9145.116</v>
      </c>
      <c r="J53" s="65">
        <v>31.11</v>
      </c>
      <c r="K53" s="65">
        <v>8.77</v>
      </c>
      <c r="L53" s="65">
        <f>J53+K53</f>
        <v>39.879999999999995</v>
      </c>
    </row>
    <row r="54" spans="1:11" s="65" customFormat="1" ht="14.25" customHeight="1">
      <c r="A54" s="134" t="s">
        <v>28</v>
      </c>
      <c r="B54" s="102" t="s">
        <v>62</v>
      </c>
      <c r="C54" s="66" t="s">
        <v>59</v>
      </c>
      <c r="D54" s="67">
        <f>43.81+395+18</f>
        <v>456.81</v>
      </c>
      <c r="E54" s="69">
        <v>3.84</v>
      </c>
      <c r="F54" s="69">
        <v>1.95</v>
      </c>
      <c r="G54" s="69">
        <f t="shared" si="4"/>
        <v>5.79</v>
      </c>
      <c r="H54" s="64">
        <f t="shared" si="5"/>
        <v>2644.9299</v>
      </c>
      <c r="J54" s="68">
        <f>D54</f>
        <v>456.81</v>
      </c>
      <c r="K54" s="68">
        <f>D56</f>
        <v>730</v>
      </c>
    </row>
    <row r="55" spans="1:11" s="65" customFormat="1" ht="14.25" customHeight="1">
      <c r="A55" s="134" t="s">
        <v>29</v>
      </c>
      <c r="B55" s="102" t="s">
        <v>63</v>
      </c>
      <c r="C55" s="66" t="s">
        <v>59</v>
      </c>
      <c r="D55" s="67">
        <f>41+34+66</f>
        <v>141</v>
      </c>
      <c r="E55" s="69">
        <v>3.81</v>
      </c>
      <c r="F55" s="69">
        <v>1.95</v>
      </c>
      <c r="G55" s="69">
        <f t="shared" si="4"/>
        <v>5.76</v>
      </c>
      <c r="H55" s="64">
        <f t="shared" si="5"/>
        <v>812.16</v>
      </c>
      <c r="J55" s="65">
        <v>7.23</v>
      </c>
      <c r="K55" s="65">
        <v>40</v>
      </c>
    </row>
    <row r="56" spans="1:11" s="65" customFormat="1" ht="12.75" customHeight="1">
      <c r="A56" s="134" t="s">
        <v>30</v>
      </c>
      <c r="B56" s="102" t="s">
        <v>60</v>
      </c>
      <c r="C56" s="66" t="s">
        <v>59</v>
      </c>
      <c r="D56" s="130">
        <f>624+13+93</f>
        <v>730</v>
      </c>
      <c r="E56" s="69">
        <v>3.55</v>
      </c>
      <c r="F56" s="69">
        <v>1.95</v>
      </c>
      <c r="G56" s="69">
        <f t="shared" si="4"/>
        <v>5.5</v>
      </c>
      <c r="H56" s="64">
        <f t="shared" si="5"/>
        <v>4015</v>
      </c>
      <c r="J56" s="68">
        <f>J54+J55</f>
        <v>464.04</v>
      </c>
      <c r="K56" s="68">
        <f>K54+K55</f>
        <v>770</v>
      </c>
    </row>
    <row r="57" spans="1:11" s="65" customFormat="1" ht="12.75" customHeight="1">
      <c r="A57" s="134" t="s">
        <v>242</v>
      </c>
      <c r="B57" s="102" t="s">
        <v>243</v>
      </c>
      <c r="C57" s="66" t="s">
        <v>59</v>
      </c>
      <c r="D57" s="130">
        <f>83+30</f>
        <v>113</v>
      </c>
      <c r="E57" s="69">
        <v>3.46</v>
      </c>
      <c r="F57" s="69">
        <v>2.45</v>
      </c>
      <c r="G57" s="69">
        <f t="shared" si="4"/>
        <v>5.91</v>
      </c>
      <c r="H57" s="64">
        <f t="shared" si="5"/>
        <v>667.83</v>
      </c>
      <c r="J57" s="68"/>
      <c r="K57" s="68"/>
    </row>
    <row r="58" spans="1:10" s="65" customFormat="1" ht="11.25" customHeight="1">
      <c r="A58" s="134" t="s">
        <v>31</v>
      </c>
      <c r="B58" s="102" t="s">
        <v>64</v>
      </c>
      <c r="C58" s="66" t="s">
        <v>59</v>
      </c>
      <c r="D58" s="67">
        <f>214+65+38</f>
        <v>317</v>
      </c>
      <c r="E58" s="69">
        <v>3.4</v>
      </c>
      <c r="F58" s="69">
        <v>1.71</v>
      </c>
      <c r="G58" s="69">
        <f t="shared" si="4"/>
        <v>5.109999999999999</v>
      </c>
      <c r="H58" s="64">
        <f t="shared" si="5"/>
        <v>1619.87</v>
      </c>
      <c r="J58" s="68"/>
    </row>
    <row r="59" spans="1:8" s="65" customFormat="1" ht="11.25" customHeight="1">
      <c r="A59" s="134" t="s">
        <v>32</v>
      </c>
      <c r="B59" s="102" t="s">
        <v>52</v>
      </c>
      <c r="C59" s="66" t="s">
        <v>55</v>
      </c>
      <c r="D59" s="67">
        <f>D51+D52</f>
        <v>60.41</v>
      </c>
      <c r="E59" s="69">
        <v>0</v>
      </c>
      <c r="F59" s="69">
        <v>152.74</v>
      </c>
      <c r="G59" s="69">
        <f t="shared" si="4"/>
        <v>152.74</v>
      </c>
      <c r="H59" s="64">
        <f t="shared" si="5"/>
        <v>9227.0234</v>
      </c>
    </row>
    <row r="60" spans="1:8" s="144" customFormat="1" ht="26.25" customHeight="1">
      <c r="A60" s="134" t="s">
        <v>244</v>
      </c>
      <c r="B60" s="102" t="s">
        <v>245</v>
      </c>
      <c r="C60" s="28" t="s">
        <v>20</v>
      </c>
      <c r="D60" s="143">
        <v>6.4</v>
      </c>
      <c r="E60" s="139">
        <v>50.82</v>
      </c>
      <c r="F60" s="139">
        <v>12.41</v>
      </c>
      <c r="G60" s="69">
        <f>F60+E60</f>
        <v>63.230000000000004</v>
      </c>
      <c r="H60" s="64">
        <f>G60*D60</f>
        <v>404.672</v>
      </c>
    </row>
    <row r="61" spans="1:8" s="144" customFormat="1" ht="26.25" customHeight="1">
      <c r="A61" s="134"/>
      <c r="B61" s="102" t="s">
        <v>246</v>
      </c>
      <c r="C61" s="58" t="s">
        <v>247</v>
      </c>
      <c r="D61" s="143">
        <v>93</v>
      </c>
      <c r="E61" s="139">
        <v>5.67</v>
      </c>
      <c r="F61" s="139">
        <v>12.41</v>
      </c>
      <c r="G61" s="69">
        <f>F61+E61</f>
        <v>18.08</v>
      </c>
      <c r="H61" s="64">
        <f>G61*D61</f>
        <v>1681.4399999999998</v>
      </c>
    </row>
    <row r="62" spans="1:12" ht="12.75">
      <c r="A62" s="26"/>
      <c r="B62" s="19" t="s">
        <v>21</v>
      </c>
      <c r="C62" s="28"/>
      <c r="D62" s="36"/>
      <c r="E62" s="37"/>
      <c r="F62" s="37"/>
      <c r="G62" s="37"/>
      <c r="H62" s="35">
        <f>SUM(H51:H61)</f>
        <v>47118.1609</v>
      </c>
      <c r="J62" s="59">
        <v>0.89</v>
      </c>
      <c r="K62" s="59">
        <f>D59</f>
        <v>60.41</v>
      </c>
      <c r="L62" s="20">
        <f>J62+K62</f>
        <v>61.3</v>
      </c>
    </row>
    <row r="63" spans="1:8" ht="12.75">
      <c r="A63" s="24"/>
      <c r="B63" s="19"/>
      <c r="C63" s="28"/>
      <c r="D63" s="36"/>
      <c r="E63" s="37"/>
      <c r="F63" s="37"/>
      <c r="G63" s="37"/>
      <c r="H63" s="35"/>
    </row>
    <row r="64" spans="1:9" ht="12.75">
      <c r="A64" s="107" t="s">
        <v>123</v>
      </c>
      <c r="B64" s="18" t="s">
        <v>124</v>
      </c>
      <c r="C64" s="28"/>
      <c r="D64" s="36"/>
      <c r="E64" s="37"/>
      <c r="F64" s="37"/>
      <c r="G64" s="37"/>
      <c r="H64" s="38"/>
      <c r="I64" s="59">
        <v>6</v>
      </c>
    </row>
    <row r="65" spans="1:8" ht="12.75">
      <c r="A65" s="26"/>
      <c r="B65" s="27" t="s">
        <v>1</v>
      </c>
      <c r="C65" s="28" t="s">
        <v>38</v>
      </c>
      <c r="D65" s="63">
        <v>1</v>
      </c>
      <c r="E65" s="37">
        <v>115191.87790499999</v>
      </c>
      <c r="F65" s="37">
        <v>0</v>
      </c>
      <c r="G65" s="69">
        <f>F65+E65</f>
        <v>115191.87790499999</v>
      </c>
      <c r="H65" s="64">
        <f>G65*D65</f>
        <v>115191.87790499999</v>
      </c>
    </row>
    <row r="66" spans="1:8" ht="12.75">
      <c r="A66" s="26"/>
      <c r="B66" s="19" t="s">
        <v>21</v>
      </c>
      <c r="C66" s="28"/>
      <c r="D66" s="36"/>
      <c r="E66" s="37"/>
      <c r="F66" s="37"/>
      <c r="G66" s="37"/>
      <c r="H66" s="105">
        <f>H65</f>
        <v>115191.87790499999</v>
      </c>
    </row>
    <row r="67" spans="1:8" ht="12.75">
      <c r="A67" s="24"/>
      <c r="B67" s="19"/>
      <c r="C67" s="28"/>
      <c r="D67" s="36"/>
      <c r="E67" s="37"/>
      <c r="F67" s="37"/>
      <c r="G67" s="37"/>
      <c r="H67" s="38"/>
    </row>
    <row r="68" spans="1:8" ht="12.75">
      <c r="A68" s="107" t="s">
        <v>36</v>
      </c>
      <c r="B68" s="101" t="s">
        <v>69</v>
      </c>
      <c r="C68" s="28"/>
      <c r="D68" s="36"/>
      <c r="E68" s="37"/>
      <c r="F68" s="37"/>
      <c r="G68" s="37"/>
      <c r="H68" s="38"/>
    </row>
    <row r="69" spans="1:9" ht="12.75">
      <c r="A69" s="48"/>
      <c r="B69" s="27" t="s">
        <v>1</v>
      </c>
      <c r="C69" s="28" t="s">
        <v>38</v>
      </c>
      <c r="D69" s="37">
        <v>1</v>
      </c>
      <c r="E69" s="51">
        <v>1822.09</v>
      </c>
      <c r="F69" s="37">
        <v>0</v>
      </c>
      <c r="G69" s="69">
        <f>F69+E69</f>
        <v>1822.09</v>
      </c>
      <c r="H69" s="64">
        <f>G69*D69</f>
        <v>1822.09</v>
      </c>
      <c r="I69" s="59">
        <v>7</v>
      </c>
    </row>
    <row r="70" spans="1:8" ht="12.75">
      <c r="A70" s="26"/>
      <c r="B70" s="19" t="s">
        <v>21</v>
      </c>
      <c r="C70" s="28"/>
      <c r="D70" s="37"/>
      <c r="E70" s="37"/>
      <c r="F70" s="37"/>
      <c r="G70" s="69"/>
      <c r="H70" s="106">
        <f>SUM(H69:H69)</f>
        <v>1822.09</v>
      </c>
    </row>
    <row r="71" spans="1:8" ht="12.75">
      <c r="A71" s="26"/>
      <c r="B71" s="19"/>
      <c r="C71" s="28"/>
      <c r="D71" s="37"/>
      <c r="E71" s="37"/>
      <c r="F71" s="37"/>
      <c r="G71" s="69"/>
      <c r="H71" s="106"/>
    </row>
    <row r="72" spans="1:9" ht="12.75">
      <c r="A72" s="107" t="s">
        <v>33</v>
      </c>
      <c r="B72" s="18" t="s">
        <v>65</v>
      </c>
      <c r="C72" s="28"/>
      <c r="D72" s="36"/>
      <c r="E72" s="37"/>
      <c r="F72" s="37"/>
      <c r="G72" s="37"/>
      <c r="H72" s="38"/>
      <c r="I72" s="59">
        <v>8</v>
      </c>
    </row>
    <row r="73" spans="1:11" ht="12.75">
      <c r="A73" s="26" t="s">
        <v>34</v>
      </c>
      <c r="B73" s="27" t="s">
        <v>66</v>
      </c>
      <c r="C73" s="28" t="s">
        <v>20</v>
      </c>
      <c r="D73" s="29">
        <f>91.43+2.5+4.78</f>
        <v>98.71000000000001</v>
      </c>
      <c r="E73" s="37">
        <v>11.83</v>
      </c>
      <c r="F73" s="37">
        <v>19.66</v>
      </c>
      <c r="G73" s="69">
        <f>F73+E73</f>
        <v>31.490000000000002</v>
      </c>
      <c r="H73" s="64">
        <f>G73*D73</f>
        <v>3108.3779000000004</v>
      </c>
      <c r="K73" s="59">
        <v>399.6</v>
      </c>
    </row>
    <row r="74" spans="1:8" ht="12.75">
      <c r="A74" s="26" t="s">
        <v>207</v>
      </c>
      <c r="B74" s="27" t="s">
        <v>208</v>
      </c>
      <c r="C74" s="28" t="s">
        <v>20</v>
      </c>
      <c r="D74" s="29">
        <v>22.93</v>
      </c>
      <c r="E74" s="37">
        <v>32.97</v>
      </c>
      <c r="F74" s="37">
        <v>16.36</v>
      </c>
      <c r="G74" s="69">
        <f>F74+E74</f>
        <v>49.33</v>
      </c>
      <c r="H74" s="64">
        <f>G74*D74</f>
        <v>1131.1369</v>
      </c>
    </row>
    <row r="75" spans="1:11" ht="12.75">
      <c r="A75" s="26"/>
      <c r="B75" s="19" t="s">
        <v>21</v>
      </c>
      <c r="C75" s="28"/>
      <c r="D75" s="36"/>
      <c r="E75" s="37"/>
      <c r="F75" s="37"/>
      <c r="G75" s="37"/>
      <c r="H75" s="35">
        <f>SUM(H73:H74)</f>
        <v>4239.514800000001</v>
      </c>
      <c r="K75" s="59" t="e">
        <f>K73+#REF!</f>
        <v>#REF!</v>
      </c>
    </row>
    <row r="76" spans="1:8" ht="12.75">
      <c r="A76" s="26"/>
      <c r="B76" s="19"/>
      <c r="C76" s="28"/>
      <c r="D76" s="36"/>
      <c r="E76" s="37"/>
      <c r="F76" s="37"/>
      <c r="G76" s="37"/>
      <c r="H76" s="35"/>
    </row>
    <row r="77" spans="1:8" ht="12.75">
      <c r="A77" s="26"/>
      <c r="B77" s="19"/>
      <c r="C77" s="28"/>
      <c r="D77" s="36"/>
      <c r="E77" s="37"/>
      <c r="F77" s="37"/>
      <c r="G77" s="37"/>
      <c r="H77" s="35"/>
    </row>
    <row r="78" spans="1:8" ht="12.75">
      <c r="A78" s="107" t="s">
        <v>178</v>
      </c>
      <c r="B78" s="101" t="s">
        <v>179</v>
      </c>
      <c r="C78" s="28"/>
      <c r="D78" s="36"/>
      <c r="E78" s="37"/>
      <c r="F78" s="37"/>
      <c r="G78" s="37"/>
      <c r="H78" s="38"/>
    </row>
    <row r="79" spans="1:9" ht="12.75">
      <c r="A79" s="134" t="s">
        <v>180</v>
      </c>
      <c r="B79" s="102" t="s">
        <v>181</v>
      </c>
      <c r="C79" s="40" t="s">
        <v>115</v>
      </c>
      <c r="D79" s="41">
        <v>145.37</v>
      </c>
      <c r="E79" s="164">
        <v>50.75</v>
      </c>
      <c r="F79" s="37">
        <v>29.33</v>
      </c>
      <c r="G79" s="69">
        <f>F79+E79</f>
        <v>80.08</v>
      </c>
      <c r="H79" s="64">
        <f>G79*D79</f>
        <v>11641.2296</v>
      </c>
      <c r="I79" s="59">
        <v>10</v>
      </c>
    </row>
    <row r="80" spans="1:8" ht="12.75">
      <c r="A80" s="134"/>
      <c r="B80" s="102" t="s">
        <v>218</v>
      </c>
      <c r="C80" s="137" t="s">
        <v>45</v>
      </c>
      <c r="D80" s="41">
        <v>61.74</v>
      </c>
      <c r="E80" s="164">
        <v>55</v>
      </c>
      <c r="F80" s="37">
        <v>5.19</v>
      </c>
      <c r="G80" s="69">
        <f>F80+E80</f>
        <v>60.19</v>
      </c>
      <c r="H80" s="64">
        <f>G80*D80</f>
        <v>3716.1306</v>
      </c>
    </row>
    <row r="81" spans="1:8" ht="12.75">
      <c r="A81" s="134"/>
      <c r="B81" s="102" t="s">
        <v>232</v>
      </c>
      <c r="C81" s="137" t="s">
        <v>45</v>
      </c>
      <c r="D81" s="41">
        <v>27</v>
      </c>
      <c r="E81" s="164">
        <v>130</v>
      </c>
      <c r="F81" s="37">
        <v>5.19</v>
      </c>
      <c r="G81" s="69">
        <f>F81+E81</f>
        <v>135.19</v>
      </c>
      <c r="H81" s="64">
        <f>G81*D81</f>
        <v>3650.13</v>
      </c>
    </row>
    <row r="82" spans="1:8" ht="12.75">
      <c r="A82" s="26"/>
      <c r="B82" s="19" t="s">
        <v>21</v>
      </c>
      <c r="C82" s="28"/>
      <c r="D82" s="36"/>
      <c r="E82" s="37"/>
      <c r="F82" s="37"/>
      <c r="G82" s="37"/>
      <c r="H82" s="35">
        <f>SUM(H79:H81)</f>
        <v>19007.4902</v>
      </c>
    </row>
    <row r="83" spans="1:8" ht="12.75">
      <c r="A83" s="24"/>
      <c r="B83" s="19"/>
      <c r="C83" s="28"/>
      <c r="D83" s="36"/>
      <c r="E83" s="37"/>
      <c r="F83" s="37"/>
      <c r="G83" s="37"/>
      <c r="H83" s="35"/>
    </row>
    <row r="84" spans="1:9" ht="12.75">
      <c r="A84" s="107" t="s">
        <v>35</v>
      </c>
      <c r="B84" s="18" t="s">
        <v>67</v>
      </c>
      <c r="C84" s="28"/>
      <c r="D84" s="29"/>
      <c r="E84" s="37"/>
      <c r="F84" s="37"/>
      <c r="G84" s="37"/>
      <c r="H84" s="38"/>
      <c r="I84" s="59">
        <v>11</v>
      </c>
    </row>
    <row r="85" spans="1:8" ht="12.75">
      <c r="A85" s="26" t="s">
        <v>169</v>
      </c>
      <c r="B85" s="27" t="s">
        <v>170</v>
      </c>
      <c r="C85" s="28" t="s">
        <v>20</v>
      </c>
      <c r="D85" s="129">
        <v>145.37</v>
      </c>
      <c r="E85" s="37">
        <v>16.2</v>
      </c>
      <c r="F85" s="37">
        <v>4.26</v>
      </c>
      <c r="G85" s="69">
        <f>F85+E85</f>
        <v>20.46</v>
      </c>
      <c r="H85" s="64">
        <f>G85*D85</f>
        <v>2974.2702000000004</v>
      </c>
    </row>
    <row r="86" spans="1:8" ht="12.75">
      <c r="A86" s="26" t="s">
        <v>171</v>
      </c>
      <c r="B86" s="27" t="s">
        <v>172</v>
      </c>
      <c r="C86" s="28" t="s">
        <v>45</v>
      </c>
      <c r="D86" s="29">
        <v>34.2</v>
      </c>
      <c r="E86" s="37">
        <v>6.42</v>
      </c>
      <c r="F86" s="37">
        <v>13.43</v>
      </c>
      <c r="G86" s="69">
        <f>F86+E86</f>
        <v>19.85</v>
      </c>
      <c r="H86" s="64">
        <f>G86*D86</f>
        <v>678.8700000000001</v>
      </c>
    </row>
    <row r="87" spans="1:8" ht="12.75">
      <c r="A87" s="26"/>
      <c r="B87" s="19" t="s">
        <v>21</v>
      </c>
      <c r="C87" s="28"/>
      <c r="D87" s="36"/>
      <c r="E87" s="37"/>
      <c r="F87" s="37"/>
      <c r="G87" s="37"/>
      <c r="H87" s="35">
        <f>SUM(H85:H86)</f>
        <v>3653.1402000000007</v>
      </c>
    </row>
    <row r="88" spans="1:8" ht="12.75">
      <c r="A88" s="24"/>
      <c r="B88" s="45"/>
      <c r="C88" s="43"/>
      <c r="D88" s="46"/>
      <c r="E88" s="44"/>
      <c r="F88" s="44"/>
      <c r="G88" s="44"/>
      <c r="H88" s="47"/>
    </row>
    <row r="89" spans="1:9" ht="12.75">
      <c r="A89" s="107" t="s">
        <v>37</v>
      </c>
      <c r="B89" s="18" t="s">
        <v>70</v>
      </c>
      <c r="C89" s="28"/>
      <c r="D89" s="36"/>
      <c r="E89" s="37"/>
      <c r="F89" s="37"/>
      <c r="G89" s="37"/>
      <c r="H89" s="38"/>
      <c r="I89" s="59">
        <v>12</v>
      </c>
    </row>
    <row r="90" spans="1:8" ht="12.75">
      <c r="A90" s="103"/>
      <c r="B90" s="155" t="s">
        <v>233</v>
      </c>
      <c r="C90" s="58" t="s">
        <v>194</v>
      </c>
      <c r="D90" s="29">
        <v>1</v>
      </c>
      <c r="E90" s="37">
        <v>741.88</v>
      </c>
      <c r="F90" s="37">
        <v>0</v>
      </c>
      <c r="G90" s="37">
        <f>F90+E90</f>
        <v>741.88</v>
      </c>
      <c r="H90" s="38">
        <f>G90*D90</f>
        <v>741.88</v>
      </c>
    </row>
    <row r="91" spans="1:8" ht="12.75">
      <c r="A91" s="103" t="s">
        <v>219</v>
      </c>
      <c r="B91" s="45" t="s">
        <v>220</v>
      </c>
      <c r="C91" s="28" t="s">
        <v>20</v>
      </c>
      <c r="D91" s="29">
        <v>4.62</v>
      </c>
      <c r="E91" s="37">
        <v>294.25</v>
      </c>
      <c r="F91" s="37">
        <v>31.24</v>
      </c>
      <c r="G91" s="37">
        <f>F91+E91</f>
        <v>325.49</v>
      </c>
      <c r="H91" s="38">
        <f>G91*D91</f>
        <v>1503.7638000000002</v>
      </c>
    </row>
    <row r="92" spans="1:8" ht="13.5" customHeight="1">
      <c r="A92" s="26"/>
      <c r="B92" s="19" t="s">
        <v>21</v>
      </c>
      <c r="C92" s="28"/>
      <c r="D92" s="36"/>
      <c r="E92" s="37"/>
      <c r="F92" s="37"/>
      <c r="G92" s="37"/>
      <c r="H92" s="35">
        <f>SUM(H90:H91)</f>
        <v>2245.6438000000003</v>
      </c>
    </row>
    <row r="93" spans="1:8" ht="13.5" customHeight="1">
      <c r="A93" s="26"/>
      <c r="B93" s="19"/>
      <c r="C93" s="28"/>
      <c r="D93" s="36"/>
      <c r="E93" s="37"/>
      <c r="F93" s="37"/>
      <c r="G93" s="37"/>
      <c r="H93" s="35"/>
    </row>
    <row r="94" spans="1:9" ht="13.5" customHeight="1">
      <c r="A94" s="107" t="s">
        <v>46</v>
      </c>
      <c r="B94" s="101" t="s">
        <v>78</v>
      </c>
      <c r="C94" s="28"/>
      <c r="D94" s="29"/>
      <c r="E94" s="37"/>
      <c r="F94" s="37"/>
      <c r="G94" s="37"/>
      <c r="H94" s="38"/>
      <c r="I94" s="59">
        <v>13</v>
      </c>
    </row>
    <row r="95" spans="1:8" ht="13.5" customHeight="1">
      <c r="A95" s="24" t="s">
        <v>126</v>
      </c>
      <c r="B95" s="140" t="s">
        <v>198</v>
      </c>
      <c r="C95" s="28" t="s">
        <v>20</v>
      </c>
      <c r="D95" s="46">
        <v>3.38</v>
      </c>
      <c r="E95" s="44">
        <v>49.39</v>
      </c>
      <c r="F95" s="44">
        <v>0</v>
      </c>
      <c r="G95" s="37">
        <f>F95+E95</f>
        <v>49.39</v>
      </c>
      <c r="H95" s="38">
        <f>G95*D95</f>
        <v>166.9382</v>
      </c>
    </row>
    <row r="96" spans="1:8" ht="13.5" customHeight="1">
      <c r="A96" s="24"/>
      <c r="B96" s="142" t="s">
        <v>21</v>
      </c>
      <c r="C96" s="43"/>
      <c r="D96" s="46"/>
      <c r="E96" s="44"/>
      <c r="F96" s="44"/>
      <c r="G96" s="44"/>
      <c r="H96" s="104">
        <f>SUM(H95:H95)</f>
        <v>166.9382</v>
      </c>
    </row>
    <row r="97" spans="1:17" ht="13.5" customHeight="1">
      <c r="A97" s="24"/>
      <c r="B97" s="45"/>
      <c r="C97" s="43"/>
      <c r="D97" s="46"/>
      <c r="E97" s="44"/>
      <c r="F97" s="44"/>
      <c r="G97" s="44"/>
      <c r="H97" s="47"/>
      <c r="I97" s="124"/>
      <c r="J97" s="124"/>
      <c r="K97" s="124"/>
      <c r="L97" s="125"/>
      <c r="M97" s="125"/>
      <c r="N97" s="125"/>
      <c r="O97" s="125"/>
      <c r="P97" s="125"/>
      <c r="Q97" s="125"/>
    </row>
    <row r="98" spans="1:9" ht="12.75">
      <c r="A98" s="107" t="s">
        <v>39</v>
      </c>
      <c r="B98" s="138" t="s">
        <v>71</v>
      </c>
      <c r="C98" s="53"/>
      <c r="D98" s="54"/>
      <c r="E98" s="55"/>
      <c r="F98" s="55"/>
      <c r="G98" s="55"/>
      <c r="H98" s="56"/>
      <c r="I98" s="59">
        <v>14</v>
      </c>
    </row>
    <row r="99" spans="1:17" ht="12.75" customHeight="1">
      <c r="A99" s="26" t="s">
        <v>40</v>
      </c>
      <c r="B99" s="27" t="s">
        <v>72</v>
      </c>
      <c r="C99" s="28" t="s">
        <v>20</v>
      </c>
      <c r="D99" s="37">
        <f>54.4+5</f>
        <v>59.4</v>
      </c>
      <c r="E99" s="37">
        <v>1.18</v>
      </c>
      <c r="F99" s="37">
        <v>2.39</v>
      </c>
      <c r="G99" s="37">
        <f>F99+E99</f>
        <v>3.5700000000000003</v>
      </c>
      <c r="H99" s="38">
        <f>G99*D99</f>
        <v>212.05800000000002</v>
      </c>
      <c r="I99" s="123"/>
      <c r="J99" s="123">
        <v>615.88</v>
      </c>
      <c r="K99" s="123">
        <v>448.69</v>
      </c>
      <c r="L99" s="126"/>
      <c r="M99" s="126"/>
      <c r="N99" s="126"/>
      <c r="O99" s="126"/>
      <c r="P99" s="126"/>
      <c r="Q99" s="113"/>
    </row>
    <row r="100" spans="1:11" ht="12.75">
      <c r="A100" s="48" t="s">
        <v>41</v>
      </c>
      <c r="B100" s="49" t="s">
        <v>73</v>
      </c>
      <c r="C100" s="50" t="s">
        <v>20</v>
      </c>
      <c r="D100" s="37">
        <f>50.46+5+9.56</f>
        <v>65.02</v>
      </c>
      <c r="E100" s="51">
        <v>3.94</v>
      </c>
      <c r="F100" s="51">
        <v>13.22</v>
      </c>
      <c r="G100" s="37">
        <f>F100+E100</f>
        <v>17.16</v>
      </c>
      <c r="H100" s="52">
        <f>G100*D100</f>
        <v>1115.7432</v>
      </c>
      <c r="J100" s="59">
        <v>9.29</v>
      </c>
      <c r="K100" s="59">
        <v>9.29</v>
      </c>
    </row>
    <row r="101" spans="1:11" ht="12.75">
      <c r="A101" s="141" t="s">
        <v>43</v>
      </c>
      <c r="B101" s="49" t="s">
        <v>74</v>
      </c>
      <c r="C101" s="50" t="s">
        <v>20</v>
      </c>
      <c r="D101" s="37">
        <v>65.91</v>
      </c>
      <c r="E101" s="51">
        <v>4.39</v>
      </c>
      <c r="F101" s="51">
        <v>9.61</v>
      </c>
      <c r="G101" s="37">
        <f>F101+E101</f>
        <v>14</v>
      </c>
      <c r="H101" s="52">
        <f>G101*D101</f>
        <v>922.74</v>
      </c>
      <c r="J101" s="59">
        <f>J99+J100</f>
        <v>625.17</v>
      </c>
      <c r="K101" s="59">
        <f>K99+K100</f>
        <v>457.98</v>
      </c>
    </row>
    <row r="102" spans="1:8" ht="12.75">
      <c r="A102" s="26" t="s">
        <v>42</v>
      </c>
      <c r="B102" s="27" t="s">
        <v>127</v>
      </c>
      <c r="C102" s="28" t="s">
        <v>20</v>
      </c>
      <c r="D102" s="29">
        <f>65.91+33</f>
        <v>98.91</v>
      </c>
      <c r="E102" s="37">
        <v>24.5</v>
      </c>
      <c r="F102" s="37">
        <v>19.74</v>
      </c>
      <c r="G102" s="37">
        <f>F102+E102</f>
        <v>44.239999999999995</v>
      </c>
      <c r="H102" s="38">
        <f>G102*D102</f>
        <v>4375.778399999999</v>
      </c>
    </row>
    <row r="103" spans="1:8" ht="12.75">
      <c r="A103" s="135" t="s">
        <v>228</v>
      </c>
      <c r="B103" s="102" t="s">
        <v>229</v>
      </c>
      <c r="C103" s="28" t="s">
        <v>20</v>
      </c>
      <c r="D103" s="29">
        <f>44.95+8.4+39.57</f>
        <v>92.92</v>
      </c>
      <c r="E103" s="37">
        <v>20.84</v>
      </c>
      <c r="F103" s="37">
        <v>19.74</v>
      </c>
      <c r="G103" s="37">
        <f>F103+E103</f>
        <v>40.58</v>
      </c>
      <c r="H103" s="38">
        <f>G103*D103</f>
        <v>3770.6936</v>
      </c>
    </row>
    <row r="104" spans="1:8" ht="12.75">
      <c r="A104" s="26"/>
      <c r="B104" s="142" t="s">
        <v>21</v>
      </c>
      <c r="C104" s="28"/>
      <c r="D104" s="36"/>
      <c r="E104" s="37"/>
      <c r="F104" s="37"/>
      <c r="G104" s="37"/>
      <c r="H104" s="35">
        <f>SUM(H99:H103)</f>
        <v>10397.0132</v>
      </c>
    </row>
    <row r="105" spans="1:8" ht="12.75">
      <c r="A105" s="26"/>
      <c r="B105" s="27"/>
      <c r="C105" s="28"/>
      <c r="D105" s="29"/>
      <c r="E105" s="37"/>
      <c r="F105" s="37"/>
      <c r="G105" s="37"/>
      <c r="H105" s="38"/>
    </row>
    <row r="106" spans="1:9" ht="12.75">
      <c r="A106" s="107" t="s">
        <v>3</v>
      </c>
      <c r="B106" s="138" t="s">
        <v>6</v>
      </c>
      <c r="C106" s="53"/>
      <c r="D106" s="54"/>
      <c r="E106" s="55"/>
      <c r="F106" s="55"/>
      <c r="G106" s="55"/>
      <c r="H106" s="56"/>
      <c r="I106" s="59">
        <v>15</v>
      </c>
    </row>
    <row r="107" spans="1:8" ht="12.75" customHeight="1">
      <c r="A107" s="26" t="s">
        <v>176</v>
      </c>
      <c r="B107" s="27" t="s">
        <v>177</v>
      </c>
      <c r="C107" s="28" t="s">
        <v>20</v>
      </c>
      <c r="D107" s="37">
        <v>27.3</v>
      </c>
      <c r="E107" s="37">
        <v>21.1</v>
      </c>
      <c r="F107" s="37">
        <v>8.77</v>
      </c>
      <c r="G107" s="37">
        <f>F107+E107</f>
        <v>29.87</v>
      </c>
      <c r="H107" s="38">
        <f>G107*D107</f>
        <v>815.451</v>
      </c>
    </row>
    <row r="108" spans="1:8" ht="12.75">
      <c r="A108" s="26"/>
      <c r="B108" s="19" t="s">
        <v>21</v>
      </c>
      <c r="C108" s="28"/>
      <c r="D108" s="36"/>
      <c r="E108" s="37"/>
      <c r="F108" s="37"/>
      <c r="G108" s="37"/>
      <c r="H108" s="35">
        <f>SUM(H107:H107)</f>
        <v>815.451</v>
      </c>
    </row>
    <row r="109" spans="1:8" ht="12.75">
      <c r="A109" s="26"/>
      <c r="B109" s="27"/>
      <c r="C109" s="28"/>
      <c r="D109" s="29"/>
      <c r="E109" s="37"/>
      <c r="F109" s="37"/>
      <c r="G109" s="37"/>
      <c r="H109" s="38"/>
    </row>
    <row r="110" spans="1:9" ht="12.75">
      <c r="A110" s="107" t="s">
        <v>44</v>
      </c>
      <c r="B110" s="18" t="s">
        <v>75</v>
      </c>
      <c r="C110" s="28"/>
      <c r="D110" s="36"/>
      <c r="E110" s="37"/>
      <c r="F110" s="37"/>
      <c r="G110" s="37"/>
      <c r="H110" s="38"/>
      <c r="I110" s="59">
        <v>16</v>
      </c>
    </row>
    <row r="111" spans="1:8" ht="19.5" customHeight="1">
      <c r="A111" s="26" t="s">
        <v>156</v>
      </c>
      <c r="B111" s="102" t="s">
        <v>199</v>
      </c>
      <c r="C111" s="28" t="s">
        <v>20</v>
      </c>
      <c r="D111" s="29">
        <v>96.2</v>
      </c>
      <c r="E111" s="37">
        <v>12.58</v>
      </c>
      <c r="F111" s="37">
        <v>7.97</v>
      </c>
      <c r="G111" s="37">
        <f>F111+E111</f>
        <v>20.55</v>
      </c>
      <c r="H111" s="38">
        <f>G111*D111</f>
        <v>1976.91</v>
      </c>
    </row>
    <row r="112" spans="1:8" ht="12.75">
      <c r="A112" s="135" t="s">
        <v>216</v>
      </c>
      <c r="B112" s="102" t="s">
        <v>217</v>
      </c>
      <c r="C112" s="28" t="s">
        <v>20</v>
      </c>
      <c r="D112" s="29">
        <v>33.03</v>
      </c>
      <c r="E112" s="37">
        <v>30.75</v>
      </c>
      <c r="F112" s="37">
        <v>17.94</v>
      </c>
      <c r="G112" s="37">
        <f>F112+E112</f>
        <v>48.69</v>
      </c>
      <c r="H112" s="38">
        <f>G112*D112</f>
        <v>1608.2307</v>
      </c>
    </row>
    <row r="113" spans="1:8" ht="12.75">
      <c r="A113" s="26" t="s">
        <v>255</v>
      </c>
      <c r="B113" s="102" t="s">
        <v>256</v>
      </c>
      <c r="C113" s="58" t="s">
        <v>115</v>
      </c>
      <c r="D113" s="29">
        <v>77</v>
      </c>
      <c r="E113" s="37">
        <v>7.12</v>
      </c>
      <c r="F113" s="37">
        <v>9.91</v>
      </c>
      <c r="G113" s="37">
        <f>F113+E113</f>
        <v>17.03</v>
      </c>
      <c r="H113" s="38">
        <f>G113*D113</f>
        <v>1311.3100000000002</v>
      </c>
    </row>
    <row r="114" spans="1:8" ht="33.75">
      <c r="A114" s="26" t="s">
        <v>182</v>
      </c>
      <c r="B114" s="102" t="s">
        <v>183</v>
      </c>
      <c r="C114" s="28" t="s">
        <v>20</v>
      </c>
      <c r="D114" s="29">
        <v>18.45</v>
      </c>
      <c r="E114" s="37">
        <v>23.35</v>
      </c>
      <c r="F114" s="37">
        <v>28.46</v>
      </c>
      <c r="G114" s="37">
        <f>F114+E114</f>
        <v>51.81</v>
      </c>
      <c r="H114" s="38">
        <f>G114*D114</f>
        <v>955.8945</v>
      </c>
    </row>
    <row r="115" spans="1:8" ht="12.75">
      <c r="A115" s="26"/>
      <c r="B115" s="19" t="s">
        <v>21</v>
      </c>
      <c r="C115" s="28"/>
      <c r="D115" s="36"/>
      <c r="E115" s="37"/>
      <c r="F115" s="37"/>
      <c r="G115" s="37"/>
      <c r="H115" s="35">
        <f>SUM(H111:H114)</f>
        <v>5852.345200000001</v>
      </c>
    </row>
    <row r="116" spans="1:8" ht="12.75">
      <c r="A116" s="26"/>
      <c r="B116" s="27"/>
      <c r="C116" s="28"/>
      <c r="D116" s="29"/>
      <c r="E116" s="37"/>
      <c r="F116" s="37"/>
      <c r="G116" s="37"/>
      <c r="H116" s="38"/>
    </row>
    <row r="117" spans="1:9" ht="12.75">
      <c r="A117" s="107" t="s">
        <v>134</v>
      </c>
      <c r="B117" s="101" t="s">
        <v>135</v>
      </c>
      <c r="C117" s="28"/>
      <c r="D117" s="36"/>
      <c r="E117" s="37"/>
      <c r="F117" s="37"/>
      <c r="G117" s="37"/>
      <c r="H117" s="38"/>
      <c r="I117" s="59">
        <v>17</v>
      </c>
    </row>
    <row r="118" spans="1:8" ht="12.75">
      <c r="A118" s="26" t="s">
        <v>137</v>
      </c>
      <c r="B118" s="27" t="s">
        <v>136</v>
      </c>
      <c r="C118" s="28" t="s">
        <v>138</v>
      </c>
      <c r="D118" s="29">
        <v>132</v>
      </c>
      <c r="E118" s="37">
        <v>0</v>
      </c>
      <c r="F118" s="37">
        <v>87.54</v>
      </c>
      <c r="G118" s="37">
        <f>F118+E118</f>
        <v>87.54</v>
      </c>
      <c r="H118" s="38">
        <f>G118*D118</f>
        <v>11555.28</v>
      </c>
    </row>
    <row r="119" spans="1:8" ht="12.75">
      <c r="A119" s="26" t="s">
        <v>140</v>
      </c>
      <c r="B119" s="27" t="s">
        <v>139</v>
      </c>
      <c r="C119" s="28" t="s">
        <v>138</v>
      </c>
      <c r="D119" s="29">
        <v>880</v>
      </c>
      <c r="E119" s="37">
        <v>0</v>
      </c>
      <c r="F119" s="37">
        <v>27.26</v>
      </c>
      <c r="G119" s="37">
        <f>F119+E119</f>
        <v>27.26</v>
      </c>
      <c r="H119" s="38">
        <f>G119*D119</f>
        <v>23988.800000000003</v>
      </c>
    </row>
    <row r="120" spans="1:8" ht="12.75">
      <c r="A120" s="26" t="s">
        <v>157</v>
      </c>
      <c r="B120" s="27" t="s">
        <v>158</v>
      </c>
      <c r="C120" s="28" t="s">
        <v>138</v>
      </c>
      <c r="D120" s="29">
        <v>880</v>
      </c>
      <c r="E120" s="37">
        <v>0</v>
      </c>
      <c r="F120" s="37">
        <v>16.04</v>
      </c>
      <c r="G120" s="37">
        <f>F120+E120</f>
        <v>16.04</v>
      </c>
      <c r="H120" s="38">
        <f>G120*D120</f>
        <v>14115.199999999999</v>
      </c>
    </row>
    <row r="121" spans="1:8" ht="12.75">
      <c r="A121" s="26" t="s">
        <v>159</v>
      </c>
      <c r="B121" s="27" t="s">
        <v>160</v>
      </c>
      <c r="C121" s="28" t="s">
        <v>138</v>
      </c>
      <c r="D121" s="29">
        <v>880</v>
      </c>
      <c r="E121" s="37">
        <v>0</v>
      </c>
      <c r="F121" s="37">
        <v>5.54</v>
      </c>
      <c r="G121" s="37">
        <f>F121+E121</f>
        <v>5.54</v>
      </c>
      <c r="H121" s="38">
        <f>G121*D121</f>
        <v>4875.2</v>
      </c>
    </row>
    <row r="122" spans="1:8" ht="23.25" customHeight="1">
      <c r="A122" s="26" t="s">
        <v>161</v>
      </c>
      <c r="B122" s="27" t="s">
        <v>162</v>
      </c>
      <c r="C122" s="28" t="s">
        <v>138</v>
      </c>
      <c r="D122" s="29">
        <v>880</v>
      </c>
      <c r="E122" s="37">
        <v>0</v>
      </c>
      <c r="F122" s="37">
        <v>8.18</v>
      </c>
      <c r="G122" s="37">
        <f>F122+E122</f>
        <v>8.18</v>
      </c>
      <c r="H122" s="38">
        <f>G122*D122</f>
        <v>7198.4</v>
      </c>
    </row>
    <row r="123" spans="1:8" ht="12.75">
      <c r="A123" s="26"/>
      <c r="B123" s="19" t="s">
        <v>21</v>
      </c>
      <c r="C123" s="28"/>
      <c r="D123" s="29"/>
      <c r="E123" s="42"/>
      <c r="F123" s="37"/>
      <c r="G123" s="37"/>
      <c r="H123" s="105">
        <f>SUM(H118:H122)</f>
        <v>61732.88</v>
      </c>
    </row>
    <row r="124" spans="1:8" ht="12.75">
      <c r="A124" s="26"/>
      <c r="B124" s="27"/>
      <c r="C124" s="28"/>
      <c r="D124" s="29"/>
      <c r="E124" s="42"/>
      <c r="F124" s="37"/>
      <c r="G124" s="37"/>
      <c r="H124" s="38"/>
    </row>
    <row r="125" spans="1:9" ht="12.75">
      <c r="A125" s="107" t="s">
        <v>47</v>
      </c>
      <c r="B125" s="18" t="s">
        <v>8</v>
      </c>
      <c r="C125" s="28"/>
      <c r="D125" s="36"/>
      <c r="E125" s="37"/>
      <c r="F125" s="37"/>
      <c r="G125" s="37"/>
      <c r="H125" s="38"/>
      <c r="I125" s="59">
        <v>18</v>
      </c>
    </row>
    <row r="126" spans="1:8" ht="12.75">
      <c r="A126" s="135" t="s">
        <v>129</v>
      </c>
      <c r="B126" s="102" t="s">
        <v>128</v>
      </c>
      <c r="C126" s="28" t="s">
        <v>20</v>
      </c>
      <c r="D126" s="29">
        <f>16+53.41+2.79</f>
        <v>72.2</v>
      </c>
      <c r="E126" s="37">
        <v>3.25</v>
      </c>
      <c r="F126" s="37">
        <v>9.66</v>
      </c>
      <c r="G126" s="37">
        <f>F126+E126</f>
        <v>12.91</v>
      </c>
      <c r="H126" s="38">
        <f>G126*D126</f>
        <v>932.1020000000001</v>
      </c>
    </row>
    <row r="127" spans="1:8" ht="12.75">
      <c r="A127" s="26" t="s">
        <v>173</v>
      </c>
      <c r="B127" s="102" t="s">
        <v>174</v>
      </c>
      <c r="C127" s="28" t="s">
        <v>20</v>
      </c>
      <c r="D127" s="29">
        <f>61.74+39.57</f>
        <v>101.31</v>
      </c>
      <c r="E127" s="37">
        <v>4.29</v>
      </c>
      <c r="F127" s="37">
        <v>9.66</v>
      </c>
      <c r="G127" s="37">
        <f>F127+E127</f>
        <v>13.95</v>
      </c>
      <c r="H127" s="38">
        <f>G127*D127</f>
        <v>1413.2745</v>
      </c>
    </row>
    <row r="128" spans="1:11" ht="12.75" customHeight="1">
      <c r="A128" s="26" t="s">
        <v>213</v>
      </c>
      <c r="B128" s="102" t="s">
        <v>214</v>
      </c>
      <c r="C128" s="28" t="s">
        <v>20</v>
      </c>
      <c r="D128" s="29">
        <f>116.6+45.46+44.9+192</f>
        <v>398.96000000000004</v>
      </c>
      <c r="E128" s="37">
        <v>3.7</v>
      </c>
      <c r="F128" s="37">
        <v>4.65</v>
      </c>
      <c r="G128" s="37">
        <f>F128+E128</f>
        <v>8.350000000000001</v>
      </c>
      <c r="H128" s="38">
        <f>G128*D128</f>
        <v>3331.3160000000007</v>
      </c>
      <c r="K128" s="59">
        <f>115.67+9.29</f>
        <v>124.96000000000001</v>
      </c>
    </row>
    <row r="129" spans="1:8" ht="12.75" customHeight="1">
      <c r="A129" s="26"/>
      <c r="B129" s="102" t="s">
        <v>241</v>
      </c>
      <c r="C129" s="28" t="s">
        <v>20</v>
      </c>
      <c r="D129" s="29">
        <v>12.71</v>
      </c>
      <c r="E129" s="37">
        <v>3.25</v>
      </c>
      <c r="F129" s="37">
        <v>9.66</v>
      </c>
      <c r="G129" s="37">
        <f>F129+E129</f>
        <v>12.91</v>
      </c>
      <c r="H129" s="38">
        <f>G129*D129</f>
        <v>164.08610000000002</v>
      </c>
    </row>
    <row r="130" spans="1:8" ht="12.75" customHeight="1">
      <c r="A130" s="26"/>
      <c r="B130" s="19" t="s">
        <v>21</v>
      </c>
      <c r="C130" s="28"/>
      <c r="D130" s="36"/>
      <c r="E130" s="37"/>
      <c r="F130" s="37"/>
      <c r="G130" s="37"/>
      <c r="H130" s="35">
        <f>SUM(H126:H129)</f>
        <v>5840.7786000000015</v>
      </c>
    </row>
    <row r="131" spans="1:14" ht="12.75" customHeight="1">
      <c r="A131" s="26"/>
      <c r="B131" s="27"/>
      <c r="C131" s="28"/>
      <c r="D131" s="29"/>
      <c r="E131" s="37"/>
      <c r="F131" s="37"/>
      <c r="G131" s="37"/>
      <c r="H131" s="38"/>
      <c r="I131" s="124"/>
      <c r="J131" s="124"/>
      <c r="K131" s="124"/>
      <c r="L131" s="125"/>
      <c r="M131" s="125"/>
      <c r="N131" s="125"/>
    </row>
    <row r="132" spans="1:9" ht="12.75">
      <c r="A132" s="107" t="s">
        <v>48</v>
      </c>
      <c r="B132" s="18" t="s">
        <v>80</v>
      </c>
      <c r="C132" s="28"/>
      <c r="D132" s="36"/>
      <c r="E132" s="37"/>
      <c r="F132" s="37"/>
      <c r="G132" s="37"/>
      <c r="H132" s="38"/>
      <c r="I132" s="59">
        <v>19</v>
      </c>
    </row>
    <row r="133" spans="1:8" ht="12.75">
      <c r="A133" s="26" t="s">
        <v>131</v>
      </c>
      <c r="B133" s="102" t="s">
        <v>130</v>
      </c>
      <c r="C133" s="28" t="s">
        <v>20</v>
      </c>
      <c r="D133" s="29">
        <f>11.06+0.75</f>
        <v>11.81</v>
      </c>
      <c r="E133" s="37">
        <v>242.34</v>
      </c>
      <c r="F133" s="37">
        <v>35</v>
      </c>
      <c r="G133" s="37">
        <f aca="true" t="shared" si="6" ref="G133:G144">F133+E133</f>
        <v>277.34000000000003</v>
      </c>
      <c r="H133" s="38">
        <f aca="true" t="shared" si="7" ref="H133:H144">G133*D133</f>
        <v>3275.3854000000006</v>
      </c>
    </row>
    <row r="134" spans="1:8" ht="12.75">
      <c r="A134" s="26" t="s">
        <v>230</v>
      </c>
      <c r="B134" s="102" t="s">
        <v>231</v>
      </c>
      <c r="C134" s="28" t="s">
        <v>45</v>
      </c>
      <c r="D134" s="29">
        <f>12.72+142.8</f>
        <v>155.52</v>
      </c>
      <c r="E134" s="37">
        <v>19.85</v>
      </c>
      <c r="F134" s="37">
        <v>39.26</v>
      </c>
      <c r="G134" s="37">
        <f>F134+E134</f>
        <v>59.11</v>
      </c>
      <c r="H134" s="38">
        <f>G134*D134</f>
        <v>9192.7872</v>
      </c>
    </row>
    <row r="135" spans="1:8" ht="12.75">
      <c r="A135" s="26" t="s">
        <v>133</v>
      </c>
      <c r="B135" s="102" t="s">
        <v>132</v>
      </c>
      <c r="C135" s="28" t="s">
        <v>4</v>
      </c>
      <c r="D135" s="29">
        <v>7</v>
      </c>
      <c r="E135" s="37">
        <v>5.81</v>
      </c>
      <c r="F135" s="37">
        <v>6.12</v>
      </c>
      <c r="G135" s="37">
        <f t="shared" si="6"/>
        <v>11.93</v>
      </c>
      <c r="H135" s="38">
        <f t="shared" si="7"/>
        <v>83.50999999999999</v>
      </c>
    </row>
    <row r="136" spans="1:8" ht="12.75">
      <c r="A136" s="26" t="s">
        <v>49</v>
      </c>
      <c r="B136" s="102" t="s">
        <v>76</v>
      </c>
      <c r="C136" s="28" t="s">
        <v>20</v>
      </c>
      <c r="D136" s="29">
        <f>D24</f>
        <v>3259.05</v>
      </c>
      <c r="E136" s="37">
        <v>0.04</v>
      </c>
      <c r="F136" s="37">
        <v>1.02</v>
      </c>
      <c r="G136" s="37">
        <f t="shared" si="6"/>
        <v>1.06</v>
      </c>
      <c r="H136" s="38">
        <f t="shared" si="7"/>
        <v>3454.5930000000003</v>
      </c>
    </row>
    <row r="137" spans="1:8" ht="12.75">
      <c r="A137" s="26" t="s">
        <v>141</v>
      </c>
      <c r="B137" s="27" t="s">
        <v>142</v>
      </c>
      <c r="C137" s="28" t="s">
        <v>143</v>
      </c>
      <c r="D137" s="29">
        <v>915</v>
      </c>
      <c r="E137" s="37">
        <v>1.02</v>
      </c>
      <c r="F137" s="37">
        <v>0</v>
      </c>
      <c r="G137" s="37">
        <f t="shared" si="6"/>
        <v>1.02</v>
      </c>
      <c r="H137" s="38">
        <f t="shared" si="7"/>
        <v>933.3000000000001</v>
      </c>
    </row>
    <row r="138" spans="1:8" ht="12.75">
      <c r="A138" s="26" t="s">
        <v>145</v>
      </c>
      <c r="B138" s="27" t="s">
        <v>144</v>
      </c>
      <c r="C138" s="28" t="s">
        <v>146</v>
      </c>
      <c r="D138" s="129">
        <v>824</v>
      </c>
      <c r="E138" s="37">
        <v>6</v>
      </c>
      <c r="F138" s="37">
        <v>0</v>
      </c>
      <c r="G138" s="37">
        <f t="shared" si="6"/>
        <v>6</v>
      </c>
      <c r="H138" s="38">
        <f t="shared" si="7"/>
        <v>4944</v>
      </c>
    </row>
    <row r="139" spans="1:8" ht="62.25" customHeight="1">
      <c r="A139" s="135" t="s">
        <v>191</v>
      </c>
      <c r="B139" s="102" t="s">
        <v>186</v>
      </c>
      <c r="C139" s="58" t="s">
        <v>187</v>
      </c>
      <c r="D139" s="129">
        <v>199.85</v>
      </c>
      <c r="E139" s="37">
        <v>11.8</v>
      </c>
      <c r="F139" s="37">
        <v>14.9</v>
      </c>
      <c r="G139" s="37">
        <f t="shared" si="6"/>
        <v>26.700000000000003</v>
      </c>
      <c r="H139" s="38">
        <f t="shared" si="7"/>
        <v>5335.995000000001</v>
      </c>
    </row>
    <row r="140" spans="1:8" ht="12.75">
      <c r="A140" s="26" t="s">
        <v>188</v>
      </c>
      <c r="B140" s="102" t="s">
        <v>189</v>
      </c>
      <c r="C140" s="58" t="s">
        <v>115</v>
      </c>
      <c r="D140" s="129">
        <v>2814.14</v>
      </c>
      <c r="E140" s="37">
        <v>25.61</v>
      </c>
      <c r="F140" s="37">
        <v>7.11</v>
      </c>
      <c r="G140" s="37">
        <f t="shared" si="6"/>
        <v>32.72</v>
      </c>
      <c r="H140" s="38">
        <f t="shared" si="7"/>
        <v>92078.6608</v>
      </c>
    </row>
    <row r="141" spans="1:8" ht="33" customHeight="1">
      <c r="A141" s="26" t="s">
        <v>192</v>
      </c>
      <c r="B141" s="102" t="s">
        <v>193</v>
      </c>
      <c r="C141" s="58" t="s">
        <v>115</v>
      </c>
      <c r="D141" s="129">
        <v>2570.26</v>
      </c>
      <c r="E141" s="37">
        <v>3.41</v>
      </c>
      <c r="F141" s="37">
        <v>5.32</v>
      </c>
      <c r="G141" s="37">
        <f t="shared" si="6"/>
        <v>8.73</v>
      </c>
      <c r="H141" s="38">
        <f t="shared" si="7"/>
        <v>22438.369800000004</v>
      </c>
    </row>
    <row r="142" spans="1:8" ht="33" customHeight="1">
      <c r="A142" s="151"/>
      <c r="B142" s="150" t="s">
        <v>279</v>
      </c>
      <c r="C142" s="152" t="s">
        <v>125</v>
      </c>
      <c r="D142" s="153">
        <v>1</v>
      </c>
      <c r="E142" s="154">
        <v>433.33</v>
      </c>
      <c r="F142" s="37">
        <v>10.18</v>
      </c>
      <c r="G142" s="37">
        <f t="shared" si="6"/>
        <v>443.51</v>
      </c>
      <c r="H142" s="38">
        <f t="shared" si="7"/>
        <v>443.51</v>
      </c>
    </row>
    <row r="143" spans="1:8" ht="33" customHeight="1">
      <c r="A143" s="26"/>
      <c r="B143" s="102" t="s">
        <v>215</v>
      </c>
      <c r="C143" s="58" t="s">
        <v>194</v>
      </c>
      <c r="D143" s="129">
        <v>1</v>
      </c>
      <c r="E143" s="37">
        <v>250</v>
      </c>
      <c r="F143" s="37">
        <v>0</v>
      </c>
      <c r="G143" s="37">
        <f t="shared" si="6"/>
        <v>250</v>
      </c>
      <c r="H143" s="38">
        <f t="shared" si="7"/>
        <v>250</v>
      </c>
    </row>
    <row r="144" spans="1:8" ht="33" customHeight="1">
      <c r="A144" s="26"/>
      <c r="B144" s="102" t="s">
        <v>227</v>
      </c>
      <c r="C144" s="58" t="s">
        <v>194</v>
      </c>
      <c r="D144" s="129">
        <v>1</v>
      </c>
      <c r="E144" s="37">
        <v>638</v>
      </c>
      <c r="F144" s="37">
        <v>0</v>
      </c>
      <c r="G144" s="37">
        <f t="shared" si="6"/>
        <v>638</v>
      </c>
      <c r="H144" s="38">
        <f t="shared" si="7"/>
        <v>638</v>
      </c>
    </row>
    <row r="145" spans="1:8" ht="33" customHeight="1">
      <c r="A145" s="26"/>
      <c r="B145" s="102" t="s">
        <v>280</v>
      </c>
      <c r="C145" s="58" t="s">
        <v>194</v>
      </c>
      <c r="D145" s="129">
        <v>2</v>
      </c>
      <c r="E145" s="37">
        <v>4073.5986000000003</v>
      </c>
      <c r="F145" s="37">
        <v>0</v>
      </c>
      <c r="G145" s="37">
        <f aca="true" t="shared" si="8" ref="G145:G151">F145+E145</f>
        <v>4073.5986000000003</v>
      </c>
      <c r="H145" s="38">
        <f aca="true" t="shared" si="9" ref="H145:H155">G145*D145</f>
        <v>8147.1972000000005</v>
      </c>
    </row>
    <row r="146" spans="1:8" ht="33" customHeight="1">
      <c r="A146" s="26"/>
      <c r="B146" s="102" t="s">
        <v>234</v>
      </c>
      <c r="C146" s="58" t="s">
        <v>45</v>
      </c>
      <c r="D146" s="129">
        <v>52.02</v>
      </c>
      <c r="E146" s="37">
        <v>45.87</v>
      </c>
      <c r="F146" s="37">
        <v>12.22</v>
      </c>
      <c r="G146" s="37">
        <f t="shared" si="8"/>
        <v>58.089999999999996</v>
      </c>
      <c r="H146" s="38">
        <f t="shared" si="9"/>
        <v>3021.8418</v>
      </c>
    </row>
    <row r="147" spans="1:8" ht="33" customHeight="1">
      <c r="A147" s="26"/>
      <c r="B147" s="102" t="s">
        <v>235</v>
      </c>
      <c r="C147" s="58" t="s">
        <v>236</v>
      </c>
      <c r="D147" s="129">
        <v>15</v>
      </c>
      <c r="E147" s="37">
        <v>750</v>
      </c>
      <c r="F147" s="37">
        <v>13.22</v>
      </c>
      <c r="G147" s="37">
        <f t="shared" si="8"/>
        <v>763.22</v>
      </c>
      <c r="H147" s="38">
        <f t="shared" si="9"/>
        <v>11448.300000000001</v>
      </c>
    </row>
    <row r="148" spans="1:8" ht="33" customHeight="1">
      <c r="A148" s="26" t="s">
        <v>190</v>
      </c>
      <c r="B148" s="102" t="s">
        <v>237</v>
      </c>
      <c r="C148" s="58" t="s">
        <v>115</v>
      </c>
      <c r="D148" s="129">
        <v>9</v>
      </c>
      <c r="E148" s="37">
        <v>29.45</v>
      </c>
      <c r="F148" s="37">
        <v>52.76</v>
      </c>
      <c r="G148" s="37">
        <f t="shared" si="8"/>
        <v>82.21</v>
      </c>
      <c r="H148" s="38">
        <f t="shared" si="9"/>
        <v>739.89</v>
      </c>
    </row>
    <row r="149" spans="1:8" ht="33" customHeight="1">
      <c r="A149" s="26"/>
      <c r="B149" s="102" t="s">
        <v>239</v>
      </c>
      <c r="C149" s="58" t="s">
        <v>194</v>
      </c>
      <c r="D149" s="129">
        <v>1</v>
      </c>
      <c r="E149" s="37">
        <v>3930</v>
      </c>
      <c r="F149" s="37">
        <v>53.76</v>
      </c>
      <c r="G149" s="37">
        <f t="shared" si="8"/>
        <v>3983.76</v>
      </c>
      <c r="H149" s="38">
        <f t="shared" si="9"/>
        <v>3983.76</v>
      </c>
    </row>
    <row r="150" spans="1:8" ht="33" customHeight="1">
      <c r="A150" s="26"/>
      <c r="B150" s="102" t="s">
        <v>240</v>
      </c>
      <c r="C150" s="58" t="s">
        <v>194</v>
      </c>
      <c r="D150" s="129">
        <v>1</v>
      </c>
      <c r="E150" s="37">
        <v>3640</v>
      </c>
      <c r="F150" s="37">
        <v>54.76</v>
      </c>
      <c r="G150" s="37">
        <f t="shared" si="8"/>
        <v>3694.76</v>
      </c>
      <c r="H150" s="38">
        <f t="shared" si="9"/>
        <v>3694.76</v>
      </c>
    </row>
    <row r="151" spans="1:8" ht="33" customHeight="1">
      <c r="A151" s="26"/>
      <c r="B151" s="102" t="s">
        <v>195</v>
      </c>
      <c r="C151" s="58" t="s">
        <v>194</v>
      </c>
      <c r="D151" s="129">
        <v>1</v>
      </c>
      <c r="E151" s="37">
        <v>21800</v>
      </c>
      <c r="F151" s="37">
        <v>0</v>
      </c>
      <c r="G151" s="37">
        <f t="shared" si="8"/>
        <v>21800</v>
      </c>
      <c r="H151" s="38">
        <f t="shared" si="9"/>
        <v>21800</v>
      </c>
    </row>
    <row r="152" spans="1:8" ht="33" customHeight="1">
      <c r="A152" s="26"/>
      <c r="B152" s="102" t="s">
        <v>260</v>
      </c>
      <c r="C152" s="58" t="s">
        <v>55</v>
      </c>
      <c r="D152" s="129">
        <v>61.44</v>
      </c>
      <c r="E152" s="37">
        <v>50</v>
      </c>
      <c r="F152" s="37">
        <v>0</v>
      </c>
      <c r="G152" s="37">
        <f>F152+E152</f>
        <v>50</v>
      </c>
      <c r="H152" s="38">
        <f>G152*D152</f>
        <v>3072</v>
      </c>
    </row>
    <row r="153" spans="1:8" ht="33" customHeight="1">
      <c r="A153" s="26"/>
      <c r="B153" s="150" t="s">
        <v>281</v>
      </c>
      <c r="C153" s="58" t="s">
        <v>194</v>
      </c>
      <c r="D153" s="129">
        <v>1</v>
      </c>
      <c r="E153" s="37">
        <v>1458.2400999999998</v>
      </c>
      <c r="F153" s="37">
        <v>0</v>
      </c>
      <c r="G153" s="37">
        <f>F153+E153</f>
        <v>1458.2400999999998</v>
      </c>
      <c r="H153" s="38">
        <f>G153*D153</f>
        <v>1458.2400999999998</v>
      </c>
    </row>
    <row r="154" spans="1:8" ht="33" customHeight="1">
      <c r="A154" s="26"/>
      <c r="B154" s="101" t="s">
        <v>262</v>
      </c>
      <c r="C154" s="58"/>
      <c r="D154" s="129"/>
      <c r="E154" s="37"/>
      <c r="F154" s="37"/>
      <c r="G154" s="37"/>
      <c r="H154" s="38"/>
    </row>
    <row r="155" spans="1:8" ht="33" customHeight="1">
      <c r="A155" s="26" t="s">
        <v>263</v>
      </c>
      <c r="B155" s="102" t="s">
        <v>264</v>
      </c>
      <c r="C155" s="58" t="s">
        <v>267</v>
      </c>
      <c r="D155" s="129">
        <f>SUM(D156:D165)</f>
        <v>672</v>
      </c>
      <c r="E155" s="37">
        <v>0.68</v>
      </c>
      <c r="F155" s="37">
        <v>9.71</v>
      </c>
      <c r="G155" s="37">
        <f>F155+E155</f>
        <v>10.39</v>
      </c>
      <c r="H155" s="38">
        <f t="shared" si="9"/>
        <v>6982.08</v>
      </c>
    </row>
    <row r="156" spans="1:8" ht="33" customHeight="1">
      <c r="A156" s="26"/>
      <c r="B156" s="102" t="s">
        <v>265</v>
      </c>
      <c r="C156" s="58" t="s">
        <v>267</v>
      </c>
      <c r="D156" s="129">
        <v>10</v>
      </c>
      <c r="E156" s="37">
        <v>15</v>
      </c>
      <c r="F156" s="37">
        <v>0</v>
      </c>
      <c r="G156" s="37">
        <f aca="true" t="shared" si="10" ref="G156:G165">F156+E156</f>
        <v>15</v>
      </c>
      <c r="H156" s="38">
        <f>G156*D156</f>
        <v>150</v>
      </c>
    </row>
    <row r="157" spans="1:8" ht="33" customHeight="1">
      <c r="A157" s="26"/>
      <c r="B157" s="102" t="s">
        <v>266</v>
      </c>
      <c r="C157" s="58" t="s">
        <v>267</v>
      </c>
      <c r="D157" s="129">
        <v>12</v>
      </c>
      <c r="E157" s="37">
        <v>15</v>
      </c>
      <c r="F157" s="37">
        <v>0</v>
      </c>
      <c r="G157" s="37">
        <f t="shared" si="10"/>
        <v>15</v>
      </c>
      <c r="H157" s="38">
        <f aca="true" t="shared" si="11" ref="H157:H165">G157*D157</f>
        <v>180</v>
      </c>
    </row>
    <row r="158" spans="1:8" ht="33" customHeight="1">
      <c r="A158" s="26"/>
      <c r="B158" s="102" t="s">
        <v>268</v>
      </c>
      <c r="C158" s="58" t="s">
        <v>267</v>
      </c>
      <c r="D158" s="129">
        <v>54</v>
      </c>
      <c r="E158" s="37">
        <v>13</v>
      </c>
      <c r="F158" s="37">
        <v>0</v>
      </c>
      <c r="G158" s="37">
        <f t="shared" si="10"/>
        <v>13</v>
      </c>
      <c r="H158" s="38">
        <f t="shared" si="11"/>
        <v>702</v>
      </c>
    </row>
    <row r="159" spans="1:8" ht="33" customHeight="1">
      <c r="A159" s="26"/>
      <c r="B159" s="150" t="s">
        <v>269</v>
      </c>
      <c r="C159" s="58" t="s">
        <v>267</v>
      </c>
      <c r="D159" s="129">
        <v>34</v>
      </c>
      <c r="E159" s="37">
        <v>13</v>
      </c>
      <c r="F159" s="37">
        <v>0</v>
      </c>
      <c r="G159" s="37">
        <f t="shared" si="10"/>
        <v>13</v>
      </c>
      <c r="H159" s="38">
        <f t="shared" si="11"/>
        <v>442</v>
      </c>
    </row>
    <row r="160" spans="1:8" ht="33" customHeight="1">
      <c r="A160" s="26"/>
      <c r="B160" s="102" t="s">
        <v>270</v>
      </c>
      <c r="C160" s="58" t="s">
        <v>267</v>
      </c>
      <c r="D160" s="129">
        <v>8</v>
      </c>
      <c r="E160" s="37">
        <v>15</v>
      </c>
      <c r="F160" s="37">
        <v>0</v>
      </c>
      <c r="G160" s="37">
        <f t="shared" si="10"/>
        <v>15</v>
      </c>
      <c r="H160" s="38">
        <f t="shared" si="11"/>
        <v>120</v>
      </c>
    </row>
    <row r="161" spans="1:8" ht="33" customHeight="1">
      <c r="A161" s="26"/>
      <c r="B161" s="102" t="s">
        <v>271</v>
      </c>
      <c r="C161" s="58" t="s">
        <v>267</v>
      </c>
      <c r="D161" s="129">
        <v>8</v>
      </c>
      <c r="E161" s="37">
        <v>30</v>
      </c>
      <c r="F161" s="37">
        <v>0</v>
      </c>
      <c r="G161" s="37">
        <f t="shared" si="10"/>
        <v>30</v>
      </c>
      <c r="H161" s="38">
        <f t="shared" si="11"/>
        <v>240</v>
      </c>
    </row>
    <row r="162" spans="1:8" ht="33" customHeight="1">
      <c r="A162" s="26"/>
      <c r="B162" s="102" t="s">
        <v>272</v>
      </c>
      <c r="C162" s="58" t="s">
        <v>267</v>
      </c>
      <c r="D162" s="129">
        <v>8</v>
      </c>
      <c r="E162" s="37">
        <v>15</v>
      </c>
      <c r="F162" s="37">
        <v>0</v>
      </c>
      <c r="G162" s="37">
        <f t="shared" si="10"/>
        <v>15</v>
      </c>
      <c r="H162" s="38">
        <f t="shared" si="11"/>
        <v>120</v>
      </c>
    </row>
    <row r="163" spans="1:8" ht="33" customHeight="1">
      <c r="A163" s="26"/>
      <c r="B163" s="102" t="s">
        <v>273</v>
      </c>
      <c r="C163" s="58" t="s">
        <v>267</v>
      </c>
      <c r="D163" s="129">
        <v>8</v>
      </c>
      <c r="E163" s="37">
        <v>15</v>
      </c>
      <c r="F163" s="37">
        <v>0</v>
      </c>
      <c r="G163" s="37">
        <f t="shared" si="10"/>
        <v>15</v>
      </c>
      <c r="H163" s="38">
        <f t="shared" si="11"/>
        <v>120</v>
      </c>
    </row>
    <row r="164" spans="1:8" ht="33" customHeight="1">
      <c r="A164" s="26"/>
      <c r="B164" s="102" t="s">
        <v>274</v>
      </c>
      <c r="C164" s="58" t="s">
        <v>267</v>
      </c>
      <c r="D164" s="129">
        <v>500</v>
      </c>
      <c r="E164" s="37">
        <v>2.1</v>
      </c>
      <c r="F164" s="37">
        <v>0</v>
      </c>
      <c r="G164" s="37">
        <f t="shared" si="10"/>
        <v>2.1</v>
      </c>
      <c r="H164" s="38">
        <f t="shared" si="11"/>
        <v>1050</v>
      </c>
    </row>
    <row r="165" spans="1:8" ht="33" customHeight="1">
      <c r="A165" s="26"/>
      <c r="B165" s="102" t="s">
        <v>275</v>
      </c>
      <c r="C165" s="58" t="s">
        <v>267</v>
      </c>
      <c r="D165" s="129">
        <v>30</v>
      </c>
      <c r="E165" s="37">
        <v>15</v>
      </c>
      <c r="F165" s="37">
        <v>0</v>
      </c>
      <c r="G165" s="37">
        <f t="shared" si="10"/>
        <v>15</v>
      </c>
      <c r="H165" s="38">
        <f t="shared" si="11"/>
        <v>450</v>
      </c>
    </row>
    <row r="166" spans="1:8" ht="12.75">
      <c r="A166" s="26"/>
      <c r="B166" s="19" t="s">
        <v>21</v>
      </c>
      <c r="C166" s="28"/>
      <c r="D166" s="29"/>
      <c r="E166" s="37"/>
      <c r="F166" s="37"/>
      <c r="G166" s="37"/>
      <c r="H166" s="35">
        <f>SUM(H133:H165)</f>
        <v>210990.1803</v>
      </c>
    </row>
    <row r="167" spans="1:8" ht="12.75">
      <c r="A167" s="26"/>
      <c r="B167" s="27"/>
      <c r="C167" s="28"/>
      <c r="D167" s="36"/>
      <c r="E167" s="37"/>
      <c r="F167" s="37"/>
      <c r="G167" s="37"/>
      <c r="H167" s="38"/>
    </row>
    <row r="168" spans="1:12" ht="12.75">
      <c r="A168" s="26"/>
      <c r="B168" s="57" t="s">
        <v>50</v>
      </c>
      <c r="C168" s="28"/>
      <c r="D168" s="36"/>
      <c r="E168" s="37"/>
      <c r="F168" s="37"/>
      <c r="G168" s="37"/>
      <c r="H168" s="35">
        <f>H30+H34+H41+H48+H62+H66+H70+H75+H82+H87+H92+H96+H104+H108+H115+H123+H130+H166</f>
        <v>610596.121205</v>
      </c>
      <c r="L168" s="112"/>
    </row>
    <row r="169" spans="1:15" ht="12.75">
      <c r="A169" s="26"/>
      <c r="B169" s="127" t="s">
        <v>163</v>
      </c>
      <c r="C169" s="28"/>
      <c r="D169" s="36"/>
      <c r="E169" s="37"/>
      <c r="F169" s="37"/>
      <c r="G169" s="37"/>
      <c r="H169" s="35">
        <f>H168*0.2409</f>
        <v>147092.60559828448</v>
      </c>
      <c r="I169" s="124"/>
      <c r="J169" s="124"/>
      <c r="K169" s="124"/>
      <c r="L169" s="125"/>
      <c r="M169" s="125"/>
      <c r="N169" s="125"/>
      <c r="O169" s="125"/>
    </row>
    <row r="170" spans="1:10" ht="13.5" thickBot="1">
      <c r="A170" s="116"/>
      <c r="B170" s="117" t="s">
        <v>51</v>
      </c>
      <c r="C170" s="118"/>
      <c r="D170" s="119"/>
      <c r="E170" s="120"/>
      <c r="F170" s="120"/>
      <c r="G170" s="120"/>
      <c r="H170" s="121">
        <f>H169+H168</f>
        <v>757688.7268032845</v>
      </c>
      <c r="J170" s="59">
        <f>H170/D27</f>
        <v>1703.015726334055</v>
      </c>
    </row>
    <row r="172" spans="2:14" ht="12.75">
      <c r="B172" s="149"/>
      <c r="I172" s="124"/>
      <c r="J172" s="124"/>
      <c r="K172" s="124"/>
      <c r="L172" s="125"/>
      <c r="M172" s="125"/>
      <c r="N172" s="125"/>
    </row>
    <row r="175" ht="12.75">
      <c r="H175" s="113"/>
    </row>
  </sheetData>
  <mergeCells count="4">
    <mergeCell ref="A10:H10"/>
    <mergeCell ref="B7:H7"/>
    <mergeCell ref="B8:H8"/>
    <mergeCell ref="B9:H9"/>
  </mergeCells>
  <printOptions/>
  <pageMargins left="0.5905511811023623" right="0.3937007874015748" top="0.5118110236220472" bottom="0.5905511811023623" header="0.5118110236220472" footer="0.2755905511811024"/>
  <pageSetup horizontalDpi="600" verticalDpi="600" orientation="portrait" paperSize="9" scale="70" r:id="rId4"/>
  <headerFooter alignWithMargins="0">
    <oddFooter>&amp;CPágina &amp;P de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showGridLines="0" view="pageBreakPreview" zoomScale="70" zoomScaleSheetLayoutView="70" workbookViewId="0" topLeftCell="A28">
      <selection activeCell="E13" sqref="E13:E14"/>
    </sheetView>
  </sheetViews>
  <sheetFormatPr defaultColWidth="11.421875" defaultRowHeight="12.75"/>
  <cols>
    <col min="1" max="1" width="4.00390625" style="71" customWidth="1"/>
    <col min="2" max="2" width="29.28125" style="71" customWidth="1"/>
    <col min="3" max="3" width="9.7109375" style="71" customWidth="1"/>
    <col min="4" max="4" width="8.8515625" style="71" customWidth="1"/>
    <col min="5" max="5" width="9.7109375" style="71" customWidth="1"/>
    <col min="6" max="6" width="7.00390625" style="71" customWidth="1"/>
    <col min="7" max="7" width="9.7109375" style="71" customWidth="1"/>
    <col min="8" max="8" width="7.00390625" style="71" customWidth="1"/>
    <col min="9" max="9" width="9.7109375" style="71" customWidth="1"/>
    <col min="10" max="10" width="7.00390625" style="71" customWidth="1"/>
    <col min="11" max="11" width="9.7109375" style="71" customWidth="1"/>
    <col min="12" max="12" width="7.00390625" style="71" customWidth="1"/>
    <col min="13" max="16384" width="11.421875" style="71" customWidth="1"/>
  </cols>
  <sheetData>
    <row r="1" spans="1:12" ht="11.25">
      <c r="A1" s="70"/>
      <c r="B1" s="70"/>
      <c r="C1" s="70"/>
      <c r="D1" s="70"/>
      <c r="F1" s="70"/>
      <c r="H1" s="70"/>
      <c r="L1" s="70"/>
    </row>
    <row r="2" spans="1:12" ht="12.75">
      <c r="A2" s="70"/>
      <c r="B2" s="70"/>
      <c r="C2" s="70"/>
      <c r="D2" s="70"/>
      <c r="F2" s="70"/>
      <c r="H2" s="70"/>
      <c r="L2" s="70"/>
    </row>
    <row r="3" spans="1:12" ht="12.75">
      <c r="A3" s="70"/>
      <c r="B3" s="70"/>
      <c r="C3" s="70"/>
      <c r="D3" s="70"/>
      <c r="F3" s="70"/>
      <c r="H3" s="70"/>
      <c r="L3" s="70"/>
    </row>
    <row r="4" spans="1:12" ht="12.75">
      <c r="A4" s="70"/>
      <c r="B4" s="70"/>
      <c r="C4" s="70"/>
      <c r="D4" s="70"/>
      <c r="F4" s="70"/>
      <c r="H4" s="70"/>
      <c r="L4" s="70"/>
    </row>
    <row r="5" spans="1:12" ht="12.75">
      <c r="A5" s="70"/>
      <c r="B5" s="70"/>
      <c r="C5" s="70"/>
      <c r="D5" s="70"/>
      <c r="F5" s="70"/>
      <c r="H5" s="70"/>
      <c r="L5" s="70"/>
    </row>
    <row r="6" spans="1:12" ht="11.25">
      <c r="A6" s="70"/>
      <c r="B6" s="70"/>
      <c r="C6" s="70"/>
      <c r="D6" s="70"/>
      <c r="F6" s="70"/>
      <c r="H6" s="70"/>
      <c r="L6" s="70"/>
    </row>
    <row r="7" spans="1:11" s="75" customFormat="1" ht="15" customHeight="1">
      <c r="A7" s="72" t="s">
        <v>277</v>
      </c>
      <c r="B7" s="73"/>
      <c r="C7" s="74"/>
      <c r="D7" s="74"/>
      <c r="E7" s="74"/>
      <c r="F7" s="74"/>
      <c r="G7" s="74"/>
      <c r="K7" s="76"/>
    </row>
    <row r="8" spans="1:11" s="75" customFormat="1" ht="15" customHeight="1">
      <c r="A8" s="72" t="s">
        <v>278</v>
      </c>
      <c r="C8" s="74"/>
      <c r="D8" s="74"/>
      <c r="E8" s="74"/>
      <c r="F8" s="74"/>
      <c r="G8" s="77"/>
      <c r="K8" s="74"/>
    </row>
    <row r="9" ht="17.25" customHeight="1">
      <c r="A9" s="70" t="s">
        <v>259</v>
      </c>
    </row>
    <row r="10" spans="1:12" ht="17.25" customHeight="1">
      <c r="A10" s="175" t="s">
        <v>81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</row>
    <row r="11" ht="17.25" customHeight="1">
      <c r="A11" s="70"/>
    </row>
    <row r="12" spans="1:12" ht="12.75" customHeight="1">
      <c r="A12" s="190" t="s">
        <v>82</v>
      </c>
      <c r="B12" s="191" t="s">
        <v>83</v>
      </c>
      <c r="C12" s="194" t="s">
        <v>84</v>
      </c>
      <c r="D12" s="195"/>
      <c r="E12" s="181" t="s">
        <v>164</v>
      </c>
      <c r="F12" s="182"/>
      <c r="G12" s="181" t="s">
        <v>165</v>
      </c>
      <c r="H12" s="182"/>
      <c r="I12" s="181" t="s">
        <v>166</v>
      </c>
      <c r="J12" s="182"/>
      <c r="K12" s="181" t="s">
        <v>167</v>
      </c>
      <c r="L12" s="182"/>
    </row>
    <row r="13" spans="1:12" ht="10.5" customHeight="1">
      <c r="A13" s="190"/>
      <c r="B13" s="192"/>
      <c r="C13" s="184" t="s">
        <v>79</v>
      </c>
      <c r="D13" s="184" t="s">
        <v>85</v>
      </c>
      <c r="E13" s="177" t="s">
        <v>86</v>
      </c>
      <c r="F13" s="177" t="s">
        <v>85</v>
      </c>
      <c r="G13" s="177" t="s">
        <v>86</v>
      </c>
      <c r="H13" s="177" t="s">
        <v>85</v>
      </c>
      <c r="I13" s="177" t="s">
        <v>86</v>
      </c>
      <c r="J13" s="177" t="s">
        <v>85</v>
      </c>
      <c r="K13" s="177" t="s">
        <v>86</v>
      </c>
      <c r="L13" s="177" t="s">
        <v>85</v>
      </c>
    </row>
    <row r="14" spans="1:12" ht="24" customHeight="1">
      <c r="A14" s="190"/>
      <c r="B14" s="193"/>
      <c r="C14" s="178"/>
      <c r="D14" s="178"/>
      <c r="E14" s="178"/>
      <c r="F14" s="178"/>
      <c r="G14" s="178"/>
      <c r="H14" s="178"/>
      <c r="I14" s="178"/>
      <c r="J14" s="178"/>
      <c r="K14" s="178"/>
      <c r="L14" s="178"/>
    </row>
    <row r="15" spans="1:14" ht="20.1" customHeight="1">
      <c r="A15" s="78" t="s">
        <v>87</v>
      </c>
      <c r="B15" s="79" t="str">
        <f>'park GUARANI'!B12</f>
        <v>SERVICOS PRELIMINARES</v>
      </c>
      <c r="C15" s="80">
        <f>'park GUARANI'!H30</f>
        <v>31075.3718</v>
      </c>
      <c r="D15" s="81">
        <f aca="true" t="shared" si="0" ref="D15:D32">C15/$C$33</f>
        <v>0.050893496897217984</v>
      </c>
      <c r="E15" s="147">
        <f>$C15*F15</f>
        <v>13983.91731</v>
      </c>
      <c r="F15" s="148">
        <v>0.45</v>
      </c>
      <c r="G15" s="147">
        <f>$C15*H15</f>
        <v>5696.11565094</v>
      </c>
      <c r="H15" s="148">
        <v>0.1833</v>
      </c>
      <c r="I15" s="147">
        <f>$C15*J15</f>
        <v>5696.11565094</v>
      </c>
      <c r="J15" s="148">
        <v>0.1833</v>
      </c>
      <c r="K15" s="147">
        <f>$C15*L15</f>
        <v>5699.2231881200005</v>
      </c>
      <c r="L15" s="148">
        <v>0.1834</v>
      </c>
      <c r="M15" s="98">
        <f>E15+G15+I15+K15</f>
        <v>31075.3718</v>
      </c>
      <c r="N15" s="132">
        <f>F15+H15+J15+L15</f>
        <v>1</v>
      </c>
    </row>
    <row r="16" spans="1:14" ht="20.1" customHeight="1">
      <c r="A16" s="78" t="s">
        <v>88</v>
      </c>
      <c r="B16" s="79" t="str">
        <f>'park GUARANI'!B32</f>
        <v>TRANSPORTE</v>
      </c>
      <c r="C16" s="80">
        <f>'park GUARANI'!H34</f>
        <v>7541.977800000001</v>
      </c>
      <c r="D16" s="81">
        <f t="shared" si="0"/>
        <v>0.012351827235842982</v>
      </c>
      <c r="E16" s="147">
        <f>$C16*F16</f>
        <v>1885.4944500000001</v>
      </c>
      <c r="F16" s="148">
        <v>0.25</v>
      </c>
      <c r="G16" s="147">
        <f>$C16*H16</f>
        <v>1885.4944500000001</v>
      </c>
      <c r="H16" s="148">
        <v>0.25</v>
      </c>
      <c r="I16" s="147">
        <f>$C16*J16</f>
        <v>1885.4944500000001</v>
      </c>
      <c r="J16" s="148">
        <v>0.25</v>
      </c>
      <c r="K16" s="147">
        <f>$C16*L16</f>
        <v>1885.4944500000001</v>
      </c>
      <c r="L16" s="148">
        <v>0.25</v>
      </c>
      <c r="M16" s="98">
        <f aca="true" t="shared" si="1" ref="M16:M34">E16+G16+I16+K16</f>
        <v>7541.977800000001</v>
      </c>
      <c r="N16" s="132">
        <f aca="true" t="shared" si="2" ref="N16:N33">F16+H16+J16+L16</f>
        <v>1</v>
      </c>
    </row>
    <row r="17" spans="1:14" ht="20.1" customHeight="1">
      <c r="A17" s="78" t="s">
        <v>89</v>
      </c>
      <c r="B17" s="79" t="str">
        <f>'park GUARANI'!B36</f>
        <v>SERVICO EM TERRA</v>
      </c>
      <c r="C17" s="80">
        <f>'park GUARANI'!H41</f>
        <v>70183.1885</v>
      </c>
      <c r="D17" s="81">
        <f t="shared" si="0"/>
        <v>0.11494208047292341</v>
      </c>
      <c r="E17" s="147">
        <f>$C17*F17</f>
        <v>70183.1885</v>
      </c>
      <c r="F17" s="148">
        <v>1</v>
      </c>
      <c r="G17" s="108"/>
      <c r="H17" s="109"/>
      <c r="I17" s="108"/>
      <c r="J17" s="109"/>
      <c r="K17" s="108"/>
      <c r="L17" s="109"/>
      <c r="M17" s="98">
        <f t="shared" si="1"/>
        <v>70183.1885</v>
      </c>
      <c r="N17" s="132">
        <f t="shared" si="2"/>
        <v>1</v>
      </c>
    </row>
    <row r="18" spans="1:14" ht="20.1" customHeight="1">
      <c r="A18" s="78" t="s">
        <v>90</v>
      </c>
      <c r="B18" s="79" t="str">
        <f>'park GUARANI'!B43</f>
        <v>FUNDACOES E SONDAGENS</v>
      </c>
      <c r="C18" s="80">
        <f>'park GUARANI'!H48</f>
        <v>12722.0788</v>
      </c>
      <c r="D18" s="81">
        <f t="shared" si="0"/>
        <v>0.020835505431795433</v>
      </c>
      <c r="E18" s="147">
        <f>$C18*F18</f>
        <v>12722.0788</v>
      </c>
      <c r="F18" s="148">
        <v>1</v>
      </c>
      <c r="G18" s="108"/>
      <c r="H18" s="109"/>
      <c r="I18" s="108"/>
      <c r="J18" s="109"/>
      <c r="K18" s="108"/>
      <c r="L18" s="109"/>
      <c r="M18" s="98">
        <f t="shared" si="1"/>
        <v>12722.0788</v>
      </c>
      <c r="N18" s="132">
        <f t="shared" si="2"/>
        <v>1</v>
      </c>
    </row>
    <row r="19" spans="1:14" ht="20.1" customHeight="1">
      <c r="A19" s="78" t="s">
        <v>91</v>
      </c>
      <c r="B19" s="110" t="str">
        <f>'park GUARANI'!B50</f>
        <v>ESTRUTURA</v>
      </c>
      <c r="C19" s="111">
        <f>'park GUARANI'!H62</f>
        <v>47118.1609</v>
      </c>
      <c r="D19" s="109">
        <f t="shared" si="0"/>
        <v>0.07716747497021959</v>
      </c>
      <c r="E19" s="108"/>
      <c r="F19" s="109"/>
      <c r="G19" s="147">
        <f>$C19*H19</f>
        <v>47118.1609</v>
      </c>
      <c r="H19" s="148">
        <v>1</v>
      </c>
      <c r="I19" s="108"/>
      <c r="J19" s="109"/>
      <c r="K19" s="108"/>
      <c r="L19" s="109"/>
      <c r="M19" s="98">
        <f t="shared" si="1"/>
        <v>47118.1609</v>
      </c>
      <c r="N19" s="132">
        <f t="shared" si="2"/>
        <v>1</v>
      </c>
    </row>
    <row r="20" spans="1:14" ht="21" customHeight="1">
      <c r="A20" s="78" t="s">
        <v>92</v>
      </c>
      <c r="B20" s="128" t="str">
        <f>'park GUARANI'!B64</f>
        <v>INST. ELET./TELEFONICA/CABEAMENTO ESTRUTURADO</v>
      </c>
      <c r="C20" s="80">
        <f>'park GUARANI'!H66</f>
        <v>115191.87790499999</v>
      </c>
      <c r="D20" s="81">
        <f t="shared" si="0"/>
        <v>0.18865478162172236</v>
      </c>
      <c r="E20" s="147">
        <f>$C20*F20</f>
        <v>11519.1877905</v>
      </c>
      <c r="F20" s="148">
        <v>0.1</v>
      </c>
      <c r="G20" s="147">
        <f>$C20*H20</f>
        <v>34557.56337149999</v>
      </c>
      <c r="H20" s="148">
        <v>0.3</v>
      </c>
      <c r="I20" s="147">
        <f>$C20*J20</f>
        <v>34557.56337149999</v>
      </c>
      <c r="J20" s="148">
        <v>0.3</v>
      </c>
      <c r="K20" s="147">
        <f>$C20*L20</f>
        <v>34557.56337149999</v>
      </c>
      <c r="L20" s="148">
        <v>0.3</v>
      </c>
      <c r="M20" s="98">
        <f t="shared" si="1"/>
        <v>115191.87790499997</v>
      </c>
      <c r="N20" s="132">
        <f t="shared" si="2"/>
        <v>1</v>
      </c>
    </row>
    <row r="21" spans="1:14" ht="20.1" customHeight="1">
      <c r="A21" s="78" t="s">
        <v>93</v>
      </c>
      <c r="B21" s="79" t="str">
        <f>'park GUARANI'!B68</f>
        <v>INSTALACOES HIDRO-SANITARIAS</v>
      </c>
      <c r="C21" s="80">
        <f>'park GUARANI'!H70</f>
        <v>1822.09</v>
      </c>
      <c r="D21" s="81">
        <f t="shared" si="0"/>
        <v>0.0029841165653069325</v>
      </c>
      <c r="E21" s="147">
        <f>$C21*F21</f>
        <v>182.209</v>
      </c>
      <c r="F21" s="148">
        <v>0.1</v>
      </c>
      <c r="G21" s="147">
        <f>$C21*H21</f>
        <v>1093.254</v>
      </c>
      <c r="H21" s="148">
        <v>0.6</v>
      </c>
      <c r="I21" s="147">
        <f>$C21*J21</f>
        <v>546.627</v>
      </c>
      <c r="J21" s="148">
        <v>0.3</v>
      </c>
      <c r="K21" s="109"/>
      <c r="L21" s="108"/>
      <c r="M21" s="98">
        <f t="shared" si="1"/>
        <v>1822.09</v>
      </c>
      <c r="N21" s="132">
        <f t="shared" si="2"/>
        <v>1</v>
      </c>
    </row>
    <row r="22" spans="1:14" ht="20.1" customHeight="1">
      <c r="A22" s="78" t="s">
        <v>147</v>
      </c>
      <c r="B22" s="79" t="str">
        <f>'park GUARANI'!B72</f>
        <v>ALVENARIAS E DIVISORIAS</v>
      </c>
      <c r="C22" s="80">
        <f>'park GUARANI'!H75</f>
        <v>4239.514800000001</v>
      </c>
      <c r="D22" s="81">
        <f t="shared" si="0"/>
        <v>0.006943238996725688</v>
      </c>
      <c r="E22" s="108"/>
      <c r="F22" s="109"/>
      <c r="G22" s="108"/>
      <c r="H22" s="109"/>
      <c r="I22" s="147">
        <f>$C22*J22</f>
        <v>4239.514800000001</v>
      </c>
      <c r="J22" s="148">
        <v>1</v>
      </c>
      <c r="K22" s="109"/>
      <c r="L22" s="108"/>
      <c r="M22" s="98">
        <f t="shared" si="1"/>
        <v>4239.514800000001</v>
      </c>
      <c r="N22" s="132">
        <f t="shared" si="2"/>
        <v>1</v>
      </c>
    </row>
    <row r="23" spans="1:14" ht="20.1" customHeight="1">
      <c r="A23" s="78" t="s">
        <v>94</v>
      </c>
      <c r="B23" s="79" t="str">
        <f>'park GUARANI'!B78</f>
        <v>ESTRUTURAS MADEIRAS</v>
      </c>
      <c r="C23" s="80">
        <f>'park GUARANI'!H82</f>
        <v>19007.4902</v>
      </c>
      <c r="D23" s="81">
        <f t="shared" si="0"/>
        <v>0.031129398861049224</v>
      </c>
      <c r="E23" s="108"/>
      <c r="F23" s="109"/>
      <c r="G23" s="108"/>
      <c r="H23" s="109"/>
      <c r="I23" s="147">
        <f aca="true" t="shared" si="3" ref="I23:I28">$C23*J23</f>
        <v>19007.4902</v>
      </c>
      <c r="J23" s="148">
        <v>1</v>
      </c>
      <c r="K23" s="108"/>
      <c r="L23" s="109"/>
      <c r="M23" s="98">
        <f t="shared" si="1"/>
        <v>19007.4902</v>
      </c>
      <c r="N23" s="132">
        <f t="shared" si="2"/>
        <v>1</v>
      </c>
    </row>
    <row r="24" spans="1:14" ht="20.1" customHeight="1">
      <c r="A24" s="78" t="s">
        <v>95</v>
      </c>
      <c r="B24" s="79" t="str">
        <f>'park GUARANI'!B84</f>
        <v>COBERTURAS</v>
      </c>
      <c r="C24" s="80">
        <f>'park GUARANI'!H87</f>
        <v>3653.1402000000007</v>
      </c>
      <c r="D24" s="81">
        <f t="shared" si="0"/>
        <v>0.005982907642437357</v>
      </c>
      <c r="E24" s="108"/>
      <c r="F24" s="109"/>
      <c r="G24" s="108"/>
      <c r="H24" s="109"/>
      <c r="I24" s="147">
        <f t="shared" si="3"/>
        <v>3653.1402000000007</v>
      </c>
      <c r="J24" s="148">
        <v>1</v>
      </c>
      <c r="K24" s="108"/>
      <c r="L24" s="109"/>
      <c r="M24" s="98">
        <f t="shared" si="1"/>
        <v>3653.1402000000007</v>
      </c>
      <c r="N24" s="132">
        <f t="shared" si="2"/>
        <v>1</v>
      </c>
    </row>
    <row r="25" spans="1:14" ht="20.1" customHeight="1">
      <c r="A25" s="78" t="s">
        <v>96</v>
      </c>
      <c r="B25" s="79" t="str">
        <f>'park GUARANI'!B89</f>
        <v>ESQUADRIAS METALICAS</v>
      </c>
      <c r="C25" s="80">
        <f>'park GUARANI'!H92</f>
        <v>2245.6438000000003</v>
      </c>
      <c r="D25" s="81">
        <f t="shared" si="0"/>
        <v>0.003677789167032808</v>
      </c>
      <c r="E25" s="108"/>
      <c r="F25" s="109"/>
      <c r="G25" s="108"/>
      <c r="H25" s="109"/>
      <c r="I25" s="147">
        <f t="shared" si="3"/>
        <v>2245.6438000000003</v>
      </c>
      <c r="J25" s="148">
        <v>1</v>
      </c>
      <c r="K25" s="108"/>
      <c r="L25" s="109"/>
      <c r="M25" s="98">
        <f t="shared" si="1"/>
        <v>2245.6438000000003</v>
      </c>
      <c r="N25" s="132">
        <f t="shared" si="2"/>
        <v>1</v>
      </c>
    </row>
    <row r="26" spans="1:14" ht="20.1" customHeight="1">
      <c r="A26" s="78" t="s">
        <v>97</v>
      </c>
      <c r="B26" s="79" t="str">
        <f>'park GUARANI'!B94</f>
        <v>VIDROS</v>
      </c>
      <c r="C26" s="80">
        <f>'park GUARANI'!H96</f>
        <v>166.9382</v>
      </c>
      <c r="D26" s="81">
        <f t="shared" si="0"/>
        <v>0.00027340199880495573</v>
      </c>
      <c r="E26" s="108"/>
      <c r="F26" s="109"/>
      <c r="G26" s="108"/>
      <c r="H26" s="109"/>
      <c r="I26" s="147">
        <f t="shared" si="3"/>
        <v>166.9382</v>
      </c>
      <c r="J26" s="148">
        <v>1</v>
      </c>
      <c r="K26" s="108"/>
      <c r="L26" s="109"/>
      <c r="M26" s="98">
        <f t="shared" si="1"/>
        <v>166.9382</v>
      </c>
      <c r="N26" s="132">
        <f t="shared" si="2"/>
        <v>1</v>
      </c>
    </row>
    <row r="27" spans="1:14" ht="20.1" customHeight="1">
      <c r="A27" s="78" t="s">
        <v>98</v>
      </c>
      <c r="B27" s="99" t="str">
        <f>'park GUARANI'!B98</f>
        <v>REVESTIMENTO DE PAREDES</v>
      </c>
      <c r="C27" s="80">
        <f>'park GUARANI'!H104</f>
        <v>10397.0132</v>
      </c>
      <c r="D27" s="81">
        <f t="shared" si="0"/>
        <v>0.017027643705763623</v>
      </c>
      <c r="E27" s="108"/>
      <c r="F27" s="109"/>
      <c r="G27" s="108"/>
      <c r="H27" s="109"/>
      <c r="I27" s="147">
        <f t="shared" si="3"/>
        <v>10397.0132</v>
      </c>
      <c r="J27" s="148">
        <v>1</v>
      </c>
      <c r="K27" s="108"/>
      <c r="L27" s="109"/>
      <c r="M27" s="98">
        <f t="shared" si="1"/>
        <v>10397.0132</v>
      </c>
      <c r="N27" s="132">
        <f t="shared" si="2"/>
        <v>1</v>
      </c>
    </row>
    <row r="28" spans="1:14" ht="20.1" customHeight="1">
      <c r="A28" s="78" t="s">
        <v>99</v>
      </c>
      <c r="B28" s="79" t="str">
        <f>'park GUARANI'!B106</f>
        <v>FORROS</v>
      </c>
      <c r="C28" s="80">
        <f>'park GUARANI'!H108</f>
        <v>815.451</v>
      </c>
      <c r="D28" s="81">
        <f t="shared" si="0"/>
        <v>0.0013354998036848363</v>
      </c>
      <c r="E28" s="108"/>
      <c r="F28" s="109"/>
      <c r="G28" s="108"/>
      <c r="H28" s="109"/>
      <c r="I28" s="147">
        <f t="shared" si="3"/>
        <v>815.451</v>
      </c>
      <c r="J28" s="148">
        <v>1</v>
      </c>
      <c r="K28" s="108"/>
      <c r="L28" s="109"/>
      <c r="M28" s="98">
        <f t="shared" si="1"/>
        <v>815.451</v>
      </c>
      <c r="N28" s="132">
        <f t="shared" si="2"/>
        <v>1</v>
      </c>
    </row>
    <row r="29" spans="1:14" ht="20.1" customHeight="1">
      <c r="A29" s="78" t="s">
        <v>100</v>
      </c>
      <c r="B29" s="79" t="str">
        <f>'park GUARANI'!B110</f>
        <v>REVESTIMENTO DE PISO</v>
      </c>
      <c r="C29" s="80">
        <f>'park GUARANI'!H115</f>
        <v>5852.345200000001</v>
      </c>
      <c r="D29" s="81">
        <f t="shared" si="0"/>
        <v>0.009584641953588744</v>
      </c>
      <c r="E29" s="108"/>
      <c r="F29" s="109"/>
      <c r="G29" s="108"/>
      <c r="H29" s="109"/>
      <c r="I29" s="108"/>
      <c r="J29" s="109"/>
      <c r="K29" s="147">
        <f>$C29*L29</f>
        <v>5852.345200000001</v>
      </c>
      <c r="L29" s="148">
        <v>1</v>
      </c>
      <c r="M29" s="98">
        <f t="shared" si="1"/>
        <v>5852.345200000001</v>
      </c>
      <c r="N29" s="132">
        <f t="shared" si="2"/>
        <v>1</v>
      </c>
    </row>
    <row r="30" spans="1:14" ht="20.1" customHeight="1">
      <c r="A30" s="78" t="s">
        <v>101</v>
      </c>
      <c r="B30" s="79" t="str">
        <f>'park GUARANI'!B117</f>
        <v>ADMINISTRAÇÃO</v>
      </c>
      <c r="C30" s="80">
        <f>'park GUARANI'!H123</f>
        <v>61732.88</v>
      </c>
      <c r="D30" s="81">
        <f t="shared" si="0"/>
        <v>0.1011026402823708</v>
      </c>
      <c r="E30" s="147">
        <f>$C30*F30</f>
        <v>15433.22</v>
      </c>
      <c r="F30" s="148">
        <v>0.25</v>
      </c>
      <c r="G30" s="147">
        <f>$C30*H30</f>
        <v>15433.22</v>
      </c>
      <c r="H30" s="148">
        <v>0.25</v>
      </c>
      <c r="I30" s="147">
        <f>$C30*J30</f>
        <v>15433.22</v>
      </c>
      <c r="J30" s="148">
        <v>0.25</v>
      </c>
      <c r="K30" s="147">
        <f>$C30*L30</f>
        <v>15433.22</v>
      </c>
      <c r="L30" s="148">
        <v>0.25</v>
      </c>
      <c r="M30" s="98">
        <f t="shared" si="1"/>
        <v>61732.88</v>
      </c>
      <c r="N30" s="132">
        <f t="shared" si="2"/>
        <v>1</v>
      </c>
    </row>
    <row r="31" spans="1:14" ht="20.1" customHeight="1">
      <c r="A31" s="78" t="s">
        <v>102</v>
      </c>
      <c r="B31" s="79" t="str">
        <f>'park GUARANI'!B125</f>
        <v>PINTURA</v>
      </c>
      <c r="C31" s="80">
        <f>'park GUARANI'!H130</f>
        <v>5840.7786000000015</v>
      </c>
      <c r="D31" s="81">
        <f t="shared" si="0"/>
        <v>0.009565698826375337</v>
      </c>
      <c r="E31" s="108"/>
      <c r="F31" s="109"/>
      <c r="G31" s="108"/>
      <c r="H31" s="109"/>
      <c r="I31" s="147">
        <f>$C31*J31</f>
        <v>2920.3893000000007</v>
      </c>
      <c r="J31" s="148">
        <v>0.5</v>
      </c>
      <c r="K31" s="147">
        <f>$C31*L31</f>
        <v>2920.3893000000007</v>
      </c>
      <c r="L31" s="148">
        <v>0.5</v>
      </c>
      <c r="M31" s="98">
        <f t="shared" si="1"/>
        <v>5840.7786000000015</v>
      </c>
      <c r="N31" s="132">
        <f t="shared" si="2"/>
        <v>1</v>
      </c>
    </row>
    <row r="32" spans="1:14" ht="20.1" customHeight="1" thickBot="1">
      <c r="A32" s="78" t="s">
        <v>103</v>
      </c>
      <c r="B32" s="79" t="str">
        <f>'park GUARANI'!B132</f>
        <v>DIVERSOS</v>
      </c>
      <c r="C32" s="80">
        <f>'park GUARANI'!H166</f>
        <v>210990.1803</v>
      </c>
      <c r="D32" s="81">
        <f t="shared" si="0"/>
        <v>0.34554785556713796</v>
      </c>
      <c r="E32" s="147">
        <f>$C32*F32</f>
        <v>23208.919833</v>
      </c>
      <c r="F32" s="148">
        <v>0.11</v>
      </c>
      <c r="G32" s="147">
        <f>$C32*H32</f>
        <v>23208.919833</v>
      </c>
      <c r="H32" s="148">
        <v>0.11</v>
      </c>
      <c r="I32" s="147">
        <f>$C32*J32</f>
        <v>82286.17031700001</v>
      </c>
      <c r="J32" s="148">
        <v>0.39</v>
      </c>
      <c r="K32" s="147">
        <f>$C32*L32</f>
        <v>82286.17031700001</v>
      </c>
      <c r="L32" s="148">
        <v>0.39</v>
      </c>
      <c r="M32" s="98">
        <f t="shared" si="1"/>
        <v>210990.1803</v>
      </c>
      <c r="N32" s="132">
        <f t="shared" si="2"/>
        <v>1</v>
      </c>
    </row>
    <row r="33" spans="1:14" ht="20.1" customHeight="1" thickTop="1">
      <c r="A33" s="83"/>
      <c r="B33" s="84"/>
      <c r="C33" s="85">
        <f>SUM(C15:C32)</f>
        <v>610596.121205</v>
      </c>
      <c r="D33" s="86">
        <f>SUM(D15:D32)</f>
        <v>1</v>
      </c>
      <c r="E33" s="87"/>
      <c r="F33" s="87"/>
      <c r="G33" s="87"/>
      <c r="H33" s="87"/>
      <c r="I33" s="87"/>
      <c r="J33" s="87"/>
      <c r="K33" s="87"/>
      <c r="L33" s="87"/>
      <c r="M33" s="98">
        <f t="shared" si="1"/>
        <v>0</v>
      </c>
      <c r="N33" s="132">
        <f t="shared" si="2"/>
        <v>0</v>
      </c>
    </row>
    <row r="34" spans="1:15" ht="20.1" customHeight="1">
      <c r="A34" s="186"/>
      <c r="B34" s="187"/>
      <c r="C34" s="172" t="s">
        <v>104</v>
      </c>
      <c r="D34" s="173"/>
      <c r="E34" s="88">
        <f>SUM(E15:E32)</f>
        <v>149118.21568350002</v>
      </c>
      <c r="F34" s="89">
        <f>SUMPRODUCT($D15:$D32,F15:F32)</f>
        <v>0.24421743031910847</v>
      </c>
      <c r="G34" s="88">
        <f>SUM(G15:G32)</f>
        <v>128992.72820544001</v>
      </c>
      <c r="H34" s="89">
        <f>SUMPRODUCT($D15:$D32,H15:H32)</f>
        <v>0.21125703836911913</v>
      </c>
      <c r="I34" s="88">
        <f>SUM(I15:I32)</f>
        <v>183850.77148944</v>
      </c>
      <c r="J34" s="89">
        <f>SUMPRODUCT($D15:$D32,J15:J32)</f>
        <v>0.30110045757679227</v>
      </c>
      <c r="K34" s="88">
        <f>SUM(K15:K32)</f>
        <v>148634.40582662</v>
      </c>
      <c r="L34" s="89">
        <f>SUMPRODUCT($D15:$D32,L15:L32)</f>
        <v>0.24342507373498015</v>
      </c>
      <c r="M34" s="98">
        <f t="shared" si="1"/>
        <v>610596.121205</v>
      </c>
      <c r="N34" s="82">
        <f>C33-M34</f>
        <v>0</v>
      </c>
      <c r="O34" s="131" t="e">
        <f>F34+H34+J34+L34+#REF!+#REF!+#REF!+#REF!</f>
        <v>#REF!</v>
      </c>
    </row>
    <row r="35" spans="1:13" ht="20.1" customHeight="1">
      <c r="A35" s="188"/>
      <c r="B35" s="189"/>
      <c r="C35" s="172" t="s">
        <v>105</v>
      </c>
      <c r="D35" s="173"/>
      <c r="E35" s="88">
        <f>E34</f>
        <v>149118.21568350002</v>
      </c>
      <c r="F35" s="89">
        <f>F34</f>
        <v>0.24421743031910847</v>
      </c>
      <c r="G35" s="88">
        <f aca="true" t="shared" si="4" ref="G35:L35">E35+G34</f>
        <v>278110.94388894003</v>
      </c>
      <c r="H35" s="89">
        <f t="shared" si="4"/>
        <v>0.4554744686882276</v>
      </c>
      <c r="I35" s="88">
        <f t="shared" si="4"/>
        <v>461961.71537838003</v>
      </c>
      <c r="J35" s="89">
        <f t="shared" si="4"/>
        <v>0.7565749262650199</v>
      </c>
      <c r="K35" s="88">
        <f t="shared" si="4"/>
        <v>610596.121205</v>
      </c>
      <c r="L35" s="89">
        <f t="shared" si="4"/>
        <v>1</v>
      </c>
      <c r="M35" s="82"/>
    </row>
    <row r="36" spans="1:14" ht="22.5" customHeight="1">
      <c r="A36" s="90"/>
      <c r="B36" s="91" t="s">
        <v>106</v>
      </c>
      <c r="C36" s="179" t="s">
        <v>107</v>
      </c>
      <c r="D36" s="180"/>
      <c r="E36" s="88">
        <f>SUM(E15:E32)*(1+$B$37)</f>
        <v>185040.79384165516</v>
      </c>
      <c r="F36" s="89">
        <f>SUMPRODUCT(D15:D32,F15:F32)</f>
        <v>0.24421743031910847</v>
      </c>
      <c r="G36" s="88">
        <f>SUM(G15:G32)*(1+$B$37)</f>
        <v>160067.0764301305</v>
      </c>
      <c r="H36" s="89">
        <f>SUMPRODUCT(D15:D32,H15:H32)</f>
        <v>0.21125703836911913</v>
      </c>
      <c r="I36" s="88">
        <f>SUM(I15:I32)*(1+$B$37)</f>
        <v>228140.42234124607</v>
      </c>
      <c r="J36" s="89">
        <f>SUMPRODUCT(D15:D32,J15:J32)</f>
        <v>0.30110045757679227</v>
      </c>
      <c r="K36" s="88">
        <f>SUM(K15:K32)*(1+$B$37)</f>
        <v>184440.43419025274</v>
      </c>
      <c r="L36" s="89">
        <f>SUMPRODUCT(D15:D32,L15:L32)</f>
        <v>0.24342507373498015</v>
      </c>
      <c r="N36" s="82"/>
    </row>
    <row r="37" spans="1:12" ht="22.5" customHeight="1">
      <c r="A37" s="83"/>
      <c r="B37" s="92">
        <v>0.2409</v>
      </c>
      <c r="C37" s="172" t="s">
        <v>108</v>
      </c>
      <c r="D37" s="173"/>
      <c r="E37" s="88">
        <f>E36</f>
        <v>185040.79384165516</v>
      </c>
      <c r="F37" s="89">
        <f>F36</f>
        <v>0.24421743031910847</v>
      </c>
      <c r="G37" s="88">
        <f aca="true" t="shared" si="5" ref="G37:L37">E37+G36</f>
        <v>345107.87027178565</v>
      </c>
      <c r="H37" s="89">
        <f t="shared" si="5"/>
        <v>0.4554744686882276</v>
      </c>
      <c r="I37" s="88">
        <f t="shared" si="5"/>
        <v>573248.2926130317</v>
      </c>
      <c r="J37" s="89">
        <f t="shared" si="5"/>
        <v>0.7565749262650199</v>
      </c>
      <c r="K37" s="88">
        <f t="shared" si="5"/>
        <v>757688.7268032844</v>
      </c>
      <c r="L37" s="89">
        <f t="shared" si="5"/>
        <v>1</v>
      </c>
    </row>
    <row r="38" spans="1:12" ht="11.25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</row>
    <row r="39" spans="1:12" ht="11.25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</row>
    <row r="40" spans="1:12" ht="11.25">
      <c r="A40" s="93"/>
      <c r="B40" s="93"/>
      <c r="C40" s="185"/>
      <c r="D40" s="185"/>
      <c r="E40" s="93"/>
      <c r="F40" s="93"/>
      <c r="G40" s="93"/>
      <c r="H40" s="93"/>
      <c r="I40" s="93"/>
      <c r="J40" s="93"/>
      <c r="K40" s="93"/>
      <c r="L40" s="93"/>
    </row>
    <row r="41" spans="1:12" ht="11.25">
      <c r="A41" s="93"/>
      <c r="B41" s="93"/>
      <c r="C41" s="185"/>
      <c r="D41" s="185"/>
      <c r="E41" s="93"/>
      <c r="F41" s="93"/>
      <c r="G41" s="93"/>
      <c r="H41" s="93"/>
      <c r="I41" s="93"/>
      <c r="J41" s="93"/>
      <c r="K41" s="93"/>
      <c r="L41" s="93"/>
    </row>
    <row r="42" spans="1:12" ht="11.25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</row>
    <row r="43" spans="1:12" ht="11.25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</row>
    <row r="44" spans="1:12" ht="12.75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</row>
    <row r="45" spans="1:12" ht="12.75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</row>
    <row r="46" spans="1:12" ht="12.75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1:12" ht="12.7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ht="12.7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12.7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2" ht="12.7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spans="1:12" ht="12.7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1:12" ht="12.7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</row>
    <row r="53" spans="1:12" ht="12.75">
      <c r="A53" s="174"/>
      <c r="B53" s="174"/>
      <c r="C53" s="174"/>
      <c r="D53" s="183"/>
      <c r="E53" s="183"/>
      <c r="F53" s="183"/>
      <c r="G53" s="183"/>
      <c r="H53" s="176"/>
      <c r="I53" s="176"/>
      <c r="J53" s="94"/>
      <c r="K53" s="176"/>
      <c r="L53" s="176"/>
    </row>
    <row r="54" spans="1:12" ht="12.75">
      <c r="A54" s="174"/>
      <c r="B54" s="174"/>
      <c r="C54" s="174"/>
      <c r="D54" s="183"/>
      <c r="E54" s="183"/>
      <c r="F54" s="183"/>
      <c r="G54" s="183"/>
      <c r="H54" s="176"/>
      <c r="I54" s="176"/>
      <c r="J54" s="94"/>
      <c r="K54" s="176"/>
      <c r="L54" s="176"/>
    </row>
    <row r="55" spans="1:12" ht="12.75">
      <c r="A55" s="174"/>
      <c r="B55" s="174"/>
      <c r="C55" s="174"/>
      <c r="D55" s="183"/>
      <c r="E55" s="183"/>
      <c r="F55" s="183"/>
      <c r="G55" s="183"/>
      <c r="H55" s="176"/>
      <c r="I55" s="176"/>
      <c r="J55" s="94"/>
      <c r="K55" s="176"/>
      <c r="L55" s="176"/>
    </row>
    <row r="72" spans="1:12" ht="16.5" customHeight="1">
      <c r="A72" s="72" t="s">
        <v>109</v>
      </c>
      <c r="B72" s="73"/>
      <c r="C72" s="95"/>
      <c r="D72" s="82"/>
      <c r="E72" s="82"/>
      <c r="F72" s="82"/>
      <c r="I72" s="82"/>
      <c r="L72" s="82"/>
    </row>
    <row r="73" spans="1:12" ht="16.5" customHeight="1">
      <c r="A73" s="196" t="s">
        <v>112</v>
      </c>
      <c r="B73" s="196"/>
      <c r="C73" s="196"/>
      <c r="D73" s="196"/>
      <c r="E73" s="196"/>
      <c r="F73" s="196"/>
      <c r="G73" s="196"/>
      <c r="H73" s="196"/>
      <c r="I73" s="196"/>
      <c r="J73" s="72"/>
      <c r="K73" s="72"/>
      <c r="L73" s="72"/>
    </row>
    <row r="74" spans="1:12" ht="16.5" customHeight="1">
      <c r="A74" s="197" t="s">
        <v>110</v>
      </c>
      <c r="B74" s="197"/>
      <c r="C74" s="197"/>
      <c r="D74" s="197"/>
      <c r="E74" s="197"/>
      <c r="F74" s="197"/>
      <c r="G74" s="197"/>
      <c r="H74" s="197"/>
      <c r="I74" s="197"/>
      <c r="J74" s="96"/>
      <c r="K74" s="96"/>
      <c r="L74" s="96"/>
    </row>
    <row r="75" spans="1:12" ht="16.5" customHeight="1">
      <c r="A75" s="198" t="s">
        <v>111</v>
      </c>
      <c r="B75" s="198"/>
      <c r="C75" s="198"/>
      <c r="D75" s="198"/>
      <c r="E75" s="198"/>
      <c r="F75" s="198"/>
      <c r="G75" s="198"/>
      <c r="H75" s="198"/>
      <c r="I75" s="198"/>
      <c r="J75" s="97"/>
      <c r="K75" s="97"/>
      <c r="L75" s="97"/>
    </row>
  </sheetData>
  <mergeCells count="40">
    <mergeCell ref="A73:I73"/>
    <mergeCell ref="A74:I74"/>
    <mergeCell ref="A75:I75"/>
    <mergeCell ref="A54:C54"/>
    <mergeCell ref="A55:C55"/>
    <mergeCell ref="H54:I54"/>
    <mergeCell ref="H55:I55"/>
    <mergeCell ref="D54:G54"/>
    <mergeCell ref="D55:G55"/>
    <mergeCell ref="J13:J14"/>
    <mergeCell ref="A34:B35"/>
    <mergeCell ref="C34:D34"/>
    <mergeCell ref="C35:D35"/>
    <mergeCell ref="A12:A14"/>
    <mergeCell ref="B12:B14"/>
    <mergeCell ref="C12:D12"/>
    <mergeCell ref="C13:C14"/>
    <mergeCell ref="E13:E14"/>
    <mergeCell ref="K55:L55"/>
    <mergeCell ref="K12:L12"/>
    <mergeCell ref="K13:K14"/>
    <mergeCell ref="L13:L14"/>
    <mergeCell ref="K54:L54"/>
    <mergeCell ref="K53:L53"/>
    <mergeCell ref="C37:D37"/>
    <mergeCell ref="A53:C53"/>
    <mergeCell ref="A10:L10"/>
    <mergeCell ref="H53:I53"/>
    <mergeCell ref="G13:G14"/>
    <mergeCell ref="C36:D36"/>
    <mergeCell ref="I12:J12"/>
    <mergeCell ref="I13:I14"/>
    <mergeCell ref="F13:F14"/>
    <mergeCell ref="D53:G53"/>
    <mergeCell ref="E12:F12"/>
    <mergeCell ref="H13:H14"/>
    <mergeCell ref="D13:D14"/>
    <mergeCell ref="C40:D40"/>
    <mergeCell ref="C41:D41"/>
    <mergeCell ref="G12:H12"/>
  </mergeCells>
  <printOptions horizontalCentered="1" verticalCentered="1"/>
  <pageMargins left="0.1968503937007874" right="0.15748031496062992" top="0.5118110236220472" bottom="0.4330708661417323" header="0" footer="0"/>
  <pageSetup fitToHeight="1" fitToWidth="1" horizontalDpi="300" verticalDpi="300" orientation="landscape" scale="7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Tarquinio</dc:creator>
  <cp:keywords/>
  <dc:description/>
  <cp:lastModifiedBy>PC</cp:lastModifiedBy>
  <cp:lastPrinted>2013-12-11T18:00:45Z</cp:lastPrinted>
  <dcterms:created xsi:type="dcterms:W3CDTF">2094-09-15T23:21:08Z</dcterms:created>
  <dcterms:modified xsi:type="dcterms:W3CDTF">2013-12-11T19:59:01Z</dcterms:modified>
  <cp:category/>
  <cp:version/>
  <cp:contentType/>
  <cp:contentStatus/>
</cp:coreProperties>
</file>