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0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C:\Users\flavia.pcarvalho.GOIAS\Videos\"/>
    </mc:Choice>
  </mc:AlternateContent>
  <xr:revisionPtr revIDLastSave="0" documentId="13_ncr:1_{9432955B-F77D-4D78-B3F4-61944A8DCA6A}" xr6:coauthVersionLast="36" xr6:coauthVersionMax="47" xr10:uidLastSave="{00000000-0000-0000-0000-000000000000}"/>
  <bookViews>
    <workbookView xWindow="-21255" yWindow="4140" windowWidth="21600" windowHeight="11295" firstSheet="2" activeTab="8" xr2:uid="{00000000-000D-0000-FFFF-FFFF00000000}"/>
  </bookViews>
  <sheets>
    <sheet name="Ameaça" sheetId="11" state="hidden" r:id="rId1"/>
    <sheet name="CapacidadeControle" sheetId="13" state="hidden" r:id="rId2"/>
    <sheet name="Vulnerabilidade" sheetId="12" r:id="rId3"/>
    <sheet name="Impacto" sheetId="4" state="hidden" r:id="rId4"/>
    <sheet name="Template" sheetId="10" r:id="rId5"/>
    <sheet name="Inicio" sheetId="15" r:id="rId6"/>
    <sheet name="1" sheetId="16" r:id="rId7"/>
    <sheet name="2" sheetId="18" r:id="rId8"/>
    <sheet name="3" sheetId="19" r:id="rId9"/>
  </sheets>
  <definedNames>
    <definedName name="_xlnm.Print_Area" localSheetId="6">'1'!$B$1:$AA$34</definedName>
    <definedName name="_xlnm.Print_Area" localSheetId="7">'2'!$B$1:$AA$34</definedName>
    <definedName name="_xlnm.Print_Area" localSheetId="8">'3'!$B$1:$AA$34</definedName>
    <definedName name="_xlnm.Print_Area" localSheetId="5">Inicio!$Q$1:$W$4</definedName>
    <definedName name="_xlnm.Print_Area" localSheetId="4">Template!$B$1:$AA$34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0" i="15" l="1"/>
  <c r="O34" i="19"/>
  <c r="I34" i="19"/>
  <c r="B34" i="19"/>
  <c r="N25" i="19"/>
  <c r="F25" i="19"/>
  <c r="R24" i="19"/>
  <c r="N24" i="19"/>
  <c r="K24" i="19"/>
  <c r="F24" i="19"/>
  <c r="B24" i="19"/>
  <c r="C9" i="15"/>
  <c r="O34" i="18"/>
  <c r="I34" i="18"/>
  <c r="B34" i="18"/>
  <c r="F25" i="18"/>
  <c r="B25" i="18" s="1"/>
  <c r="N25" i="18" s="1"/>
  <c r="R24" i="18"/>
  <c r="N24" i="18"/>
  <c r="K24" i="18"/>
  <c r="F24" i="18"/>
  <c r="B24" i="18"/>
  <c r="C8" i="15"/>
  <c r="B34" i="16"/>
  <c r="I34" i="16"/>
  <c r="O34" i="16"/>
  <c r="B24" i="16"/>
  <c r="F24" i="16"/>
  <c r="K24" i="16"/>
  <c r="N24" i="16"/>
  <c r="R24" i="16"/>
  <c r="F25" i="16"/>
  <c r="B25" i="16" s="1"/>
  <c r="N25" i="16"/>
  <c r="O34" i="10"/>
  <c r="I34" i="10"/>
  <c r="B34" i="10"/>
  <c r="F25" i="10"/>
  <c r="B25" i="10" s="1"/>
  <c r="N25" i="10" s="1"/>
  <c r="R24" i="10"/>
  <c r="N24" i="10"/>
  <c r="K24" i="10"/>
  <c r="F24" i="10"/>
  <c r="B24" i="10"/>
  <c r="U34" i="19" l="1"/>
  <c r="U33" i="19" s="1"/>
  <c r="V12" i="19" s="1"/>
  <c r="Y9" i="19" s="1"/>
  <c r="X24" i="19"/>
  <c r="V13" i="19" s="1"/>
  <c r="B25" i="19"/>
  <c r="B30" i="19" s="1"/>
  <c r="U34" i="18"/>
  <c r="U33" i="18" s="1"/>
  <c r="V12" i="18" s="1"/>
  <c r="X24" i="18"/>
  <c r="V13" i="18" s="1"/>
  <c r="B30" i="18"/>
  <c r="X23" i="18"/>
  <c r="Y11" i="18"/>
  <c r="X24" i="10"/>
  <c r="V13" i="10" s="1"/>
  <c r="X23" i="10"/>
  <c r="U34" i="16"/>
  <c r="U33" i="16" s="1"/>
  <c r="V12" i="16" s="1"/>
  <c r="B30" i="16"/>
  <c r="X24" i="16"/>
  <c r="V13" i="16" s="1"/>
  <c r="U34" i="10"/>
  <c r="U33" i="10" s="1"/>
  <c r="V12" i="10" s="1"/>
  <c r="T5" i="15"/>
  <c r="B30" i="10"/>
  <c r="X12" i="19" l="1"/>
  <c r="AA9" i="19"/>
  <c r="Z12" i="19"/>
  <c r="AA12" i="19"/>
  <c r="Y10" i="19"/>
  <c r="Z10" i="19"/>
  <c r="AA10" i="19"/>
  <c r="AA11" i="19"/>
  <c r="X10" i="19"/>
  <c r="AA8" i="19"/>
  <c r="Z8" i="19" s="1"/>
  <c r="E10" i="15" s="1"/>
  <c r="X11" i="19"/>
  <c r="X9" i="19"/>
  <c r="Y11" i="19"/>
  <c r="Y12" i="19"/>
  <c r="Z9" i="19"/>
  <c r="Z11" i="19"/>
  <c r="X23" i="19"/>
  <c r="V14" i="19"/>
  <c r="G10" i="15" s="1"/>
  <c r="X11" i="18"/>
  <c r="Y9" i="18"/>
  <c r="X12" i="18"/>
  <c r="Z11" i="18"/>
  <c r="Z9" i="18"/>
  <c r="Y12" i="18"/>
  <c r="X10" i="18"/>
  <c r="AA9" i="18"/>
  <c r="Z12" i="18"/>
  <c r="AA12" i="18"/>
  <c r="Y10" i="18"/>
  <c r="AA8" i="18"/>
  <c r="Z8" i="18" s="1"/>
  <c r="E9" i="15" s="1"/>
  <c r="Z10" i="18"/>
  <c r="AA11" i="18"/>
  <c r="AA10" i="18"/>
  <c r="X9" i="18"/>
  <c r="AA8" i="10"/>
  <c r="Z8" i="10" s="1"/>
  <c r="X12" i="10"/>
  <c r="Y10" i="10"/>
  <c r="AA12" i="10"/>
  <c r="Y9" i="10"/>
  <c r="Y11" i="10"/>
  <c r="Z9" i="10"/>
  <c r="Z11" i="10"/>
  <c r="X11" i="10"/>
  <c r="X23" i="16"/>
  <c r="AA12" i="16"/>
  <c r="AA8" i="16"/>
  <c r="Z8" i="16" s="1"/>
  <c r="E8" i="15" s="1"/>
  <c r="Z12" i="16"/>
  <c r="X9" i="16"/>
  <c r="X11" i="16"/>
  <c r="Y12" i="16"/>
  <c r="X12" i="16"/>
  <c r="AA11" i="16"/>
  <c r="Z11" i="16"/>
  <c r="Y11" i="16"/>
  <c r="AA10" i="16"/>
  <c r="Z10" i="16"/>
  <c r="Y10" i="16"/>
  <c r="X10" i="16"/>
  <c r="AA9" i="16"/>
  <c r="Z9" i="16"/>
  <c r="Y9" i="16"/>
  <c r="Z10" i="10"/>
  <c r="Y12" i="10"/>
  <c r="AA9" i="10"/>
  <c r="X9" i="10"/>
  <c r="AA11" i="10"/>
  <c r="X10" i="10"/>
  <c r="AA10" i="10"/>
  <c r="Z12" i="10"/>
  <c r="F10" i="15" l="1"/>
  <c r="V14" i="18"/>
  <c r="G9" i="15" s="1"/>
  <c r="F9" i="15"/>
  <c r="V14" i="10"/>
  <c r="F8" i="15"/>
  <c r="V14" i="16"/>
  <c r="G8" i="15" s="1"/>
  <c r="U8" i="15" l="1"/>
  <c r="T8" i="15" l="1"/>
  <c r="T10" i="15"/>
  <c r="V9" i="15"/>
  <c r="U11" i="15"/>
  <c r="T11" i="15"/>
  <c r="S9" i="15"/>
  <c r="V8" i="15"/>
  <c r="U9" i="15"/>
  <c r="T9" i="15"/>
  <c r="U10" i="15"/>
  <c r="S10" i="15"/>
  <c r="V10" i="15"/>
  <c r="S8" i="15"/>
  <c r="V11" i="15"/>
  <c r="S11" i="15"/>
</calcChain>
</file>

<file path=xl/sharedStrings.xml><?xml version="1.0" encoding="utf-8"?>
<sst xmlns="http://schemas.openxmlformats.org/spreadsheetml/2006/main" count="262" uniqueCount="99">
  <si>
    <t>Ameaça</t>
  </si>
  <si>
    <t>A ameaça é tudo aquilo que explora uma determinada vulnerabilidade.</t>
  </si>
  <si>
    <t>A ameaça pode variar conforme o nível de conhecimento, influência ou condições favoráveis que agentes internos (como gestores, equipes e partes interessadas) ou externos (como fatores ambientais, políticos, econômicos ou sociais) possuem para explorar uma vulnerabilidade existente no projeto.</t>
  </si>
  <si>
    <t>Classificação</t>
  </si>
  <si>
    <t>Potencial</t>
  </si>
  <si>
    <t>Muito alta</t>
  </si>
  <si>
    <t>É quase certo que um agente explore a vulnerabilidade e há pouca ou nenhuma dificuldade para isso.</t>
  </si>
  <si>
    <t>Alta</t>
  </si>
  <si>
    <t>Um agente tem grande conhecimento e facilidade para explorar a vulnerabilidade e há pouca dificuldade para isso.</t>
  </si>
  <si>
    <t>Média</t>
  </si>
  <si>
    <t>Um agente tem algum conhecimento e facilidade para explorar a vulnerabilidade, mas há uma dificuldade considerável para isso.</t>
  </si>
  <si>
    <t>Baixa</t>
  </si>
  <si>
    <t>Um agente tem pouco conhecimento e facilidade para explorar a vulnerabilidade e há muitas dificuldades para isso.</t>
  </si>
  <si>
    <t>Capacidade de controle</t>
  </si>
  <si>
    <t xml:space="preserve">A capacidade de controle de uma ameaça ou vulnerabilidade pode ser avaliada pela maturidade dos processos de gestão, pela existência de mecanismos de monitoramento e pelo nível de governança estabelecido no projeto. Quanto mais estruturados e eficazes forem os controles, maior será a possibilidade de mitigar, responder ou reduzir o impacto do risco identificado.
</t>
  </si>
  <si>
    <t>Existe um mecanismo sistêmico garantido para controlar a exploração da vulnerabilidade.</t>
  </si>
  <si>
    <t>Existe algum tipo de mecanismo formalizado para controlar a exploração da vulnerabilidade, mas não garantido.</t>
  </si>
  <si>
    <t>Existe algum tipo de mecanismo não formalizado para controlar a exploração da vulnerabilidade.</t>
  </si>
  <si>
    <t>Não há nenhuma capacidade de controle da exploração da vulnerabilidade.</t>
  </si>
  <si>
    <t>Vulnerabilidade</t>
  </si>
  <si>
    <t>A vulnerabilidade refere-se a uma fraqueza ou limitação existente nos processos, recursos, estratégias ou na própria execução do projeto, que pode aumentar a probabilidade de ocorrência de um risco ou potencializar seus impactos.</t>
  </si>
  <si>
    <t>Existe fraqueza bem conhecida com exploração comprovada e nenhuma dificuldade técnica de execução.</t>
  </si>
  <si>
    <t>Existe fraqueza conhecida com exploração comprovada e com alguma dificuldade técnica de execução.</t>
  </si>
  <si>
    <t>Existe fraqueza possível de ser explorada e com grande dificuldade técnica de execução, embora não haja comprovação.</t>
  </si>
  <si>
    <t>É possível que exista fraqueza não conhecida que pode ser explorada, embora não haja comprovação.</t>
  </si>
  <si>
    <t>Dano Financeiro</t>
  </si>
  <si>
    <t>Exposição da Imagem do Governo</t>
  </si>
  <si>
    <t>Dano Operacional</t>
  </si>
  <si>
    <t>Vazamento de Informações</t>
  </si>
  <si>
    <t>Perda ou Indisponibilidade de Dados (TI)</t>
  </si>
  <si>
    <t>Muito Alto</t>
  </si>
  <si>
    <t>Muito grande</t>
  </si>
  <si>
    <t>Grave exposição negativa; envolve ampla repercussão na mídia; afeta diretamente a imagem institucional do órgão e a confiança da sociedade.</t>
  </si>
  <si>
    <t>Gravíssimo; envolve a interrupção total ou da maior parte das atividades essenciais do projeto ou de uma área crítica, comprometendo diretamente seus objetivos e resultados.</t>
  </si>
  <si>
    <t>Informações confidenciais e estratégicas para a administração pública; relacionadas a políticas governamentais, decisões institucionais ou dados sensíveis que podem impactar diretamente a gestão e o interesse público.</t>
  </si>
  <si>
    <t>Total / Dados Críticos</t>
  </si>
  <si>
    <t>Alto</t>
  </si>
  <si>
    <t>Grande</t>
  </si>
  <si>
    <t>Exposição negativa moderada; pode não envolver mídia; pode não afetar diretamente a imagem institucional do órgão nem comprometer significativamente a confiança da sociedade.</t>
  </si>
  <si>
    <t>Dano grave; envolve a interrupção parcial de atividades relevantes ou de componentes críticos do projeto, ocasionando atrasos significativos ou impacto direto em entregas essenciais.</t>
  </si>
  <si>
    <t>Informações confidenciais, porém não estratégicas para competitividade; relacionadas a dados internos de gestão, documentos administrativos ou conteúdos que, se expostos, podem gerar constrangimentos ou vulnerabilidades, mas não comprometem diretamente políticas públicas ou a imagem institucional.</t>
  </si>
  <si>
    <t>Parcial / Dados Críticos</t>
  </si>
  <si>
    <t>Médio</t>
  </si>
  <si>
    <t>Exposição negativa baixa;  informação pode ser controlada para evitar exposição à mídia ou imagem institucional do órgão.</t>
  </si>
  <si>
    <t>Causará retrabalho e/ou ineficiência temporária</t>
  </si>
  <si>
    <t>Internas</t>
  </si>
  <si>
    <t>Total / Dados Não Críticos</t>
  </si>
  <si>
    <t>Baixo</t>
  </si>
  <si>
    <t>Pequeno</t>
  </si>
  <si>
    <t>Exposição negativa mínima, totalmente possível evitar os efeitos da exposição junto à mídia e a imagem institucional do órgão</t>
  </si>
  <si>
    <t>Breve e gerenciável; pode ser controlado com facilidade</t>
  </si>
  <si>
    <t>Públicas</t>
  </si>
  <si>
    <t>Parcial / Dados Não Críticos</t>
  </si>
  <si>
    <t>N/A</t>
  </si>
  <si>
    <t>Análise de Risco</t>
  </si>
  <si>
    <t>Heat Map</t>
  </si>
  <si>
    <t>ID</t>
  </si>
  <si>
    <t>[Automático]</t>
  </si>
  <si>
    <t>Risco</t>
  </si>
  <si>
    <t>Fator de risco</t>
  </si>
  <si>
    <t>Causa do risco</t>
  </si>
  <si>
    <t>Consequência do risco</t>
  </si>
  <si>
    <t>Ação de resposta</t>
  </si>
  <si>
    <t>Recursos envolvidos</t>
  </si>
  <si>
    <t>Data de avaliação</t>
  </si>
  <si>
    <t>Responsável pela avaliação</t>
  </si>
  <si>
    <t>Características do Risco</t>
  </si>
  <si>
    <t>Exposição da Imagem
do Governo</t>
  </si>
  <si>
    <t>Vazamento de
Informações</t>
  </si>
  <si>
    <t>Perda ou Indisponibilidade
de Dados (TI)</t>
  </si>
  <si>
    <t>Impacto</t>
  </si>
  <si>
    <t>muito grande.</t>
  </si>
  <si>
    <t>O risco pode causar grave exposição negativa; envolve mídia; atinge imediatamente acionistas</t>
  </si>
  <si>
    <t>confidenciais e competitivas (mercado/negócio).</t>
  </si>
  <si>
    <t>grande.</t>
  </si>
  <si>
    <t>O risco pode causar exposição negativa moderada; poderá não envolver mídia; poderá não atingir acionistas</t>
  </si>
  <si>
    <t>confidenciais (não competitivas).</t>
  </si>
  <si>
    <t>médio.</t>
  </si>
  <si>
    <t>O risco pode causar exposição negativa baixa; informação pode ser controlada para evitar exposição à mídia ou acionistas</t>
  </si>
  <si>
    <t>internas.</t>
  </si>
  <si>
    <t>pequeno.</t>
  </si>
  <si>
    <t>O risco pode causar exposição negativa mínima, totalmente possível evitar os efeitos da exposição junto à mídia e aos acionistas</t>
  </si>
  <si>
    <t>públicas.</t>
  </si>
  <si>
    <t>Capacidade de Controle</t>
  </si>
  <si>
    <t>Probabilidade</t>
  </si>
  <si>
    <t>Utilize este campo para justificativa.
"Identifique a fonte externa ou interna que pode explorar uma vulnerabilidade. A ameaça é o "agente" que causa o problema.
Exemplo: Hacker, Tempestades, Competidor de mercado."</t>
  </si>
  <si>
    <t>Utilize este campo para justificativa.
"Descreva a fraqueza ou a falha do sistema, processo ou ativo que pode ser explorada por uma ameaça. Pense em "qual é o meu ponto fraco?".
Exemplo: Software desatualizado, Falta de protocolo de segurança, Dependência de um único fornecedor."</t>
  </si>
  <si>
    <t>Utilize este campo para justificativa
"Avalie sua habilidade de mitigar ou gerenciar o risco. Quão bem você pode influenciar o resultado?"</t>
  </si>
  <si>
    <t>Análise de Riscos</t>
  </si>
  <si>
    <t>ID do Projeto</t>
  </si>
  <si>
    <t>Quantidade de riscos</t>
  </si>
  <si>
    <t>Exemplo 01</t>
  </si>
  <si>
    <t>"Descreva a fonte ou o evento que pode desencadear o risco. Pense em "por que isso pode acontecer?"</t>
  </si>
  <si>
    <t>"Explique o impacto ou o resultado negativo caso o risco se materialize. Pense em "o que vai acontecer se o risco se concretizar?"</t>
  </si>
  <si>
    <t>"(Aceitar, Reduzir, Evitar, Compartilhar) Detalhe a estratégia planejada para lidar com o risco, caso ele ocorra. Qual é o seu plano de ação?"</t>
  </si>
  <si>
    <t>"Liste as pessoas, equipamentos, orçamentos ou ferramentas necessários para executar a ação de resposta."</t>
  </si>
  <si>
    <t>XXXXXXX1</t>
  </si>
  <si>
    <t>Exemplo 02</t>
  </si>
  <si>
    <t>Exemplo 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</si>
</sst>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26"/>
      <color rgb="FFFF0000"/>
      <name val="Arial Rounded MT Bold"/>
      <family val="2"/>
    </font>
    <font>
      <sz val="11"/>
      <name val="Calibri"/>
      <family val="2"/>
      <scheme val="minor"/>
    </font>
    <font>
      <sz val="11"/>
      <color theme="9" tint="0.39997558519241921"/>
      <name val="Calibri"/>
      <family val="2"/>
      <scheme val="minor"/>
    </font>
    <font>
      <b/>
      <sz val="16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2"/>
      <name val="Calibri"/>
      <family val="2"/>
      <scheme val="minor"/>
    </font>
    <font>
      <b/>
      <sz val="11"/>
      <name val="Calibri"/>
      <family val="2"/>
    </font>
    <font>
      <b/>
      <sz val="12"/>
      <name val="Calibri"/>
      <family val="2"/>
    </font>
    <font>
      <sz val="11"/>
      <name val="Calibri"/>
      <family val="2"/>
    </font>
    <font>
      <b/>
      <sz val="12"/>
      <color theme="1"/>
      <name val="Calibri"/>
      <family val="2"/>
      <scheme val="minor"/>
    </font>
    <font>
      <sz val="48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theme="3"/>
      <name val="Calibri"/>
      <family val="2"/>
      <scheme val="minor"/>
    </font>
    <font>
      <sz val="11"/>
      <name val="Arial Rounded MT Bold"/>
      <family val="2"/>
    </font>
    <font>
      <b/>
      <sz val="14"/>
      <color theme="0"/>
      <name val="Segoe UI"/>
      <family val="2"/>
    </font>
    <font>
      <b/>
      <sz val="14"/>
      <color theme="0"/>
      <name val="Segoe UI"/>
    </font>
    <font>
      <b/>
      <sz val="26"/>
      <color rgb="FFFF0000"/>
      <name val="Arial Rounded MT Bold"/>
    </font>
    <font>
      <sz val="11"/>
      <name val="Arial Rounded MT Bold"/>
    </font>
  </fonts>
  <fills count="13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rgb="FF04965E"/>
        <bgColor indexed="64"/>
      </patternFill>
    </fill>
    <fill>
      <patternFill patternType="solid">
        <fgColor rgb="FFEDE473"/>
        <bgColor indexed="64"/>
      </patternFill>
    </fill>
    <fill>
      <patternFill patternType="solid">
        <fgColor rgb="FFE6BBA8"/>
        <bgColor indexed="64"/>
      </patternFill>
    </fill>
    <fill>
      <patternFill patternType="solid">
        <fgColor rgb="FF196B24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76933C"/>
        <bgColor indexed="64"/>
      </patternFill>
    </fill>
    <fill>
      <patternFill patternType="solid">
        <fgColor theme="2" tint="-9.9978637043366805E-2"/>
        <bgColor indexed="64"/>
      </patternFill>
    </fill>
  </fills>
  <borders count="122">
    <border>
      <left/>
      <right/>
      <top/>
      <bottom/>
      <diagonal/>
    </border>
    <border>
      <left/>
      <right/>
      <top style="thick">
        <color rgb="FF004F82"/>
      </top>
      <bottom style="thick">
        <color rgb="FF004F82"/>
      </bottom>
      <diagonal/>
    </border>
    <border>
      <left/>
      <right style="thin">
        <color rgb="FF004F82"/>
      </right>
      <top style="thin">
        <color rgb="FF004F82"/>
      </top>
      <bottom/>
      <diagonal/>
    </border>
    <border>
      <left style="thin">
        <color rgb="FF004F82"/>
      </left>
      <right style="thin">
        <color rgb="FF004F82"/>
      </right>
      <top style="thin">
        <color rgb="FF004F82"/>
      </top>
      <bottom/>
      <diagonal/>
    </border>
    <border>
      <left style="thin">
        <color rgb="FF004F82"/>
      </left>
      <right/>
      <top style="thin">
        <color rgb="FF004F82"/>
      </top>
      <bottom/>
      <diagonal/>
    </border>
    <border>
      <left/>
      <right style="thin">
        <color rgb="FF004F82"/>
      </right>
      <top/>
      <bottom style="thin">
        <color rgb="FF004F82"/>
      </bottom>
      <diagonal/>
    </border>
    <border>
      <left style="thin">
        <color rgb="FF004F82"/>
      </left>
      <right style="thin">
        <color rgb="FF004F82"/>
      </right>
      <top/>
      <bottom style="thin">
        <color rgb="FF004F82"/>
      </bottom>
      <diagonal/>
    </border>
    <border>
      <left style="thin">
        <color rgb="FF004F82"/>
      </left>
      <right/>
      <top/>
      <bottom style="thin">
        <color rgb="FF004F82"/>
      </bottom>
      <diagonal/>
    </border>
    <border>
      <left/>
      <right/>
      <top style="thick">
        <color rgb="FF004F82"/>
      </top>
      <bottom/>
      <diagonal/>
    </border>
    <border>
      <left/>
      <right/>
      <top/>
      <bottom style="thick">
        <color rgb="FF004F82"/>
      </bottom>
      <diagonal/>
    </border>
    <border>
      <left/>
      <right/>
      <top/>
      <bottom style="medium">
        <color rgb="FF004F82"/>
      </bottom>
      <diagonal/>
    </border>
    <border>
      <left/>
      <right style="thin">
        <color rgb="FF004F82"/>
      </right>
      <top/>
      <bottom/>
      <diagonal/>
    </border>
    <border>
      <left style="thin">
        <color rgb="FF004F82"/>
      </left>
      <right style="thin">
        <color rgb="FF004F82"/>
      </right>
      <top/>
      <bottom/>
      <diagonal/>
    </border>
    <border>
      <left style="thin">
        <color rgb="FF004F82"/>
      </left>
      <right/>
      <top/>
      <bottom/>
      <diagonal/>
    </border>
    <border>
      <left style="thin">
        <color rgb="FF004F82"/>
      </left>
      <right/>
      <top/>
      <bottom style="medium">
        <color rgb="FF004F82"/>
      </bottom>
      <diagonal/>
    </border>
    <border>
      <left/>
      <right/>
      <top/>
      <bottom style="thick">
        <color rgb="FF196B24"/>
      </bottom>
      <diagonal/>
    </border>
    <border>
      <left/>
      <right/>
      <top style="thick">
        <color rgb="FF196B24"/>
      </top>
      <bottom style="thick">
        <color rgb="FF196B24"/>
      </bottom>
      <diagonal/>
    </border>
    <border>
      <left style="thin">
        <color rgb="FF004F82"/>
      </left>
      <right style="thin">
        <color rgb="FF004F82"/>
      </right>
      <top style="thick">
        <color rgb="FF196B24"/>
      </top>
      <bottom style="thick">
        <color rgb="FF196B24"/>
      </bottom>
      <diagonal/>
    </border>
    <border>
      <left style="thin">
        <color rgb="FF004F82"/>
      </left>
      <right/>
      <top style="thick">
        <color rgb="FF196B24"/>
      </top>
      <bottom style="thick">
        <color rgb="FF196B24"/>
      </bottom>
      <diagonal/>
    </border>
    <border>
      <left/>
      <right style="thin">
        <color rgb="FF004F82"/>
      </right>
      <top style="thick">
        <color rgb="FF196B24"/>
      </top>
      <bottom style="thick">
        <color rgb="FF196B24"/>
      </bottom>
      <diagonal/>
    </border>
    <border>
      <left/>
      <right/>
      <top style="thick">
        <color rgb="FF196B24"/>
      </top>
      <bottom style="medium">
        <color rgb="FF196B24"/>
      </bottom>
      <diagonal/>
    </border>
    <border>
      <left style="thin">
        <color rgb="FF004F82"/>
      </left>
      <right/>
      <top style="thick">
        <color rgb="FF196B24"/>
      </top>
      <bottom style="medium">
        <color rgb="FF196B24"/>
      </bottom>
      <diagonal/>
    </border>
    <border>
      <left/>
      <right style="thin">
        <color rgb="FF004F82"/>
      </right>
      <top style="thick">
        <color rgb="FF196B24"/>
      </top>
      <bottom style="medium">
        <color rgb="FF196B24"/>
      </bottom>
      <diagonal/>
    </border>
    <border>
      <left/>
      <right style="thin">
        <color theme="6" tint="-0.249977111117893"/>
      </right>
      <top/>
      <bottom style="thin">
        <color theme="6" tint="-0.249977111117893"/>
      </bottom>
      <diagonal/>
    </border>
    <border>
      <left/>
      <right/>
      <top style="medium">
        <color rgb="FF196B24"/>
      </top>
      <bottom style="thin">
        <color theme="6" tint="-0.249977111117893"/>
      </bottom>
      <diagonal/>
    </border>
    <border>
      <left/>
      <right style="thin">
        <color theme="4" tint="0.59996337778862885"/>
      </right>
      <top style="medium">
        <color rgb="FF196B24"/>
      </top>
      <bottom style="thin">
        <color theme="6" tint="-0.249977111117893"/>
      </bottom>
      <diagonal/>
    </border>
    <border>
      <left/>
      <right style="thin">
        <color theme="6" tint="-0.249977111117893"/>
      </right>
      <top style="medium">
        <color rgb="FF196B24"/>
      </top>
      <bottom style="thin">
        <color theme="6" tint="-0.249977111117893"/>
      </bottom>
      <diagonal/>
    </border>
    <border>
      <left style="thin">
        <color theme="6" tint="-0.249977111117893"/>
      </left>
      <right style="thin">
        <color theme="4" tint="0.59996337778862885"/>
      </right>
      <top style="medium">
        <color rgb="FF196B24"/>
      </top>
      <bottom style="thin">
        <color theme="6" tint="-0.249977111117893"/>
      </bottom>
      <diagonal/>
    </border>
    <border>
      <left style="thin">
        <color theme="4" tint="0.59996337778862885"/>
      </left>
      <right style="thin">
        <color theme="6" tint="-0.249977111117893"/>
      </right>
      <top style="medium">
        <color rgb="FF196B24"/>
      </top>
      <bottom style="thin">
        <color theme="6" tint="-0.249977111117893"/>
      </bottom>
      <diagonal/>
    </border>
    <border>
      <left style="thin">
        <color theme="6" tint="-0.249977111117893"/>
      </left>
      <right style="thin">
        <color theme="4" tint="0.59996337778862885"/>
      </right>
      <top/>
      <bottom style="thin">
        <color theme="6" tint="-0.249977111117893"/>
      </bottom>
      <diagonal/>
    </border>
    <border>
      <left style="thin">
        <color theme="4" tint="0.59996337778862885"/>
      </left>
      <right style="thin">
        <color theme="6" tint="-0.249977111117893"/>
      </right>
      <top/>
      <bottom style="thin">
        <color theme="6" tint="-0.249977111117893"/>
      </bottom>
      <diagonal/>
    </border>
    <border>
      <left/>
      <right/>
      <top/>
      <bottom style="thin">
        <color theme="6" tint="-0.249977111117893"/>
      </bottom>
      <diagonal/>
    </border>
    <border>
      <left style="thin">
        <color theme="6" tint="-0.249977111117893"/>
      </left>
      <right style="thin">
        <color theme="6" tint="-0.249977111117893"/>
      </right>
      <top style="medium">
        <color rgb="FF196B24"/>
      </top>
      <bottom style="thin">
        <color theme="6" tint="-0.249977111117893"/>
      </bottom>
      <diagonal/>
    </border>
    <border>
      <left style="thin">
        <color theme="6" tint="-0.249977111117893"/>
      </left>
      <right style="thin">
        <color theme="6" tint="-0.249977111117893"/>
      </right>
      <top/>
      <bottom style="thin">
        <color theme="6" tint="-0.249977111117893"/>
      </bottom>
      <diagonal/>
    </border>
    <border>
      <left style="thin">
        <color rgb="FF004F82"/>
      </left>
      <right style="thin">
        <color theme="6" tint="-0.499984740745262"/>
      </right>
      <top style="thick">
        <color rgb="FF196B24"/>
      </top>
      <bottom style="medium">
        <color rgb="FF196B24"/>
      </bottom>
      <diagonal/>
    </border>
    <border>
      <left/>
      <right style="thin">
        <color theme="6" tint="-0.499984740745262"/>
      </right>
      <top style="thick">
        <color rgb="FF196B24"/>
      </top>
      <bottom style="medium">
        <color rgb="FF196B24"/>
      </bottom>
      <diagonal/>
    </border>
    <border>
      <left/>
      <right style="thin">
        <color theme="6" tint="-0.499984740745262"/>
      </right>
      <top style="medium">
        <color rgb="FF196B24"/>
      </top>
      <bottom style="thin">
        <color theme="6" tint="-0.249977111117893"/>
      </bottom>
      <diagonal/>
    </border>
    <border>
      <left style="thin">
        <color theme="6" tint="-0.499984740745262"/>
      </left>
      <right style="thin">
        <color rgb="FF004F82"/>
      </right>
      <top style="thick">
        <color rgb="FF196B24"/>
      </top>
      <bottom style="medium">
        <color rgb="FF196B24"/>
      </bottom>
      <diagonal/>
    </border>
    <border>
      <left/>
      <right/>
      <top style="thick">
        <color rgb="FF196B24"/>
      </top>
      <bottom style="medium">
        <color theme="6" tint="-0.499984740745262"/>
      </bottom>
      <diagonal/>
    </border>
    <border>
      <left/>
      <right/>
      <top style="medium">
        <color theme="6" tint="-0.499984740745262"/>
      </top>
      <bottom style="dotted">
        <color theme="6" tint="-0.499984740745262"/>
      </bottom>
      <diagonal/>
    </border>
    <border>
      <left/>
      <right style="dotted">
        <color theme="6" tint="-0.499984740745262"/>
      </right>
      <top style="medium">
        <color theme="6" tint="-0.499984740745262"/>
      </top>
      <bottom style="dotted">
        <color theme="6" tint="-0.499984740745262"/>
      </bottom>
      <diagonal/>
    </border>
    <border>
      <left/>
      <right style="dotted">
        <color theme="6" tint="-0.499984740745262"/>
      </right>
      <top/>
      <bottom style="medium">
        <color theme="6" tint="-0.499984740745262"/>
      </bottom>
      <diagonal/>
    </border>
    <border>
      <left style="dotted">
        <color theme="6" tint="-0.499984740745262"/>
      </left>
      <right style="dotted">
        <color theme="6" tint="-0.499984740745262"/>
      </right>
      <top style="medium">
        <color theme="6" tint="-0.499984740745262"/>
      </top>
      <bottom style="dotted">
        <color theme="6" tint="-0.499984740745262"/>
      </bottom>
      <diagonal/>
    </border>
    <border>
      <left style="dotted">
        <color theme="6" tint="-0.499984740745262"/>
      </left>
      <right style="dotted">
        <color theme="6" tint="-0.499984740745262"/>
      </right>
      <top/>
      <bottom style="medium">
        <color theme="6" tint="-0.499984740745262"/>
      </bottom>
      <diagonal/>
    </border>
    <border>
      <left/>
      <right/>
      <top/>
      <bottom style="medium">
        <color theme="6" tint="-0.499984740745262"/>
      </bottom>
      <diagonal/>
    </border>
    <border>
      <left/>
      <right/>
      <top style="dotted">
        <color theme="6" tint="-0.499984740745262"/>
      </top>
      <bottom style="dotted">
        <color theme="6" tint="-0.499984740745262"/>
      </bottom>
      <diagonal/>
    </border>
    <border>
      <left/>
      <right style="dotted">
        <color theme="6" tint="-0.499984740745262"/>
      </right>
      <top/>
      <bottom style="dotted">
        <color theme="6" tint="-0.499984740745262"/>
      </bottom>
      <diagonal/>
    </border>
    <border>
      <left style="dotted">
        <color theme="6" tint="-0.499984740745262"/>
      </left>
      <right style="dotted">
        <color theme="6" tint="-0.499984740745262"/>
      </right>
      <top/>
      <bottom style="dotted">
        <color theme="6" tint="-0.499984740745262"/>
      </bottom>
      <diagonal/>
    </border>
    <border>
      <left/>
      <right/>
      <top/>
      <bottom style="dotted">
        <color theme="6" tint="-0.499984740745262"/>
      </bottom>
      <diagonal/>
    </border>
    <border>
      <left/>
      <right style="dotted">
        <color theme="6" tint="-0.499984740745262"/>
      </right>
      <top style="dotted">
        <color theme="6" tint="-0.499984740745262"/>
      </top>
      <bottom style="dotted">
        <color theme="6" tint="-0.499984740745262"/>
      </bottom>
      <diagonal/>
    </border>
    <border>
      <left style="dotted">
        <color theme="6" tint="-0.499984740745262"/>
      </left>
      <right style="dotted">
        <color theme="6" tint="-0.499984740745262"/>
      </right>
      <top style="dotted">
        <color theme="6" tint="-0.499984740745262"/>
      </top>
      <bottom style="dotted">
        <color theme="6" tint="-0.499984740745262"/>
      </bottom>
      <diagonal/>
    </border>
    <border>
      <left/>
      <right/>
      <top style="thin">
        <color theme="6" tint="-0.249977111117893"/>
      </top>
      <bottom style="medium">
        <color theme="6" tint="-0.499984740745262"/>
      </bottom>
      <diagonal/>
    </border>
    <border>
      <left style="thin">
        <color theme="6" tint="-0.249977111117893"/>
      </left>
      <right style="thin">
        <color theme="6" tint="-0.249977111117893"/>
      </right>
      <top style="thin">
        <color theme="6" tint="-0.249977111117893"/>
      </top>
      <bottom style="medium">
        <color theme="6" tint="-0.499984740745262"/>
      </bottom>
      <diagonal/>
    </border>
    <border>
      <left style="thin">
        <color theme="6" tint="-0.249977111117893"/>
      </left>
      <right style="thin">
        <color theme="4" tint="0.59996337778862885"/>
      </right>
      <top style="thin">
        <color theme="6" tint="-0.249977111117893"/>
      </top>
      <bottom style="medium">
        <color theme="6" tint="-0.499984740745262"/>
      </bottom>
      <diagonal/>
    </border>
    <border>
      <left style="thin">
        <color theme="4" tint="0.59996337778862885"/>
      </left>
      <right style="thin">
        <color theme="6" tint="-0.249977111117893"/>
      </right>
      <top style="thin">
        <color theme="6" tint="-0.249977111117893"/>
      </top>
      <bottom style="medium">
        <color theme="6" tint="-0.499984740745262"/>
      </bottom>
      <diagonal/>
    </border>
    <border>
      <left/>
      <right style="thin">
        <color theme="6" tint="-0.249977111117893"/>
      </right>
      <top style="thin">
        <color theme="6" tint="-0.249977111117893"/>
      </top>
      <bottom style="medium">
        <color theme="6" tint="-0.499984740745262"/>
      </bottom>
      <diagonal/>
    </border>
    <border>
      <left/>
      <right/>
      <top style="thick">
        <color rgb="FF196B24"/>
      </top>
      <bottom/>
      <diagonal/>
    </border>
    <border>
      <left/>
      <right/>
      <top style="thick">
        <color rgb="FF196B24"/>
      </top>
      <bottom style="thin">
        <color rgb="FF196B24"/>
      </bottom>
      <diagonal/>
    </border>
    <border>
      <left/>
      <right style="thin">
        <color rgb="FF004F82"/>
      </right>
      <top style="thick">
        <color rgb="FF196B24"/>
      </top>
      <bottom style="thin">
        <color rgb="FF004F82"/>
      </bottom>
      <diagonal/>
    </border>
    <border>
      <left style="thin">
        <color rgb="FF004F82"/>
      </left>
      <right style="thin">
        <color rgb="FF004F82"/>
      </right>
      <top style="thick">
        <color rgb="FF196B24"/>
      </top>
      <bottom style="thin">
        <color rgb="FF004F82"/>
      </bottom>
      <diagonal/>
    </border>
    <border>
      <left style="thin">
        <color rgb="FF004F82"/>
      </left>
      <right/>
      <top style="thick">
        <color rgb="FF196B24"/>
      </top>
      <bottom style="thin">
        <color rgb="FF004F82"/>
      </bottom>
      <diagonal/>
    </border>
    <border>
      <left/>
      <right style="thin">
        <color rgb="FF004F82"/>
      </right>
      <top style="thin">
        <color rgb="FF004F82"/>
      </top>
      <bottom style="thin">
        <color rgb="FF196B24"/>
      </bottom>
      <diagonal/>
    </border>
    <border>
      <left style="thin">
        <color rgb="FF004F82"/>
      </left>
      <right style="thin">
        <color rgb="FF004F82"/>
      </right>
      <top style="thin">
        <color rgb="FF004F82"/>
      </top>
      <bottom style="thin">
        <color rgb="FF196B24"/>
      </bottom>
      <diagonal/>
    </border>
    <border>
      <left style="thin">
        <color rgb="FF004F82"/>
      </left>
      <right/>
      <top style="thin">
        <color rgb="FF004F82"/>
      </top>
      <bottom style="thin">
        <color rgb="FF196B24"/>
      </bottom>
      <diagonal/>
    </border>
    <border>
      <left/>
      <right/>
      <top style="thin">
        <color rgb="FF196B24"/>
      </top>
      <bottom style="thin">
        <color rgb="FF196B24"/>
      </bottom>
      <diagonal/>
    </border>
    <border>
      <left style="thin">
        <color rgb="FF004F82"/>
      </left>
      <right style="thin">
        <color rgb="FF004F82"/>
      </right>
      <top style="thin">
        <color rgb="FF196B24"/>
      </top>
      <bottom style="thin">
        <color rgb="FF196B24"/>
      </bottom>
      <diagonal/>
    </border>
    <border>
      <left style="thin">
        <color rgb="FF004F82"/>
      </left>
      <right/>
      <top style="thin">
        <color rgb="FF196B24"/>
      </top>
      <bottom style="thin">
        <color rgb="FF196B24"/>
      </bottom>
      <diagonal/>
    </border>
    <border>
      <left/>
      <right style="thin">
        <color rgb="FF004F82"/>
      </right>
      <top style="thin">
        <color rgb="FF196B24"/>
      </top>
      <bottom style="thin">
        <color rgb="FF196B24"/>
      </bottom>
      <diagonal/>
    </border>
    <border>
      <left style="thin">
        <color rgb="FF004F82"/>
      </left>
      <right style="thin">
        <color rgb="FF004F82"/>
      </right>
      <top/>
      <bottom style="thick">
        <color rgb="FF196B24"/>
      </bottom>
      <diagonal/>
    </border>
    <border>
      <left style="thin">
        <color rgb="FF004F82"/>
      </left>
      <right/>
      <top/>
      <bottom style="thick">
        <color rgb="FF196B24"/>
      </bottom>
      <diagonal/>
    </border>
    <border>
      <left/>
      <right style="thin">
        <color rgb="FF004F82"/>
      </right>
      <top/>
      <bottom style="thick">
        <color rgb="FF196B24"/>
      </bottom>
      <diagonal/>
    </border>
    <border>
      <left style="thin">
        <color rgb="FF004F82"/>
      </left>
      <right style="thin">
        <color rgb="FF196B24"/>
      </right>
      <top style="thick">
        <color rgb="FF196B24"/>
      </top>
      <bottom style="thin">
        <color rgb="FF004F82"/>
      </bottom>
      <diagonal/>
    </border>
    <border>
      <left style="thin">
        <color rgb="FF004F82"/>
      </left>
      <right style="thin">
        <color rgb="FF196B24"/>
      </right>
      <top style="thin">
        <color rgb="FF004F82"/>
      </top>
      <bottom style="thin">
        <color rgb="FF196B24"/>
      </bottom>
      <diagonal/>
    </border>
    <border>
      <left style="thin">
        <color rgb="FF004F82"/>
      </left>
      <right style="thin">
        <color rgb="FF196B24"/>
      </right>
      <top style="thin">
        <color rgb="FF196B24"/>
      </top>
      <bottom style="thin">
        <color rgb="FF196B24"/>
      </bottom>
      <diagonal/>
    </border>
    <border>
      <left style="thin">
        <color rgb="FF004F82"/>
      </left>
      <right style="thin">
        <color rgb="FF196B24"/>
      </right>
      <top/>
      <bottom style="thick">
        <color rgb="FF196B24"/>
      </bottom>
      <diagonal/>
    </border>
    <border>
      <left style="thin">
        <color rgb="FF196B24"/>
      </left>
      <right style="thin">
        <color rgb="FF196B24"/>
      </right>
      <top style="thick">
        <color rgb="FF196B24"/>
      </top>
      <bottom style="thin">
        <color rgb="FF196B24"/>
      </bottom>
      <diagonal/>
    </border>
    <border>
      <left style="thin">
        <color rgb="FF196B24"/>
      </left>
      <right style="thin">
        <color rgb="FF004F82"/>
      </right>
      <top style="thick">
        <color rgb="FF196B24"/>
      </top>
      <bottom style="thin">
        <color rgb="FF004F82"/>
      </bottom>
      <diagonal/>
    </border>
    <border>
      <left style="thin">
        <color rgb="FF196B24"/>
      </left>
      <right style="thin">
        <color rgb="FF004F82"/>
      </right>
      <top style="thin">
        <color rgb="FF004F82"/>
      </top>
      <bottom style="thin">
        <color rgb="FF196B24"/>
      </bottom>
      <diagonal/>
    </border>
    <border>
      <left/>
      <right style="thin">
        <color rgb="FF196B24"/>
      </right>
      <top/>
      <bottom/>
      <diagonal/>
    </border>
    <border>
      <left style="thin">
        <color rgb="FF004F82"/>
      </left>
      <right style="thin">
        <color rgb="FF196B24"/>
      </right>
      <top/>
      <bottom/>
      <diagonal/>
    </border>
    <border>
      <left style="thin">
        <color rgb="FF196B24"/>
      </left>
      <right/>
      <top/>
      <bottom/>
      <diagonal/>
    </border>
    <border>
      <left style="thin">
        <color rgb="FF196B24"/>
      </left>
      <right style="thin">
        <color rgb="FF004F82"/>
      </right>
      <top/>
      <bottom/>
      <diagonal/>
    </border>
    <border>
      <left/>
      <right/>
      <top/>
      <bottom style="dotted">
        <color rgb="FF196B24"/>
      </bottom>
      <diagonal/>
    </border>
    <border>
      <left/>
      <right style="thin">
        <color rgb="FF004F82"/>
      </right>
      <top style="dotted">
        <color rgb="FF196B24"/>
      </top>
      <bottom/>
      <diagonal/>
    </border>
    <border>
      <left style="thin">
        <color rgb="FF004F82"/>
      </left>
      <right style="thin">
        <color rgb="FF004F82"/>
      </right>
      <top style="dotted">
        <color rgb="FF196B24"/>
      </top>
      <bottom/>
      <diagonal/>
    </border>
    <border>
      <left style="thin">
        <color rgb="FF004F82"/>
      </left>
      <right style="thin">
        <color rgb="FF196B24"/>
      </right>
      <top style="dotted">
        <color rgb="FF196B24"/>
      </top>
      <bottom/>
      <diagonal/>
    </border>
    <border>
      <left/>
      <right/>
      <top style="dotted">
        <color rgb="FF196B24"/>
      </top>
      <bottom style="dotted">
        <color rgb="FF196B24"/>
      </bottom>
      <diagonal/>
    </border>
    <border>
      <left/>
      <right style="dotted">
        <color rgb="FF196B24"/>
      </right>
      <top style="dotted">
        <color rgb="FF196B24"/>
      </top>
      <bottom style="dotted">
        <color rgb="FF196B24"/>
      </bottom>
      <diagonal/>
    </border>
    <border>
      <left style="dotted">
        <color rgb="FF196B24"/>
      </left>
      <right style="dotted">
        <color rgb="FF196B24"/>
      </right>
      <top style="dotted">
        <color rgb="FF196B24"/>
      </top>
      <bottom style="dotted">
        <color rgb="FF196B24"/>
      </bottom>
      <diagonal/>
    </border>
    <border>
      <left/>
      <right style="dotted">
        <color rgb="FF196B24"/>
      </right>
      <top/>
      <bottom style="medium">
        <color rgb="FF004F82"/>
      </bottom>
      <diagonal/>
    </border>
    <border>
      <left style="dotted">
        <color rgb="FF196B24"/>
      </left>
      <right style="dotted">
        <color rgb="FF196B24"/>
      </right>
      <top/>
      <bottom style="medium">
        <color rgb="FF004F82"/>
      </bottom>
      <diagonal/>
    </border>
    <border>
      <left/>
      <right/>
      <top style="medium">
        <color rgb="FF196B24"/>
      </top>
      <bottom/>
      <diagonal/>
    </border>
    <border>
      <left/>
      <right style="thin">
        <color rgb="FF004F82"/>
      </right>
      <top/>
      <bottom style="dotted">
        <color rgb="FF004F82"/>
      </bottom>
      <diagonal/>
    </border>
    <border>
      <left style="thin">
        <color rgb="FF004F82"/>
      </left>
      <right style="thin">
        <color rgb="FF004F82"/>
      </right>
      <top/>
      <bottom style="dotted">
        <color rgb="FF004F82"/>
      </bottom>
      <diagonal/>
    </border>
    <border>
      <left style="thin">
        <color rgb="FF004F82"/>
      </left>
      <right/>
      <top/>
      <bottom style="dotted">
        <color rgb="FF004F82"/>
      </bottom>
      <diagonal/>
    </border>
    <border>
      <left style="thin">
        <color rgb="FF004F82"/>
      </left>
      <right style="thin">
        <color rgb="FF196B24"/>
      </right>
      <top/>
      <bottom style="dotted">
        <color rgb="FF004F82"/>
      </bottom>
      <diagonal/>
    </border>
    <border>
      <left style="thin">
        <color rgb="FF196B24"/>
      </left>
      <right style="thin">
        <color rgb="FF004F82"/>
      </right>
      <top/>
      <bottom style="dotted">
        <color rgb="FF004F82"/>
      </bottom>
      <diagonal/>
    </border>
    <border>
      <left style="thin">
        <color rgb="FF004F82"/>
      </left>
      <right style="thin">
        <color rgb="FF004F82"/>
      </right>
      <top style="medium">
        <color rgb="FF004F82"/>
      </top>
      <bottom style="medium">
        <color rgb="FF196B24"/>
      </bottom>
      <diagonal/>
    </border>
    <border>
      <left style="thin">
        <color rgb="FF004F82"/>
      </left>
      <right/>
      <top style="medium">
        <color rgb="FF004F82"/>
      </top>
      <bottom style="medium">
        <color rgb="FF196B24"/>
      </bottom>
      <diagonal/>
    </border>
    <border>
      <left/>
      <right style="thin">
        <color rgb="FF004F82"/>
      </right>
      <top/>
      <bottom style="medium">
        <color rgb="FF196B24"/>
      </bottom>
      <diagonal/>
    </border>
    <border>
      <left style="thin">
        <color rgb="FF004F82"/>
      </left>
      <right style="thin">
        <color rgb="FF004F82"/>
      </right>
      <top/>
      <bottom style="medium">
        <color rgb="FF196B24"/>
      </bottom>
      <diagonal/>
    </border>
    <border>
      <left style="thin">
        <color rgb="FF004F82"/>
      </left>
      <right style="thin">
        <color rgb="FF196B24"/>
      </right>
      <top/>
      <bottom style="medium">
        <color rgb="FF196B24"/>
      </bottom>
      <diagonal/>
    </border>
    <border>
      <left style="thin">
        <color rgb="FF196B24"/>
      </left>
      <right style="thin">
        <color rgb="FF004F82"/>
      </right>
      <top/>
      <bottom style="medium">
        <color rgb="FF196B24"/>
      </bottom>
      <diagonal/>
    </border>
    <border>
      <left/>
      <right/>
      <top style="dotted">
        <color rgb="FF196B24"/>
      </top>
      <bottom style="medium">
        <color rgb="FF196B24"/>
      </bottom>
      <diagonal/>
    </border>
    <border>
      <left/>
      <right/>
      <top/>
      <bottom style="medium">
        <color rgb="FF196B24"/>
      </bottom>
      <diagonal/>
    </border>
    <border>
      <left/>
      <right/>
      <top style="medium">
        <color rgb="FF196B24"/>
      </top>
      <bottom style="medium">
        <color rgb="FF196B24"/>
      </bottom>
      <diagonal/>
    </border>
    <border>
      <left style="dotted">
        <color rgb="FF196B24"/>
      </left>
      <right style="dotted">
        <color rgb="FF196B24"/>
      </right>
      <top/>
      <bottom style="dotted">
        <color rgb="FF196B24"/>
      </bottom>
      <diagonal/>
    </border>
    <border>
      <left/>
      <right style="dotted">
        <color rgb="FF196B24"/>
      </right>
      <top/>
      <bottom style="dotted">
        <color rgb="FF196B24"/>
      </bottom>
      <diagonal/>
    </border>
    <border>
      <left style="thin">
        <color rgb="FF004F82"/>
      </left>
      <right style="thin">
        <color rgb="FF004F82"/>
      </right>
      <top style="medium">
        <color rgb="FF196B24"/>
      </top>
      <bottom style="medium">
        <color rgb="FF196B24"/>
      </bottom>
      <diagonal/>
    </border>
    <border>
      <left style="thin">
        <color rgb="FF004F82"/>
      </left>
      <right/>
      <top style="medium">
        <color rgb="FF196B24"/>
      </top>
      <bottom style="medium">
        <color rgb="FF196B24"/>
      </bottom>
      <diagonal/>
    </border>
    <border>
      <left/>
      <right style="thin">
        <color rgb="FF004F82"/>
      </right>
      <top style="medium">
        <color rgb="FF196B24"/>
      </top>
      <bottom style="medium">
        <color rgb="FF196B24"/>
      </bottom>
      <diagonal/>
    </border>
    <border>
      <left style="thin">
        <color rgb="FF004F82"/>
      </left>
      <right style="thin">
        <color rgb="FF196B24"/>
      </right>
      <top style="medium">
        <color rgb="FF196B24"/>
      </top>
      <bottom style="medium">
        <color rgb="FF196B24"/>
      </bottom>
      <diagonal/>
    </border>
    <border>
      <left style="thin">
        <color rgb="FF196B24"/>
      </left>
      <right style="thin">
        <color rgb="FF196B24"/>
      </right>
      <top style="medium">
        <color rgb="FF196B24"/>
      </top>
      <bottom style="medium">
        <color rgb="FF196B24"/>
      </bottom>
      <diagonal/>
    </border>
    <border>
      <left style="thin">
        <color rgb="FF004F82"/>
      </left>
      <right style="thin">
        <color rgb="FF196B24"/>
      </right>
      <top/>
      <bottom style="thin">
        <color rgb="FF004F82"/>
      </bottom>
      <diagonal/>
    </border>
    <border>
      <left/>
      <right style="thin">
        <color rgb="FF004F82"/>
      </right>
      <top style="thick">
        <color rgb="FF196B24"/>
      </top>
      <bottom style="thin">
        <color rgb="FF196B24"/>
      </bottom>
      <diagonal/>
    </border>
    <border>
      <left style="thin">
        <color rgb="FF004F82"/>
      </left>
      <right style="thin">
        <color rgb="FF196B24"/>
      </right>
      <top style="thick">
        <color rgb="FF196B24"/>
      </top>
      <bottom style="thin">
        <color rgb="FF196B24"/>
      </bottom>
      <diagonal/>
    </border>
    <border>
      <left style="thin">
        <color rgb="FF196B24"/>
      </left>
      <right style="thin">
        <color rgb="FF196B24"/>
      </right>
      <top style="thin">
        <color rgb="FF196B24"/>
      </top>
      <bottom style="thin">
        <color rgb="FF196B24"/>
      </bottom>
      <diagonal/>
    </border>
    <border>
      <left style="thin">
        <color rgb="FF196B24"/>
      </left>
      <right style="thin">
        <color rgb="FF196B24"/>
      </right>
      <top/>
      <bottom style="medium">
        <color rgb="FF196B24"/>
      </bottom>
      <diagonal/>
    </border>
    <border>
      <left/>
      <right style="thin">
        <color rgb="FF196B24"/>
      </right>
      <top style="thick">
        <color rgb="FF196B24"/>
      </top>
      <bottom style="thick">
        <color rgb="FF196B24"/>
      </bottom>
      <diagonal/>
    </border>
    <border>
      <left style="thin">
        <color rgb="FF196B24"/>
      </left>
      <right style="thin">
        <color rgb="FF196B24"/>
      </right>
      <top style="thick">
        <color rgb="FF196B24"/>
      </top>
      <bottom style="thick">
        <color rgb="FF196B24"/>
      </bottom>
      <diagonal/>
    </border>
    <border>
      <left style="thin">
        <color rgb="FF196B24"/>
      </left>
      <right/>
      <top style="thin">
        <color rgb="FF196B24"/>
      </top>
      <bottom style="thin">
        <color rgb="FF196B24"/>
      </bottom>
      <diagonal/>
    </border>
    <border>
      <left/>
      <right style="thin">
        <color rgb="FF196B24"/>
      </right>
      <top style="thin">
        <color rgb="FF196B24"/>
      </top>
      <bottom style="thin">
        <color rgb="FF196B24"/>
      </bottom>
      <diagonal/>
    </border>
  </borders>
  <cellStyleXfs count="1">
    <xf numFmtId="0" fontId="0" fillId="0" borderId="0"/>
  </cellStyleXfs>
  <cellXfs count="224">
    <xf numFmtId="0" fontId="0" fillId="0" borderId="0" xfId="0"/>
    <xf numFmtId="0" fontId="0" fillId="0" borderId="0" xfId="0" applyAlignment="1">
      <alignment wrapText="1"/>
    </xf>
    <xf numFmtId="0" fontId="2" fillId="0" borderId="0" xfId="0" applyFont="1"/>
    <xf numFmtId="0" fontId="15" fillId="0" borderId="0" xfId="0" applyFont="1" applyAlignment="1">
      <alignment vertical="center"/>
    </xf>
    <xf numFmtId="0" fontId="14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0" fillId="6" borderId="0" xfId="0" applyFill="1"/>
    <xf numFmtId="0" fontId="0" fillId="0" borderId="15" xfId="0" applyBorder="1"/>
    <xf numFmtId="0" fontId="0" fillId="0" borderId="16" xfId="0" applyBorder="1"/>
    <xf numFmtId="0" fontId="0" fillId="9" borderId="0" xfId="0" applyFill="1" applyAlignment="1">
      <alignment vertical="center" wrapText="1"/>
    </xf>
    <xf numFmtId="0" fontId="0" fillId="9" borderId="0" xfId="0" applyFill="1" applyAlignment="1">
      <alignment vertical="center"/>
    </xf>
    <xf numFmtId="0" fontId="3" fillId="9" borderId="0" xfId="0" applyFont="1" applyFill="1" applyAlignment="1">
      <alignment horizontal="right" vertical="center"/>
    </xf>
    <xf numFmtId="0" fontId="7" fillId="9" borderId="15" xfId="0" applyFont="1" applyFill="1" applyBorder="1"/>
    <xf numFmtId="0" fontId="1" fillId="9" borderId="15" xfId="0" applyFont="1" applyFill="1" applyBorder="1" applyAlignment="1">
      <alignment horizontal="center" vertical="center" textRotation="90"/>
    </xf>
    <xf numFmtId="0" fontId="3" fillId="9" borderId="15" xfId="0" applyFont="1" applyFill="1" applyBorder="1" applyAlignment="1">
      <alignment horizontal="center" vertical="top"/>
    </xf>
    <xf numFmtId="0" fontId="0" fillId="9" borderId="15" xfId="0" applyFill="1" applyBorder="1"/>
    <xf numFmtId="0" fontId="0" fillId="9" borderId="0" xfId="0" applyFill="1"/>
    <xf numFmtId="0" fontId="0" fillId="9" borderId="23" xfId="0" applyFill="1" applyBorder="1" applyAlignment="1">
      <alignment horizontal="left" vertical="center"/>
    </xf>
    <xf numFmtId="0" fontId="0" fillId="9" borderId="26" xfId="0" applyFill="1" applyBorder="1" applyAlignment="1">
      <alignment horizontal="left" vertical="center"/>
    </xf>
    <xf numFmtId="0" fontId="14" fillId="8" borderId="35" xfId="0" applyFont="1" applyFill="1" applyBorder="1" applyAlignment="1">
      <alignment horizontal="center" vertical="center"/>
    </xf>
    <xf numFmtId="0" fontId="0" fillId="9" borderId="36" xfId="0" applyFill="1" applyBorder="1" applyAlignment="1">
      <alignment horizontal="left" vertical="center"/>
    </xf>
    <xf numFmtId="0" fontId="0" fillId="9" borderId="38" xfId="0" applyFill="1" applyBorder="1" applyAlignment="1">
      <alignment vertical="center"/>
    </xf>
    <xf numFmtId="0" fontId="0" fillId="9" borderId="55" xfId="0" applyFill="1" applyBorder="1" applyAlignment="1">
      <alignment horizontal="left" vertical="center"/>
    </xf>
    <xf numFmtId="0" fontId="0" fillId="0" borderId="78" xfId="0" applyBorder="1"/>
    <xf numFmtId="0" fontId="12" fillId="8" borderId="114" xfId="0" applyFont="1" applyFill="1" applyBorder="1" applyAlignment="1">
      <alignment horizontal="left" vertical="center" wrapText="1" readingOrder="1"/>
    </xf>
    <xf numFmtId="0" fontId="13" fillId="10" borderId="115" xfId="0" applyFont="1" applyFill="1" applyBorder="1" applyAlignment="1">
      <alignment horizontal="center" vertical="center" wrapText="1" readingOrder="1"/>
    </xf>
    <xf numFmtId="0" fontId="13" fillId="10" borderId="75" xfId="0" applyFont="1" applyFill="1" applyBorder="1" applyAlignment="1">
      <alignment horizontal="center" vertical="center" wrapText="1" readingOrder="1"/>
    </xf>
    <xf numFmtId="0" fontId="13" fillId="10" borderId="57" xfId="0" applyFont="1" applyFill="1" applyBorder="1" applyAlignment="1">
      <alignment horizontal="center" vertical="center" wrapText="1" readingOrder="1"/>
    </xf>
    <xf numFmtId="0" fontId="11" fillId="8" borderId="67" xfId="0" applyFont="1" applyFill="1" applyBorder="1" applyAlignment="1">
      <alignment horizontal="left" vertical="center" wrapText="1" readingOrder="1"/>
    </xf>
    <xf numFmtId="0" fontId="13" fillId="10" borderId="73" xfId="0" applyFont="1" applyFill="1" applyBorder="1" applyAlignment="1">
      <alignment horizontal="center" vertical="center" wrapText="1" readingOrder="1"/>
    </xf>
    <xf numFmtId="0" fontId="13" fillId="10" borderId="116" xfId="0" applyFont="1" applyFill="1" applyBorder="1" applyAlignment="1">
      <alignment horizontal="center" vertical="center" wrapText="1" readingOrder="1"/>
    </xf>
    <xf numFmtId="0" fontId="13" fillId="10" borderId="64" xfId="0" applyFont="1" applyFill="1" applyBorder="1" applyAlignment="1">
      <alignment horizontal="center" vertical="center" wrapText="1" readingOrder="1"/>
    </xf>
    <xf numFmtId="0" fontId="11" fillId="8" borderId="99" xfId="0" applyFont="1" applyFill="1" applyBorder="1" applyAlignment="1">
      <alignment horizontal="left" vertical="center" wrapText="1" readingOrder="1"/>
    </xf>
    <xf numFmtId="0" fontId="13" fillId="10" borderId="101" xfId="0" applyFont="1" applyFill="1" applyBorder="1" applyAlignment="1">
      <alignment horizontal="center" vertical="center" wrapText="1" readingOrder="1"/>
    </xf>
    <xf numFmtId="0" fontId="13" fillId="10" borderId="117" xfId="0" applyFont="1" applyFill="1" applyBorder="1" applyAlignment="1">
      <alignment horizontal="center" vertical="center" wrapText="1" readingOrder="1"/>
    </xf>
    <xf numFmtId="0" fontId="13" fillId="10" borderId="104" xfId="0" applyFont="1" applyFill="1" applyBorder="1" applyAlignment="1">
      <alignment horizontal="center" vertical="center" wrapText="1" readingOrder="1"/>
    </xf>
    <xf numFmtId="0" fontId="12" fillId="8" borderId="118" xfId="0" applyFont="1" applyFill="1" applyBorder="1" applyAlignment="1">
      <alignment horizontal="center" vertical="center" wrapText="1" readingOrder="1"/>
    </xf>
    <xf numFmtId="0" fontId="12" fillId="8" borderId="119" xfId="0" applyFont="1" applyFill="1" applyBorder="1" applyAlignment="1">
      <alignment horizontal="center" vertical="center" wrapText="1" readingOrder="1"/>
    </xf>
    <xf numFmtId="0" fontId="12" fillId="8" borderId="16" xfId="0" applyFont="1" applyFill="1" applyBorder="1" applyAlignment="1">
      <alignment horizontal="center" vertical="center" wrapText="1" readingOrder="1"/>
    </xf>
    <xf numFmtId="0" fontId="3" fillId="4" borderId="40" xfId="0" applyFont="1" applyFill="1" applyBorder="1" applyAlignment="1" applyProtection="1">
      <alignment horizontal="center" vertical="center"/>
      <protection hidden="1"/>
    </xf>
    <xf numFmtId="0" fontId="3" fillId="5" borderId="42" xfId="0" applyFont="1" applyFill="1" applyBorder="1" applyAlignment="1" applyProtection="1">
      <alignment horizontal="center" vertical="center"/>
      <protection hidden="1"/>
    </xf>
    <xf numFmtId="0" fontId="3" fillId="2" borderId="39" xfId="0" applyFont="1" applyFill="1" applyBorder="1" applyAlignment="1" applyProtection="1">
      <alignment horizontal="center" vertical="center"/>
      <protection hidden="1"/>
    </xf>
    <xf numFmtId="0" fontId="3" fillId="4" borderId="49" xfId="0" applyFont="1" applyFill="1" applyBorder="1" applyAlignment="1" applyProtection="1">
      <alignment horizontal="center" vertical="center"/>
      <protection hidden="1"/>
    </xf>
    <xf numFmtId="0" fontId="3" fillId="4" borderId="50" xfId="0" applyFont="1" applyFill="1" applyBorder="1" applyAlignment="1" applyProtection="1">
      <alignment horizontal="center" vertical="center"/>
      <protection hidden="1"/>
    </xf>
    <xf numFmtId="0" fontId="3" fillId="5" borderId="50" xfId="0" applyFont="1" applyFill="1" applyBorder="1" applyAlignment="1" applyProtection="1">
      <alignment horizontal="center" vertical="center"/>
      <protection hidden="1"/>
    </xf>
    <xf numFmtId="0" fontId="3" fillId="5" borderId="45" xfId="0" applyFont="1" applyFill="1" applyBorder="1" applyAlignment="1" applyProtection="1">
      <alignment horizontal="center" vertical="center"/>
      <protection hidden="1"/>
    </xf>
    <xf numFmtId="0" fontId="3" fillId="3" borderId="46" xfId="0" applyFont="1" applyFill="1" applyBorder="1" applyAlignment="1" applyProtection="1">
      <alignment horizontal="center" vertical="center"/>
      <protection hidden="1"/>
    </xf>
    <xf numFmtId="0" fontId="3" fillId="4" borderId="47" xfId="0" applyFont="1" applyFill="1" applyBorder="1" applyAlignment="1" applyProtection="1">
      <alignment horizontal="center" vertical="center"/>
      <protection hidden="1"/>
    </xf>
    <xf numFmtId="0" fontId="3" fillId="5" borderId="48" xfId="0" applyFont="1" applyFill="1" applyBorder="1" applyAlignment="1" applyProtection="1">
      <alignment horizontal="center" vertical="center"/>
      <protection hidden="1"/>
    </xf>
    <xf numFmtId="0" fontId="3" fillId="3" borderId="41" xfId="0" applyFont="1" applyFill="1" applyBorder="1" applyAlignment="1" applyProtection="1">
      <alignment horizontal="center" vertical="center"/>
      <protection hidden="1"/>
    </xf>
    <xf numFmtId="0" fontId="3" fillId="3" borderId="43" xfId="0" applyFont="1" applyFill="1" applyBorder="1" applyAlignment="1" applyProtection="1">
      <alignment horizontal="center" vertical="center"/>
      <protection hidden="1"/>
    </xf>
    <xf numFmtId="0" fontId="3" fillId="4" borderId="43" xfId="0" applyFont="1" applyFill="1" applyBorder="1" applyAlignment="1" applyProtection="1">
      <alignment horizontal="center" vertical="center"/>
      <protection hidden="1"/>
    </xf>
    <xf numFmtId="0" fontId="3" fillId="4" borderId="44" xfId="0" applyFont="1" applyFill="1" applyBorder="1" applyAlignment="1" applyProtection="1">
      <alignment horizontal="center" vertical="center"/>
      <protection hidden="1"/>
    </xf>
    <xf numFmtId="0" fontId="8" fillId="10" borderId="32" xfId="0" applyFont="1" applyFill="1" applyBorder="1" applyAlignment="1" applyProtection="1">
      <alignment horizontal="center" vertical="center" wrapText="1"/>
      <protection hidden="1"/>
    </xf>
    <xf numFmtId="0" fontId="6" fillId="10" borderId="24" xfId="0" applyFont="1" applyFill="1" applyBorder="1" applyAlignment="1" applyProtection="1">
      <alignment horizontal="center" vertical="center" wrapText="1"/>
      <protection hidden="1"/>
    </xf>
    <xf numFmtId="0" fontId="16" fillId="10" borderId="33" xfId="0" applyFont="1" applyFill="1" applyBorder="1" applyAlignment="1" applyProtection="1">
      <alignment horizontal="center" vertical="center"/>
      <protection hidden="1"/>
    </xf>
    <xf numFmtId="0" fontId="0" fillId="10" borderId="31" xfId="0" applyFill="1" applyBorder="1" applyAlignment="1" applyProtection="1">
      <alignment horizontal="center" vertical="center"/>
      <protection hidden="1"/>
    </xf>
    <xf numFmtId="0" fontId="16" fillId="10" borderId="52" xfId="0" applyFont="1" applyFill="1" applyBorder="1" applyAlignment="1" applyProtection="1">
      <alignment horizontal="center" vertical="center"/>
      <protection hidden="1"/>
    </xf>
    <xf numFmtId="0" fontId="0" fillId="10" borderId="51" xfId="0" applyFill="1" applyBorder="1" applyAlignment="1" applyProtection="1">
      <alignment horizontal="center" vertical="center"/>
      <protection hidden="1"/>
    </xf>
    <xf numFmtId="0" fontId="4" fillId="0" borderId="0" xfId="0" applyFont="1"/>
    <xf numFmtId="0" fontId="8" fillId="0" borderId="16" xfId="0" applyFont="1" applyBorder="1" applyAlignment="1">
      <alignment horizontal="center" vertical="center" wrapText="1"/>
    </xf>
    <xf numFmtId="0" fontId="8" fillId="0" borderId="56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0" fillId="9" borderId="20" xfId="0" applyFill="1" applyBorder="1"/>
    <xf numFmtId="0" fontId="9" fillId="9" borderId="8" xfId="0" applyFont="1" applyFill="1" applyBorder="1" applyAlignment="1">
      <alignment vertical="center"/>
    </xf>
    <xf numFmtId="14" fontId="6" fillId="0" borderId="0" xfId="0" applyNumberFormat="1" applyFont="1" applyAlignment="1">
      <alignment horizontal="left" vertical="center" wrapText="1"/>
    </xf>
    <xf numFmtId="0" fontId="10" fillId="12" borderId="112" xfId="0" applyFont="1" applyFill="1" applyBorder="1" applyAlignment="1">
      <alignment horizontal="center" vertical="center" wrapText="1"/>
    </xf>
    <xf numFmtId="0" fontId="3" fillId="12" borderId="105" xfId="0" applyFont="1" applyFill="1" applyBorder="1" applyAlignment="1">
      <alignment horizontal="center" vertical="center"/>
    </xf>
    <xf numFmtId="0" fontId="9" fillId="9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6" fillId="9" borderId="0" xfId="0" applyFont="1" applyFill="1" applyAlignment="1">
      <alignment vertical="center" textRotation="90"/>
    </xf>
    <xf numFmtId="0" fontId="10" fillId="4" borderId="107" xfId="0" applyFont="1" applyFill="1" applyBorder="1" applyAlignment="1">
      <alignment horizontal="center" vertical="center"/>
    </xf>
    <xf numFmtId="0" fontId="10" fillId="5" borderId="106" xfId="0" applyFont="1" applyFill="1" applyBorder="1" applyAlignment="1">
      <alignment horizontal="center" vertical="center"/>
    </xf>
    <xf numFmtId="0" fontId="10" fillId="2" borderId="82" xfId="0" applyFont="1" applyFill="1" applyBorder="1" applyAlignment="1">
      <alignment horizontal="center" vertical="center"/>
    </xf>
    <xf numFmtId="0" fontId="5" fillId="9" borderId="0" xfId="0" applyFont="1" applyFill="1" applyAlignment="1">
      <alignment horizontal="center" vertical="center"/>
    </xf>
    <xf numFmtId="0" fontId="10" fillId="4" borderId="87" xfId="0" applyFont="1" applyFill="1" applyBorder="1" applyAlignment="1">
      <alignment horizontal="center" vertical="center"/>
    </xf>
    <xf numFmtId="0" fontId="10" fillId="4" borderId="88" xfId="0" applyFont="1" applyFill="1" applyBorder="1" applyAlignment="1">
      <alignment horizontal="center" vertical="center"/>
    </xf>
    <xf numFmtId="0" fontId="10" fillId="5" borderId="88" xfId="0" applyFont="1" applyFill="1" applyBorder="1" applyAlignment="1">
      <alignment horizontal="center" vertical="center"/>
    </xf>
    <xf numFmtId="0" fontId="10" fillId="5" borderId="86" xfId="0" applyFont="1" applyFill="1" applyBorder="1" applyAlignment="1">
      <alignment horizontal="center" vertical="center"/>
    </xf>
    <xf numFmtId="0" fontId="10" fillId="3" borderId="87" xfId="0" applyFont="1" applyFill="1" applyBorder="1" applyAlignment="1">
      <alignment horizontal="center" vertical="center"/>
    </xf>
    <xf numFmtId="0" fontId="7" fillId="9" borderId="0" xfId="0" applyFont="1" applyFill="1" applyAlignment="1">
      <alignment vertical="center"/>
    </xf>
    <xf numFmtId="0" fontId="10" fillId="3" borderId="89" xfId="0" applyFont="1" applyFill="1" applyBorder="1" applyAlignment="1">
      <alignment horizontal="center" vertical="center"/>
    </xf>
    <xf numFmtId="0" fontId="10" fillId="3" borderId="90" xfId="0" applyFont="1" applyFill="1" applyBorder="1" applyAlignment="1">
      <alignment horizontal="center" vertical="center"/>
    </xf>
    <xf numFmtId="0" fontId="10" fillId="4" borderId="90" xfId="0" applyFont="1" applyFill="1" applyBorder="1" applyAlignment="1">
      <alignment horizontal="center" vertical="center"/>
    </xf>
    <xf numFmtId="0" fontId="10" fillId="4" borderId="10" xfId="0" applyFont="1" applyFill="1" applyBorder="1" applyAlignment="1">
      <alignment horizontal="center" vertical="center"/>
    </xf>
    <xf numFmtId="0" fontId="7" fillId="9" borderId="15" xfId="0" applyFont="1" applyFill="1" applyBorder="1" applyAlignment="1">
      <alignment vertical="center"/>
    </xf>
    <xf numFmtId="0" fontId="17" fillId="9" borderId="15" xfId="0" applyFont="1" applyFill="1" applyBorder="1" applyAlignment="1">
      <alignment horizontal="center" vertical="center" textRotation="90"/>
    </xf>
    <xf numFmtId="0" fontId="5" fillId="9" borderId="9" xfId="0" applyFont="1" applyFill="1" applyBorder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14" fontId="6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justify" vertical="center" wrapText="1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 textRotation="90"/>
    </xf>
    <xf numFmtId="0" fontId="6" fillId="0" borderId="0" xfId="0" applyFont="1" applyAlignment="1">
      <alignment horizontal="center" vertical="top"/>
    </xf>
    <xf numFmtId="0" fontId="18" fillId="0" borderId="0" xfId="0" applyFont="1" applyAlignment="1">
      <alignment horizontal="center" vertical="center"/>
    </xf>
    <xf numFmtId="0" fontId="0" fillId="0" borderId="56" xfId="0" applyBorder="1"/>
    <xf numFmtId="0" fontId="0" fillId="0" borderId="56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20" xfId="0" applyBorder="1"/>
    <xf numFmtId="0" fontId="0" fillId="0" borderId="20" xfId="0" applyBorder="1" applyAlignment="1">
      <alignment horizontal="center" vertical="center"/>
    </xf>
    <xf numFmtId="0" fontId="0" fillId="0" borderId="104" xfId="0" applyBorder="1"/>
    <xf numFmtId="0" fontId="0" fillId="0" borderId="104" xfId="0" applyBorder="1" applyAlignment="1">
      <alignment horizontal="center" vertical="center"/>
    </xf>
    <xf numFmtId="0" fontId="4" fillId="0" borderId="0" xfId="0" applyFont="1" applyAlignment="1">
      <alignment vertical="top"/>
    </xf>
    <xf numFmtId="0" fontId="0" fillId="0" borderId="91" xfId="0" applyBorder="1"/>
    <xf numFmtId="0" fontId="21" fillId="9" borderId="0" xfId="0" applyFont="1" applyFill="1" applyAlignment="1">
      <alignment horizontal="center" vertical="center"/>
    </xf>
    <xf numFmtId="0" fontId="21" fillId="9" borderId="9" xfId="0" applyFont="1" applyFill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0" fillId="9" borderId="5" xfId="0" applyFill="1" applyBorder="1" applyAlignment="1">
      <alignment horizontal="left" vertical="center"/>
    </xf>
    <xf numFmtId="0" fontId="0" fillId="9" borderId="6" xfId="0" applyFill="1" applyBorder="1" applyAlignment="1">
      <alignment horizontal="left" vertical="center"/>
    </xf>
    <xf numFmtId="0" fontId="0" fillId="9" borderId="61" xfId="0" applyFill="1" applyBorder="1" applyAlignment="1">
      <alignment horizontal="left" vertical="center"/>
    </xf>
    <xf numFmtId="0" fontId="0" fillId="9" borderId="62" xfId="0" applyFill="1" applyBorder="1" applyAlignment="1">
      <alignment horizontal="left" vertical="center"/>
    </xf>
    <xf numFmtId="0" fontId="0" fillId="9" borderId="6" xfId="0" applyFill="1" applyBorder="1" applyAlignment="1">
      <alignment horizontal="justify" vertical="center" wrapText="1"/>
    </xf>
    <xf numFmtId="0" fontId="0" fillId="9" borderId="7" xfId="0" applyFill="1" applyBorder="1" applyAlignment="1">
      <alignment horizontal="justify" vertical="center" wrapText="1"/>
    </xf>
    <xf numFmtId="0" fontId="0" fillId="9" borderId="62" xfId="0" applyFill="1" applyBorder="1" applyAlignment="1">
      <alignment horizontal="justify" vertical="center" wrapText="1"/>
    </xf>
    <xf numFmtId="0" fontId="0" fillId="9" borderId="63" xfId="0" applyFill="1" applyBorder="1" applyAlignment="1">
      <alignment horizontal="justify" vertical="center" wrapText="1"/>
    </xf>
    <xf numFmtId="0" fontId="0" fillId="9" borderId="2" xfId="0" applyFill="1" applyBorder="1" applyAlignment="1">
      <alignment horizontal="left" vertical="center"/>
    </xf>
    <xf numFmtId="0" fontId="0" fillId="9" borderId="3" xfId="0" applyFill="1" applyBorder="1" applyAlignment="1">
      <alignment horizontal="left" vertical="center"/>
    </xf>
    <xf numFmtId="0" fontId="0" fillId="9" borderId="3" xfId="0" applyFill="1" applyBorder="1" applyAlignment="1">
      <alignment horizontal="justify" vertical="center" wrapText="1"/>
    </xf>
    <xf numFmtId="0" fontId="0" fillId="9" borderId="4" xfId="0" applyFill="1" applyBorder="1" applyAlignment="1">
      <alignment horizontal="justify" vertical="center" wrapText="1"/>
    </xf>
    <xf numFmtId="0" fontId="14" fillId="8" borderId="20" xfId="0" applyFont="1" applyFill="1" applyBorder="1" applyAlignment="1">
      <alignment horizontal="center" vertical="center"/>
    </xf>
    <xf numFmtId="0" fontId="2" fillId="8" borderId="20" xfId="0" applyFont="1" applyFill="1" applyBorder="1" applyAlignment="1">
      <alignment horizontal="center" vertical="center"/>
    </xf>
    <xf numFmtId="0" fontId="14" fillId="8" borderId="110" xfId="0" applyFont="1" applyFill="1" applyBorder="1" applyAlignment="1">
      <alignment horizontal="left" vertical="center"/>
    </xf>
    <xf numFmtId="0" fontId="2" fillId="8" borderId="111" xfId="0" applyFont="1" applyFill="1" applyBorder="1" applyAlignment="1">
      <alignment horizontal="left" vertical="center"/>
    </xf>
    <xf numFmtId="0" fontId="14" fillId="8" borderId="108" xfId="0" applyFont="1" applyFill="1" applyBorder="1" applyAlignment="1">
      <alignment horizontal="left" vertical="center"/>
    </xf>
    <xf numFmtId="0" fontId="14" fillId="8" borderId="109" xfId="0" applyFont="1" applyFill="1" applyBorder="1" applyAlignment="1">
      <alignment horizontal="left" vertical="center"/>
    </xf>
    <xf numFmtId="0" fontId="0" fillId="9" borderId="113" xfId="0" applyFill="1" applyBorder="1" applyAlignment="1">
      <alignment horizontal="left" vertical="center"/>
    </xf>
    <xf numFmtId="0" fontId="0" fillId="9" borderId="72" xfId="0" applyFill="1" applyBorder="1" applyAlignment="1">
      <alignment horizontal="left" vertical="center"/>
    </xf>
    <xf numFmtId="0" fontId="0" fillId="9" borderId="5" xfId="0" applyFill="1" applyBorder="1" applyAlignment="1">
      <alignment horizontal="justify" vertical="center" wrapText="1"/>
    </xf>
    <xf numFmtId="0" fontId="0" fillId="9" borderId="61" xfId="0" applyFill="1" applyBorder="1" applyAlignment="1">
      <alignment horizontal="justify" vertical="center" wrapText="1"/>
    </xf>
    <xf numFmtId="0" fontId="0" fillId="9" borderId="104" xfId="0" applyFill="1" applyBorder="1" applyAlignment="1">
      <alignment horizontal="justify" vertical="top" wrapText="1"/>
    </xf>
    <xf numFmtId="0" fontId="0" fillId="9" borderId="0" xfId="0" applyFill="1" applyAlignment="1">
      <alignment horizontal="justify" vertical="center" wrapText="1"/>
    </xf>
    <xf numFmtId="0" fontId="0" fillId="9" borderId="105" xfId="0" applyFill="1" applyBorder="1" applyAlignment="1">
      <alignment horizontal="justify" vertical="top" wrapText="1"/>
    </xf>
    <xf numFmtId="0" fontId="6" fillId="0" borderId="0" xfId="0" applyFont="1" applyAlignment="1">
      <alignment horizontal="left" vertical="center"/>
    </xf>
    <xf numFmtId="0" fontId="3" fillId="10" borderId="103" xfId="0" applyFont="1" applyFill="1" applyBorder="1" applyAlignment="1">
      <alignment horizontal="justify" vertical="center"/>
    </xf>
    <xf numFmtId="0" fontId="6" fillId="0" borderId="0" xfId="0" applyFont="1" applyAlignment="1">
      <alignment horizontal="center" vertical="center"/>
    </xf>
    <xf numFmtId="0" fontId="3" fillId="7" borderId="67" xfId="0" applyFont="1" applyFill="1" applyBorder="1" applyAlignment="1">
      <alignment horizontal="left" vertical="center" wrapText="1"/>
    </xf>
    <xf numFmtId="0" fontId="3" fillId="7" borderId="65" xfId="0" applyFont="1" applyFill="1" applyBorder="1" applyAlignment="1">
      <alignment horizontal="left" vertical="center" wrapText="1"/>
    </xf>
    <xf numFmtId="0" fontId="3" fillId="7" borderId="73" xfId="0" applyFont="1" applyFill="1" applyBorder="1" applyAlignment="1">
      <alignment horizontal="left" vertical="center" wrapText="1"/>
    </xf>
    <xf numFmtId="0" fontId="6" fillId="0" borderId="67" xfId="0" applyFont="1" applyBorder="1" applyAlignment="1">
      <alignment horizontal="justify" vertical="center" wrapText="1"/>
    </xf>
    <xf numFmtId="0" fontId="6" fillId="0" borderId="65" xfId="0" applyFont="1" applyBorder="1" applyAlignment="1">
      <alignment horizontal="justify" vertical="center" wrapText="1"/>
    </xf>
    <xf numFmtId="0" fontId="6" fillId="0" borderId="66" xfId="0" applyFont="1" applyBorder="1" applyAlignment="1">
      <alignment horizontal="justify" vertical="center" wrapText="1"/>
    </xf>
    <xf numFmtId="0" fontId="3" fillId="7" borderId="64" xfId="0" applyFont="1" applyFill="1" applyBorder="1" applyAlignment="1">
      <alignment horizontal="left" vertical="center" wrapText="1"/>
    </xf>
    <xf numFmtId="0" fontId="3" fillId="7" borderId="121" xfId="0" applyFont="1" applyFill="1" applyBorder="1" applyAlignment="1">
      <alignment horizontal="left" vertical="center" wrapText="1"/>
    </xf>
    <xf numFmtId="0" fontId="6" fillId="0" borderId="120" xfId="0" applyFont="1" applyBorder="1" applyAlignment="1">
      <alignment horizontal="justify" vertical="center" wrapText="1"/>
    </xf>
    <xf numFmtId="0" fontId="6" fillId="0" borderId="64" xfId="0" applyFont="1" applyBorder="1" applyAlignment="1">
      <alignment horizontal="justify" vertical="center" wrapText="1"/>
    </xf>
    <xf numFmtId="0" fontId="3" fillId="7" borderId="70" xfId="0" applyFont="1" applyFill="1" applyBorder="1" applyAlignment="1">
      <alignment horizontal="left" vertical="center" wrapText="1"/>
    </xf>
    <xf numFmtId="0" fontId="3" fillId="7" borderId="68" xfId="0" applyFont="1" applyFill="1" applyBorder="1" applyAlignment="1">
      <alignment horizontal="left" vertical="center" wrapText="1"/>
    </xf>
    <xf numFmtId="0" fontId="3" fillId="7" borderId="74" xfId="0" applyFont="1" applyFill="1" applyBorder="1" applyAlignment="1">
      <alignment horizontal="left" vertical="center" wrapText="1"/>
    </xf>
    <xf numFmtId="0" fontId="6" fillId="0" borderId="68" xfId="0" applyFont="1" applyBorder="1" applyAlignment="1">
      <alignment horizontal="justify" vertical="center" wrapText="1"/>
    </xf>
    <xf numFmtId="0" fontId="6" fillId="0" borderId="69" xfId="0" applyFont="1" applyBorder="1" applyAlignment="1">
      <alignment horizontal="justify" vertical="center" wrapText="1"/>
    </xf>
    <xf numFmtId="14" fontId="6" fillId="0" borderId="70" xfId="0" applyNumberFormat="1" applyFont="1" applyBorder="1" applyAlignment="1">
      <alignment horizontal="center" vertical="center" wrapText="1"/>
    </xf>
    <xf numFmtId="14" fontId="6" fillId="0" borderId="68" xfId="0" applyNumberFormat="1" applyFont="1" applyBorder="1" applyAlignment="1">
      <alignment horizontal="center" vertical="center" wrapText="1"/>
    </xf>
    <xf numFmtId="0" fontId="8" fillId="7" borderId="0" xfId="0" applyFont="1" applyFill="1" applyAlignment="1">
      <alignment horizontal="center" vertical="center" wrapText="1"/>
    </xf>
    <xf numFmtId="0" fontId="8" fillId="7" borderId="1" xfId="0" applyFont="1" applyFill="1" applyBorder="1" applyAlignment="1">
      <alignment horizontal="center" vertical="center" wrapText="1"/>
    </xf>
    <xf numFmtId="0" fontId="3" fillId="7" borderId="58" xfId="0" applyFont="1" applyFill="1" applyBorder="1" applyAlignment="1">
      <alignment horizontal="left" vertical="center" wrapText="1"/>
    </xf>
    <xf numFmtId="0" fontId="3" fillId="7" borderId="59" xfId="0" applyFont="1" applyFill="1" applyBorder="1" applyAlignment="1">
      <alignment horizontal="left" vertical="center" wrapText="1"/>
    </xf>
    <xf numFmtId="0" fontId="3" fillId="7" borderId="71" xfId="0" applyFont="1" applyFill="1" applyBorder="1" applyAlignment="1">
      <alignment horizontal="left" vertical="center" wrapText="1"/>
    </xf>
    <xf numFmtId="0" fontId="3" fillId="7" borderId="61" xfId="0" applyFont="1" applyFill="1" applyBorder="1" applyAlignment="1">
      <alignment horizontal="left" vertical="center" wrapText="1"/>
    </xf>
    <xf numFmtId="0" fontId="3" fillId="7" borderId="62" xfId="0" applyFont="1" applyFill="1" applyBorder="1" applyAlignment="1">
      <alignment horizontal="left" vertical="center" wrapText="1"/>
    </xf>
    <xf numFmtId="0" fontId="3" fillId="7" borderId="72" xfId="0" applyFont="1" applyFill="1" applyBorder="1" applyAlignment="1">
      <alignment horizontal="left" vertical="center" wrapText="1"/>
    </xf>
    <xf numFmtId="0" fontId="3" fillId="10" borderId="110" xfId="0" applyFont="1" applyFill="1" applyBorder="1" applyAlignment="1">
      <alignment horizontal="left" vertical="center" wrapText="1"/>
    </xf>
    <xf numFmtId="0" fontId="3" fillId="10" borderId="111" xfId="0" applyFont="1" applyFill="1" applyBorder="1" applyAlignment="1">
      <alignment horizontal="left" vertical="center" wrapText="1"/>
    </xf>
    <xf numFmtId="0" fontId="6" fillId="10" borderId="76" xfId="0" applyFont="1" applyFill="1" applyBorder="1" applyAlignment="1">
      <alignment horizontal="center" vertical="center" wrapText="1"/>
    </xf>
    <xf numFmtId="0" fontId="6" fillId="10" borderId="59" xfId="0" applyFont="1" applyFill="1" applyBorder="1" applyAlignment="1">
      <alignment horizontal="center" vertical="center" wrapText="1"/>
    </xf>
    <xf numFmtId="0" fontId="6" fillId="10" borderId="71" xfId="0" applyFont="1" applyFill="1" applyBorder="1" applyAlignment="1">
      <alignment horizontal="center" vertical="center" wrapText="1"/>
    </xf>
    <xf numFmtId="0" fontId="6" fillId="10" borderId="77" xfId="0" applyFont="1" applyFill="1" applyBorder="1" applyAlignment="1">
      <alignment horizontal="center" vertical="center" wrapText="1"/>
    </xf>
    <xf numFmtId="0" fontId="6" fillId="10" borderId="62" xfId="0" applyFont="1" applyFill="1" applyBorder="1" applyAlignment="1">
      <alignment horizontal="center" vertical="center" wrapText="1"/>
    </xf>
    <xf numFmtId="0" fontId="6" fillId="10" borderId="72" xfId="0" applyFont="1" applyFill="1" applyBorder="1" applyAlignment="1">
      <alignment horizontal="center" vertical="center" wrapText="1"/>
    </xf>
    <xf numFmtId="0" fontId="6" fillId="0" borderId="59" xfId="0" applyFont="1" applyBorder="1" applyAlignment="1">
      <alignment horizontal="justify" vertical="center" wrapText="1"/>
    </xf>
    <xf numFmtId="0" fontId="6" fillId="0" borderId="60" xfId="0" applyFont="1" applyBorder="1" applyAlignment="1">
      <alignment horizontal="justify" vertical="center" wrapText="1"/>
    </xf>
    <xf numFmtId="0" fontId="6" fillId="0" borderId="62" xfId="0" applyFont="1" applyBorder="1" applyAlignment="1">
      <alignment horizontal="justify" vertical="center" wrapText="1"/>
    </xf>
    <xf numFmtId="0" fontId="6" fillId="0" borderId="63" xfId="0" applyFont="1" applyBorder="1" applyAlignment="1">
      <alignment horizontal="justify" vertical="center" wrapText="1"/>
    </xf>
    <xf numFmtId="0" fontId="6" fillId="0" borderId="96" xfId="0" applyFont="1" applyBorder="1" applyAlignment="1">
      <alignment horizontal="center" vertical="center"/>
    </xf>
    <xf numFmtId="0" fontId="6" fillId="0" borderId="93" xfId="0" applyFont="1" applyBorder="1" applyAlignment="1">
      <alignment horizontal="center" vertical="center"/>
    </xf>
    <xf numFmtId="0" fontId="6" fillId="0" borderId="95" xfId="0" applyFont="1" applyBorder="1" applyAlignment="1">
      <alignment horizontal="center" vertical="center"/>
    </xf>
    <xf numFmtId="0" fontId="6" fillId="0" borderId="11" xfId="0" applyFont="1" applyBorder="1" applyAlignment="1">
      <alignment horizontal="justify" vertical="top" wrapText="1"/>
    </xf>
    <xf numFmtId="0" fontId="6" fillId="0" borderId="12" xfId="0" applyFont="1" applyBorder="1" applyAlignment="1">
      <alignment horizontal="justify" vertical="top" wrapText="1"/>
    </xf>
    <xf numFmtId="0" fontId="6" fillId="0" borderId="13" xfId="0" applyFont="1" applyBorder="1" applyAlignment="1">
      <alignment horizontal="justify" vertical="top" wrapText="1"/>
    </xf>
    <xf numFmtId="0" fontId="6" fillId="0" borderId="14" xfId="0" applyFont="1" applyBorder="1" applyAlignment="1">
      <alignment horizontal="justify" vertical="top" wrapText="1"/>
    </xf>
    <xf numFmtId="0" fontId="6" fillId="0" borderId="92" xfId="0" applyFont="1" applyBorder="1" applyAlignment="1">
      <alignment horizontal="center" vertical="center"/>
    </xf>
    <xf numFmtId="0" fontId="3" fillId="10" borderId="92" xfId="0" applyFont="1" applyFill="1" applyBorder="1" applyAlignment="1">
      <alignment horizontal="center" vertical="center"/>
    </xf>
    <xf numFmtId="0" fontId="3" fillId="10" borderId="93" xfId="0" applyFont="1" applyFill="1" applyBorder="1" applyAlignment="1">
      <alignment horizontal="center" vertical="center"/>
    </xf>
    <xf numFmtId="0" fontId="3" fillId="10" borderId="94" xfId="0" applyFont="1" applyFill="1" applyBorder="1" applyAlignment="1">
      <alignment horizontal="center" vertical="center"/>
    </xf>
    <xf numFmtId="0" fontId="6" fillId="0" borderId="78" xfId="0" applyFont="1" applyBorder="1" applyAlignment="1">
      <alignment horizontal="center" vertical="center"/>
    </xf>
    <xf numFmtId="0" fontId="6" fillId="0" borderId="80" xfId="0" applyFont="1" applyBorder="1" applyAlignment="1">
      <alignment horizontal="center" vertical="center"/>
    </xf>
    <xf numFmtId="0" fontId="6" fillId="0" borderId="83" xfId="0" applyFont="1" applyBorder="1" applyAlignment="1">
      <alignment horizontal="justify" vertical="top" wrapText="1"/>
    </xf>
    <xf numFmtId="0" fontId="6" fillId="0" borderId="84" xfId="0" applyFont="1" applyBorder="1" applyAlignment="1">
      <alignment horizontal="justify" vertical="top" wrapText="1"/>
    </xf>
    <xf numFmtId="0" fontId="6" fillId="0" borderId="85" xfId="0" applyFont="1" applyBorder="1" applyAlignment="1">
      <alignment horizontal="justify" vertical="top" wrapText="1"/>
    </xf>
    <xf numFmtId="0" fontId="6" fillId="0" borderId="79" xfId="0" applyFont="1" applyBorder="1" applyAlignment="1">
      <alignment horizontal="justify" vertical="top" wrapText="1"/>
    </xf>
    <xf numFmtId="0" fontId="6" fillId="0" borderId="81" xfId="0" applyFont="1" applyBorder="1" applyAlignment="1">
      <alignment horizontal="justify" vertical="top" wrapText="1"/>
    </xf>
    <xf numFmtId="0" fontId="19" fillId="6" borderId="0" xfId="0" applyFont="1" applyFill="1" applyAlignment="1">
      <alignment horizontal="center" vertical="center"/>
    </xf>
    <xf numFmtId="0" fontId="3" fillId="7" borderId="99" xfId="0" applyFont="1" applyFill="1" applyBorder="1" applyAlignment="1">
      <alignment horizontal="center" vertical="center"/>
    </xf>
    <xf numFmtId="0" fontId="3" fillId="7" borderId="100" xfId="0" applyFont="1" applyFill="1" applyBorder="1" applyAlignment="1">
      <alignment horizontal="center" vertical="center"/>
    </xf>
    <xf numFmtId="0" fontId="3" fillId="7" borderId="101" xfId="0" applyFont="1" applyFill="1" applyBorder="1" applyAlignment="1">
      <alignment horizontal="center" vertical="center"/>
    </xf>
    <xf numFmtId="0" fontId="3" fillId="7" borderId="102" xfId="0" applyFont="1" applyFill="1" applyBorder="1" applyAlignment="1">
      <alignment horizontal="center" vertical="center"/>
    </xf>
    <xf numFmtId="0" fontId="3" fillId="7" borderId="97" xfId="0" applyFont="1" applyFill="1" applyBorder="1" applyAlignment="1">
      <alignment horizontal="center" vertical="center"/>
    </xf>
    <xf numFmtId="0" fontId="3" fillId="7" borderId="98" xfId="0" applyFont="1" applyFill="1" applyBorder="1" applyAlignment="1">
      <alignment horizontal="center" vertical="center"/>
    </xf>
    <xf numFmtId="0" fontId="3" fillId="7" borderId="102" xfId="0" applyFont="1" applyFill="1" applyBorder="1" applyAlignment="1">
      <alignment horizontal="center" vertical="center" wrapText="1"/>
    </xf>
    <xf numFmtId="0" fontId="3" fillId="7" borderId="100" xfId="0" applyFont="1" applyFill="1" applyBorder="1" applyAlignment="1">
      <alignment horizontal="center" vertical="center" wrapText="1"/>
    </xf>
    <xf numFmtId="0" fontId="3" fillId="7" borderId="101" xfId="0" applyFont="1" applyFill="1" applyBorder="1" applyAlignment="1">
      <alignment horizontal="center" vertical="center" wrapText="1"/>
    </xf>
    <xf numFmtId="0" fontId="0" fillId="10" borderId="53" xfId="0" applyFill="1" applyBorder="1" applyAlignment="1" applyProtection="1">
      <alignment horizontal="justify" vertical="center"/>
      <protection hidden="1"/>
    </xf>
    <xf numFmtId="0" fontId="0" fillId="10" borderId="54" xfId="0" applyFill="1" applyBorder="1" applyAlignment="1" applyProtection="1">
      <alignment horizontal="justify" vertical="center"/>
      <protection hidden="1"/>
    </xf>
    <xf numFmtId="0" fontId="14" fillId="8" borderId="22" xfId="0" applyFont="1" applyFill="1" applyBorder="1" applyAlignment="1">
      <alignment horizontal="left" vertical="center"/>
    </xf>
    <xf numFmtId="0" fontId="14" fillId="8" borderId="34" xfId="0" applyFont="1" applyFill="1" applyBorder="1" applyAlignment="1">
      <alignment horizontal="left" vertical="center"/>
    </xf>
    <xf numFmtId="0" fontId="14" fillId="8" borderId="37" xfId="0" applyFont="1" applyFill="1" applyBorder="1" applyAlignment="1">
      <alignment horizontal="left" vertical="center"/>
    </xf>
    <xf numFmtId="0" fontId="0" fillId="10" borderId="25" xfId="0" applyFill="1" applyBorder="1" applyAlignment="1" applyProtection="1">
      <alignment horizontal="justify" vertical="center"/>
      <protection hidden="1"/>
    </xf>
    <xf numFmtId="0" fontId="0" fillId="10" borderId="28" xfId="0" applyFill="1" applyBorder="1" applyAlignment="1" applyProtection="1">
      <alignment horizontal="justify" vertical="center"/>
      <protection hidden="1"/>
    </xf>
    <xf numFmtId="0" fontId="0" fillId="10" borderId="29" xfId="0" applyFill="1" applyBorder="1" applyAlignment="1" applyProtection="1">
      <alignment horizontal="justify" vertical="center"/>
      <protection hidden="1"/>
    </xf>
    <xf numFmtId="0" fontId="0" fillId="10" borderId="30" xfId="0" applyFill="1" applyBorder="1" applyAlignment="1" applyProtection="1">
      <alignment horizontal="justify" vertical="center"/>
      <protection hidden="1"/>
    </xf>
    <xf numFmtId="0" fontId="0" fillId="10" borderId="27" xfId="0" applyFill="1" applyBorder="1" applyAlignment="1" applyProtection="1">
      <alignment horizontal="justify" vertical="center"/>
      <protection hidden="1"/>
    </xf>
    <xf numFmtId="0" fontId="6" fillId="9" borderId="0" xfId="0" applyFont="1" applyFill="1" applyAlignment="1">
      <alignment horizontal="center" vertical="center" textRotation="90"/>
    </xf>
    <xf numFmtId="0" fontId="14" fillId="8" borderId="22" xfId="0" applyFont="1" applyFill="1" applyBorder="1" applyAlignment="1">
      <alignment horizontal="center" vertical="center" wrapText="1"/>
    </xf>
    <xf numFmtId="0" fontId="14" fillId="8" borderId="21" xfId="0" applyFont="1" applyFill="1" applyBorder="1" applyAlignment="1">
      <alignment horizontal="center" vertical="center" wrapText="1"/>
    </xf>
    <xf numFmtId="0" fontId="2" fillId="10" borderId="17" xfId="0" applyFont="1" applyFill="1" applyBorder="1" applyAlignment="1">
      <alignment horizontal="center" vertical="center"/>
    </xf>
    <xf numFmtId="0" fontId="2" fillId="10" borderId="18" xfId="0" applyFont="1" applyFill="1" applyBorder="1" applyAlignment="1">
      <alignment horizontal="center" vertical="center"/>
    </xf>
    <xf numFmtId="0" fontId="14" fillId="8" borderId="19" xfId="0" applyFont="1" applyFill="1" applyBorder="1" applyAlignment="1">
      <alignment horizontal="left" vertical="center"/>
    </xf>
    <xf numFmtId="0" fontId="14" fillId="8" borderId="17" xfId="0" applyFont="1" applyFill="1" applyBorder="1" applyAlignment="1">
      <alignment horizontal="left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14" fillId="11" borderId="19" xfId="0" applyFont="1" applyFill="1" applyBorder="1" applyAlignment="1">
      <alignment horizontal="left" vertical="center"/>
    </xf>
    <xf numFmtId="0" fontId="14" fillId="11" borderId="17" xfId="0" applyFont="1" applyFill="1" applyBorder="1" applyAlignment="1">
      <alignment horizontal="left" vertical="center"/>
    </xf>
    <xf numFmtId="0" fontId="20" fillId="6" borderId="0" xfId="0" applyFont="1" applyFill="1" applyAlignment="1">
      <alignment horizontal="center" vertical="center"/>
    </xf>
  </cellXfs>
  <cellStyles count="1">
    <cellStyle name="Normal" xfId="0" builtinId="0"/>
  </cellStyles>
  <dxfs count="55">
    <dxf>
      <font>
        <b/>
        <i val="0"/>
      </font>
      <fill>
        <patternFill>
          <bgColor theme="4" tint="0.59996337778862885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theme="4" tint="0.59996337778862885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rgb="FFFFFF00"/>
        </patternFill>
      </fill>
    </dxf>
    <dxf>
      <font>
        <b/>
        <i val="0"/>
        <color theme="1"/>
      </font>
      <fill>
        <patternFill>
          <bgColor rgb="FF92D05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theme="4" tint="0.59996337778862885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theme="4" tint="0.59996337778862885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rgb="FFFFFF00"/>
        </patternFill>
      </fill>
    </dxf>
    <dxf>
      <font>
        <b/>
        <i val="0"/>
        <color theme="1"/>
      </font>
      <fill>
        <patternFill>
          <bgColor rgb="FF92D05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theme="4" tint="0.59996337778862885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theme="4" tint="0.59996337778862885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rgb="FFFFFF00"/>
        </patternFill>
      </fill>
    </dxf>
    <dxf>
      <font>
        <b/>
        <i val="0"/>
        <color theme="1"/>
      </font>
      <fill>
        <patternFill>
          <bgColor rgb="FF92D05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theme="4" tint="0.59996337778862885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theme="4" tint="0.59996337778862885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rgb="FFFFFF00"/>
        </patternFill>
      </fill>
    </dxf>
    <dxf>
      <font>
        <b/>
        <i val="0"/>
        <color theme="1"/>
      </font>
      <fill>
        <patternFill>
          <bgColor rgb="FF92D05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theme="4" tint="0.59996337778862885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theme="4" tint="0.59996337778862885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rgb="FFFFFF00"/>
        </patternFill>
      </fill>
    </dxf>
    <dxf>
      <font>
        <b/>
        <i val="0"/>
        <color theme="1"/>
      </font>
      <fill>
        <patternFill>
          <bgColor rgb="FF92D050"/>
        </patternFill>
      </fill>
    </dxf>
    <dxf>
      <font>
        <b/>
        <i val="0"/>
        <color rgb="FFFF0000"/>
      </font>
    </dxf>
  </dxfs>
  <tableStyles count="0" defaultTableStyle="TableStyleMedium2" defaultPivotStyle="PivotStyleMedium9"/>
  <colors>
    <mruColors>
      <color rgb="FF196B24"/>
      <color rgb="FF76933C"/>
      <color rgb="FF669900"/>
      <color rgb="FF339966"/>
      <color rgb="FF5B8F1D"/>
      <color rgb="FF2BBB84"/>
      <color rgb="FF004F82"/>
      <color rgb="FFECF2F8"/>
      <color rgb="FFE6BBA8"/>
      <color rgb="FFEDE47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297647</xdr:colOff>
      <xdr:row>31</xdr:row>
      <xdr:rowOff>83342</xdr:rowOff>
    </xdr:from>
    <xdr:to>
      <xdr:col>19</xdr:col>
      <xdr:colOff>585647</xdr:colOff>
      <xdr:row>31</xdr:row>
      <xdr:rowOff>371342</xdr:rowOff>
    </xdr:to>
    <xdr:sp macro="[0]!HelpCapacidade" textlink="">
      <xdr:nvSpPr>
        <xdr:cNvPr id="8" name="RetanguloDuvida8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/>
      </xdr:nvSpPr>
      <xdr:spPr>
        <a:xfrm>
          <a:off x="11822897" y="7631905"/>
          <a:ext cx="288000" cy="288000"/>
        </a:xfrm>
        <a:prstGeom prst="ellipse">
          <a:avLst/>
        </a:prstGeom>
        <a:solidFill>
          <a:schemeClr val="bg1"/>
        </a:solidFill>
        <a:ln>
          <a:noFill/>
        </a:ln>
        <a:effectLst/>
        <a:scene3d>
          <a:camera prst="orthographicFront"/>
          <a:lightRig rig="threePt" dir="t"/>
        </a:scene3d>
        <a:sp3d>
          <a:bevelT w="152400" h="50800" prst="softRound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rgbClr val="196B24"/>
              </a:solidFill>
              <a:latin typeface="+mn-lt"/>
              <a:cs typeface="Arial" panose="020B0604020202020204" pitchFamily="34" charset="0"/>
            </a:rPr>
            <a:t>?</a:t>
          </a:r>
        </a:p>
      </xdr:txBody>
    </xdr:sp>
    <xdr:clientData/>
  </xdr:twoCellAnchor>
  <xdr:twoCellAnchor>
    <xdr:from>
      <xdr:col>13</xdr:col>
      <xdr:colOff>261925</xdr:colOff>
      <xdr:row>31</xdr:row>
      <xdr:rowOff>83342</xdr:rowOff>
    </xdr:from>
    <xdr:to>
      <xdr:col>13</xdr:col>
      <xdr:colOff>549925</xdr:colOff>
      <xdr:row>31</xdr:row>
      <xdr:rowOff>371342</xdr:rowOff>
    </xdr:to>
    <xdr:sp macro="[0]!HelpVulnerabilidade" textlink="">
      <xdr:nvSpPr>
        <xdr:cNvPr id="9" name="RetanguloDuvida7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/>
      </xdr:nvSpPr>
      <xdr:spPr>
        <a:xfrm>
          <a:off x="7965269" y="7631905"/>
          <a:ext cx="288000" cy="288000"/>
        </a:xfrm>
        <a:prstGeom prst="ellipse">
          <a:avLst/>
        </a:prstGeom>
        <a:solidFill>
          <a:schemeClr val="bg1"/>
        </a:solidFill>
        <a:ln>
          <a:noFill/>
        </a:ln>
        <a:effectLst/>
        <a:scene3d>
          <a:camera prst="orthographicFront"/>
          <a:lightRig rig="threePt" dir="t"/>
        </a:scene3d>
        <a:sp3d>
          <a:bevelT w="152400" h="50800" prst="softRound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rgbClr val="196B24"/>
              </a:solidFill>
              <a:latin typeface="+mn-lt"/>
              <a:cs typeface="Arial" panose="020B0604020202020204" pitchFamily="34" charset="0"/>
            </a:rPr>
            <a:t>?</a:t>
          </a:r>
        </a:p>
      </xdr:txBody>
    </xdr:sp>
    <xdr:clientData/>
  </xdr:twoCellAnchor>
  <xdr:twoCellAnchor>
    <xdr:from>
      <xdr:col>7</xdr:col>
      <xdr:colOff>202396</xdr:colOff>
      <xdr:row>31</xdr:row>
      <xdr:rowOff>83342</xdr:rowOff>
    </xdr:from>
    <xdr:to>
      <xdr:col>7</xdr:col>
      <xdr:colOff>490396</xdr:colOff>
      <xdr:row>31</xdr:row>
      <xdr:rowOff>371342</xdr:rowOff>
    </xdr:to>
    <xdr:sp macro="[0]!HelpAmeaca" textlink="">
      <xdr:nvSpPr>
        <xdr:cNvPr id="10" name="RetanguloDuvida6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/>
      </xdr:nvSpPr>
      <xdr:spPr>
        <a:xfrm>
          <a:off x="3669496" y="5969792"/>
          <a:ext cx="288000" cy="288000"/>
        </a:xfrm>
        <a:prstGeom prst="ellipse">
          <a:avLst/>
        </a:prstGeom>
        <a:solidFill>
          <a:schemeClr val="bg1"/>
        </a:solidFill>
        <a:ln>
          <a:noFill/>
        </a:ln>
        <a:effectLst/>
        <a:scene3d>
          <a:camera prst="orthographicFront"/>
          <a:lightRig rig="threePt" dir="t"/>
        </a:scene3d>
        <a:sp3d>
          <a:bevelT w="152400" h="50800" prst="softRound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rgbClr val="196B24"/>
              </a:solidFill>
              <a:latin typeface="+mn-lt"/>
              <a:cs typeface="Arial" panose="020B0604020202020204" pitchFamily="34" charset="0"/>
            </a:rPr>
            <a:t>?</a:t>
          </a:r>
        </a:p>
      </xdr:txBody>
    </xdr:sp>
    <xdr:clientData/>
  </xdr:twoCellAnchor>
  <xdr:twoCellAnchor>
    <xdr:from>
      <xdr:col>21</xdr:col>
      <xdr:colOff>202401</xdr:colOff>
      <xdr:row>21</xdr:row>
      <xdr:rowOff>71436</xdr:rowOff>
    </xdr:from>
    <xdr:to>
      <xdr:col>22</xdr:col>
      <xdr:colOff>180838</xdr:colOff>
      <xdr:row>21</xdr:row>
      <xdr:rowOff>359436</xdr:rowOff>
    </xdr:to>
    <xdr:sp macro="[0]!HelpImpacto" textlink="">
      <xdr:nvSpPr>
        <xdr:cNvPr id="3" name="RetanguloDuvida5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/>
      </xdr:nvSpPr>
      <xdr:spPr>
        <a:xfrm>
          <a:off x="12394401" y="6179342"/>
          <a:ext cx="288000" cy="288000"/>
        </a:xfrm>
        <a:prstGeom prst="ellipse">
          <a:avLst/>
        </a:prstGeom>
        <a:solidFill>
          <a:schemeClr val="bg1"/>
        </a:solidFill>
        <a:ln>
          <a:noFill/>
        </a:ln>
        <a:effectLst/>
        <a:scene3d>
          <a:camera prst="orthographicFront"/>
          <a:lightRig rig="threePt" dir="t"/>
        </a:scene3d>
        <a:sp3d>
          <a:bevelT w="152400" h="50800" prst="softRound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rgbClr val="196B24"/>
              </a:solidFill>
              <a:latin typeface="+mn-lt"/>
              <a:cs typeface="Arial" panose="020B0604020202020204" pitchFamily="34" charset="0"/>
            </a:rPr>
            <a:t>?</a:t>
          </a:r>
        </a:p>
      </xdr:txBody>
    </xdr:sp>
    <xdr:clientData/>
  </xdr:twoCellAnchor>
  <xdr:twoCellAnchor>
    <xdr:from>
      <xdr:col>16</xdr:col>
      <xdr:colOff>238121</xdr:colOff>
      <xdr:row>21</xdr:row>
      <xdr:rowOff>71436</xdr:rowOff>
    </xdr:from>
    <xdr:to>
      <xdr:col>16</xdr:col>
      <xdr:colOff>526121</xdr:colOff>
      <xdr:row>21</xdr:row>
      <xdr:rowOff>359436</xdr:rowOff>
    </xdr:to>
    <xdr:sp macro="[0]!HelpImpacto" textlink="">
      <xdr:nvSpPr>
        <xdr:cNvPr id="4" name="RetanguloDuvida4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/>
      </xdr:nvSpPr>
      <xdr:spPr>
        <a:xfrm>
          <a:off x="9751215" y="6179342"/>
          <a:ext cx="288000" cy="288000"/>
        </a:xfrm>
        <a:prstGeom prst="ellipse">
          <a:avLst/>
        </a:prstGeom>
        <a:solidFill>
          <a:schemeClr val="bg1"/>
        </a:solidFill>
        <a:ln>
          <a:noFill/>
        </a:ln>
        <a:effectLst/>
        <a:scene3d>
          <a:camera prst="orthographicFront"/>
          <a:lightRig rig="threePt" dir="t"/>
        </a:scene3d>
        <a:sp3d>
          <a:bevelT w="152400" h="50800" prst="softRound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rgbClr val="196B24"/>
              </a:solidFill>
              <a:latin typeface="+mn-lt"/>
              <a:cs typeface="Arial" panose="020B0604020202020204" pitchFamily="34" charset="0"/>
            </a:rPr>
            <a:t>?</a:t>
          </a:r>
        </a:p>
      </xdr:txBody>
    </xdr:sp>
    <xdr:clientData/>
  </xdr:twoCellAnchor>
  <xdr:twoCellAnchor>
    <xdr:from>
      <xdr:col>12</xdr:col>
      <xdr:colOff>440528</xdr:colOff>
      <xdr:row>21</xdr:row>
      <xdr:rowOff>71436</xdr:rowOff>
    </xdr:from>
    <xdr:to>
      <xdr:col>12</xdr:col>
      <xdr:colOff>728528</xdr:colOff>
      <xdr:row>21</xdr:row>
      <xdr:rowOff>359436</xdr:rowOff>
    </xdr:to>
    <xdr:sp macro="[0]!HelpImpacto" textlink="">
      <xdr:nvSpPr>
        <xdr:cNvPr id="5" name="RetanguloDuvida3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/>
      </xdr:nvSpPr>
      <xdr:spPr>
        <a:xfrm>
          <a:off x="7274716" y="6179342"/>
          <a:ext cx="288000" cy="288000"/>
        </a:xfrm>
        <a:prstGeom prst="ellipse">
          <a:avLst/>
        </a:prstGeom>
        <a:solidFill>
          <a:schemeClr val="bg1"/>
        </a:solidFill>
        <a:ln>
          <a:noFill/>
        </a:ln>
        <a:effectLst/>
        <a:scene3d>
          <a:camera prst="orthographicFront"/>
          <a:lightRig rig="threePt" dir="t"/>
        </a:scene3d>
        <a:sp3d>
          <a:bevelT w="152400" h="50800" prst="softRound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rgbClr val="196B24"/>
              </a:solidFill>
              <a:latin typeface="+mn-lt"/>
              <a:cs typeface="Arial" panose="020B0604020202020204" pitchFamily="34" charset="0"/>
            </a:rPr>
            <a:t>?</a:t>
          </a:r>
        </a:p>
      </xdr:txBody>
    </xdr:sp>
    <xdr:clientData/>
  </xdr:twoCellAnchor>
  <xdr:twoCellAnchor>
    <xdr:from>
      <xdr:col>9</xdr:col>
      <xdr:colOff>226212</xdr:colOff>
      <xdr:row>21</xdr:row>
      <xdr:rowOff>71436</xdr:rowOff>
    </xdr:from>
    <xdr:to>
      <xdr:col>9</xdr:col>
      <xdr:colOff>514212</xdr:colOff>
      <xdr:row>21</xdr:row>
      <xdr:rowOff>359436</xdr:rowOff>
    </xdr:to>
    <xdr:sp macro="[0]!HelpImpacto" textlink="">
      <xdr:nvSpPr>
        <xdr:cNvPr id="6" name="RetanguloDuvida2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/>
      </xdr:nvSpPr>
      <xdr:spPr>
        <a:xfrm>
          <a:off x="4881556" y="6179342"/>
          <a:ext cx="288000" cy="288000"/>
        </a:xfrm>
        <a:prstGeom prst="ellipse">
          <a:avLst/>
        </a:prstGeom>
        <a:solidFill>
          <a:schemeClr val="bg1"/>
        </a:solidFill>
        <a:ln>
          <a:noFill/>
        </a:ln>
        <a:effectLst/>
        <a:scene3d>
          <a:camera prst="orthographicFront"/>
          <a:lightRig rig="threePt" dir="t"/>
        </a:scene3d>
        <a:sp3d>
          <a:bevelT w="152400" h="50800" prst="softRound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rgbClr val="196B24"/>
              </a:solidFill>
              <a:latin typeface="+mn-lt"/>
              <a:cs typeface="Arial" panose="020B0604020202020204" pitchFamily="34" charset="0"/>
            </a:rPr>
            <a:t>?</a:t>
          </a:r>
        </a:p>
      </xdr:txBody>
    </xdr:sp>
    <xdr:clientData/>
  </xdr:twoCellAnchor>
  <xdr:twoCellAnchor>
    <xdr:from>
      <xdr:col>4</xdr:col>
      <xdr:colOff>214308</xdr:colOff>
      <xdr:row>21</xdr:row>
      <xdr:rowOff>71436</xdr:rowOff>
    </xdr:from>
    <xdr:to>
      <xdr:col>4</xdr:col>
      <xdr:colOff>502308</xdr:colOff>
      <xdr:row>21</xdr:row>
      <xdr:rowOff>359436</xdr:rowOff>
    </xdr:to>
    <xdr:sp macro="[0]!HelpImpacto" textlink="">
      <xdr:nvSpPr>
        <xdr:cNvPr id="7" name="RetanguloDuvida1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/>
      </xdr:nvSpPr>
      <xdr:spPr>
        <a:xfrm>
          <a:off x="2285996" y="6179342"/>
          <a:ext cx="288000" cy="288000"/>
        </a:xfrm>
        <a:prstGeom prst="ellipse">
          <a:avLst/>
        </a:prstGeom>
        <a:solidFill>
          <a:schemeClr val="bg1"/>
        </a:solidFill>
        <a:ln>
          <a:noFill/>
        </a:ln>
        <a:effectLst/>
        <a:scene3d>
          <a:camera prst="orthographicFront"/>
          <a:lightRig rig="threePt" dir="t"/>
        </a:scene3d>
        <a:sp3d>
          <a:bevelT w="152400" h="50800" prst="softRound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rgbClr val="196B24"/>
              </a:solidFill>
              <a:latin typeface="+mn-lt"/>
              <a:cs typeface="Arial" panose="020B0604020202020204" pitchFamily="34" charset="0"/>
            </a:rPr>
            <a:t>?</a:t>
          </a:r>
        </a:p>
      </xdr:txBody>
    </xdr:sp>
    <xdr:clientData/>
  </xdr:twoCellAnchor>
  <xdr:oneCellAnchor>
    <xdr:from>
      <xdr:col>24</xdr:col>
      <xdr:colOff>402429</xdr:colOff>
      <xdr:row>12</xdr:row>
      <xdr:rowOff>259556</xdr:rowOff>
    </xdr:from>
    <xdr:ext cx="709874" cy="280205"/>
    <xdr:sp macro="" textlink="">
      <xdr:nvSpPr>
        <xdr:cNvPr id="23" name="CaixaDeTexto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SpPr txBox="1"/>
      </xdr:nvSpPr>
      <xdr:spPr>
        <a:xfrm>
          <a:off x="13916023" y="4641056"/>
          <a:ext cx="709874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pt-BR" sz="1200" b="1"/>
            <a:t>Impacto</a:t>
          </a:r>
        </a:p>
      </xdr:txBody>
    </xdr:sp>
    <xdr:clientData/>
  </xdr:oneCellAnchor>
  <xdr:oneCellAnchor>
    <xdr:from>
      <xdr:col>21</xdr:col>
      <xdr:colOff>65036</xdr:colOff>
      <xdr:row>9</xdr:row>
      <xdr:rowOff>65932</xdr:rowOff>
    </xdr:from>
    <xdr:ext cx="288000" cy="1077026"/>
    <xdr:sp macro="" textlink="">
      <xdr:nvSpPr>
        <xdr:cNvPr id="17" name="CaixaDeTexto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SpPr txBox="1"/>
      </xdr:nvSpPr>
      <xdr:spPr>
        <a:xfrm rot="16200000">
          <a:off x="11862523" y="3091726"/>
          <a:ext cx="1077026" cy="288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pt-BR" sz="1200" b="1"/>
            <a:t>Probabilidade</a:t>
          </a:r>
        </a:p>
      </xdr:txBody>
    </xdr:sp>
    <xdr:clientData/>
  </xdr:oneCellAnchor>
  <xdr:twoCellAnchor>
    <xdr:from>
      <xdr:col>0</xdr:col>
      <xdr:colOff>0</xdr:colOff>
      <xdr:row>0</xdr:row>
      <xdr:rowOff>0</xdr:rowOff>
    </xdr:from>
    <xdr:to>
      <xdr:col>29</xdr:col>
      <xdr:colOff>0</xdr:colOff>
      <xdr:row>52</xdr:row>
      <xdr:rowOff>0</xdr:rowOff>
    </xdr:to>
    <xdr:sp macro="[0]!Oculta" textlink="">
      <xdr:nvSpPr>
        <xdr:cNvPr id="14" name="Retangulo" hidden="1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/>
      </xdr:nvSpPr>
      <xdr:spPr>
        <a:xfrm>
          <a:off x="0" y="0"/>
          <a:ext cx="16087725" cy="12687300"/>
        </a:xfrm>
        <a:prstGeom prst="rect">
          <a:avLst/>
        </a:prstGeom>
        <a:solidFill>
          <a:schemeClr val="tx1"/>
        </a:solidFill>
        <a:ln>
          <a:noFill/>
        </a:ln>
        <a:effectLst>
          <a:outerShdw blurRad="50800" dist="38100" dir="5400000" algn="t" rotWithShape="0">
            <a:prstClr val="black">
              <a:alpha val="40000"/>
            </a:prstClr>
          </a:outerShdw>
        </a:effectLst>
        <a:scene3d>
          <a:camera prst="orthographicFront">
            <a:rot lat="0" lon="0" rev="0"/>
          </a:camera>
          <a:lightRig rig="chilly" dir="t">
            <a:rot lat="0" lon="0" rev="18480000"/>
          </a:lightRig>
        </a:scene3d>
        <a:sp3d prstMaterial="clear">
          <a:bevelT h="635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 editAs="oneCell">
    <xdr:from>
      <xdr:col>1</xdr:col>
      <xdr:colOff>365087</xdr:colOff>
      <xdr:row>14</xdr:row>
      <xdr:rowOff>24410</xdr:rowOff>
    </xdr:from>
    <xdr:to>
      <xdr:col>26</xdr:col>
      <xdr:colOff>268352</xdr:colOff>
      <xdr:row>49</xdr:row>
      <xdr:rowOff>285150</xdr:rowOff>
    </xdr:to>
    <xdr:pic>
      <xdr:nvPicPr>
        <xdr:cNvPr id="32" name="Impacto" hidden="1">
          <a:extLst>
            <a:ext uri="{FF2B5EF4-FFF2-40B4-BE49-F238E27FC236}">
              <a16:creationId xmlns:a16="http://schemas.microsoft.com/office/drawing/2014/main" id="{00000000-0008-0000-04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484150" y="5001223"/>
          <a:ext cx="14869421" cy="60948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12</xdr:col>
      <xdr:colOff>74838</xdr:colOff>
      <xdr:row>12</xdr:row>
      <xdr:rowOff>250031</xdr:rowOff>
    </xdr:from>
    <xdr:to>
      <xdr:col>14</xdr:col>
      <xdr:colOff>399367</xdr:colOff>
      <xdr:row>13</xdr:row>
      <xdr:rowOff>0</xdr:rowOff>
    </xdr:to>
    <xdr:sp macro="[0]!Oculta" textlink="">
      <xdr:nvSpPr>
        <xdr:cNvPr id="16" name="OcultaRetangulo" hidden="1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SpPr/>
      </xdr:nvSpPr>
      <xdr:spPr>
        <a:xfrm>
          <a:off x="6909026" y="4631531"/>
          <a:ext cx="1800904" cy="333375"/>
        </a:xfrm>
        <a:prstGeom prst="rect">
          <a:avLst/>
        </a:prstGeom>
        <a:solidFill>
          <a:srgbClr val="196B24"/>
        </a:solidFill>
        <a:ln>
          <a:solidFill>
            <a:srgbClr val="196B24"/>
          </a:solidFill>
        </a:ln>
        <a:effectLst/>
      </xdr:spPr>
      <xdr:style>
        <a:lnRef idx="1">
          <a:schemeClr val="accent6">
            <a:hueOff val="0"/>
            <a:satOff val="0"/>
            <a:lumOff val="0"/>
            <a:alphaOff val="0"/>
          </a:schemeClr>
        </a:lnRef>
        <a:fillRef idx="3">
          <a:schemeClr val="accent6">
            <a:hueOff val="0"/>
            <a:satOff val="0"/>
            <a:lumOff val="0"/>
            <a:alphaOff val="0"/>
          </a:schemeClr>
        </a:fillRef>
        <a:effectRef idx="2">
          <a:schemeClr val="accent6">
            <a:hueOff val="0"/>
            <a:satOff val="0"/>
            <a:lumOff val="0"/>
            <a:alphaOff val="0"/>
          </a:schemeClr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/>
            <a:t>Fechar Janela</a:t>
          </a:r>
        </a:p>
      </xdr:txBody>
    </xdr:sp>
    <xdr:clientData/>
  </xdr:twoCellAnchor>
  <xdr:twoCellAnchor editAs="oneCell">
    <xdr:from>
      <xdr:col>9</xdr:col>
      <xdr:colOff>203140</xdr:colOff>
      <xdr:row>13</xdr:row>
      <xdr:rowOff>0</xdr:rowOff>
    </xdr:from>
    <xdr:to>
      <xdr:col>17</xdr:col>
      <xdr:colOff>623485</xdr:colOff>
      <xdr:row>36</xdr:row>
      <xdr:rowOff>160879</xdr:rowOff>
    </xdr:to>
    <xdr:pic>
      <xdr:nvPicPr>
        <xdr:cNvPr id="34" name="Capacidade" hidden="1">
          <a:extLst>
            <a:ext uri="{FF2B5EF4-FFF2-40B4-BE49-F238E27FC236}">
              <a16:creationId xmlns:a16="http://schemas.microsoft.com/office/drawing/2014/main" id="{00000000-0008-0000-04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4834671" y="4976813"/>
          <a:ext cx="6004377" cy="38875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465796</xdr:colOff>
      <xdr:row>13</xdr:row>
      <xdr:rowOff>0</xdr:rowOff>
    </xdr:from>
    <xdr:to>
      <xdr:col>18</xdr:col>
      <xdr:colOff>321468</xdr:colOff>
      <xdr:row>37</xdr:row>
      <xdr:rowOff>178689</xdr:rowOff>
    </xdr:to>
    <xdr:pic>
      <xdr:nvPicPr>
        <xdr:cNvPr id="35" name="Vulnerabilidade" hidden="1">
          <a:extLst>
            <a:ext uri="{FF2B5EF4-FFF2-40B4-BE49-F238E27FC236}">
              <a16:creationId xmlns:a16="http://schemas.microsoft.com/office/drawing/2014/main" id="{00000000-0008-0000-04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4478202" y="4976813"/>
          <a:ext cx="6761297" cy="41077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37291</xdr:colOff>
      <xdr:row>13</xdr:row>
      <xdr:rowOff>0</xdr:rowOff>
    </xdr:from>
    <xdr:to>
      <xdr:col>18</xdr:col>
      <xdr:colOff>126266</xdr:colOff>
      <xdr:row>40</xdr:row>
      <xdr:rowOff>11906</xdr:rowOff>
    </xdr:to>
    <xdr:pic>
      <xdr:nvPicPr>
        <xdr:cNvPr id="36" name="Ameaça" hidden="1">
          <a:extLst>
            <a:ext uri="{FF2B5EF4-FFF2-40B4-BE49-F238E27FC236}">
              <a16:creationId xmlns:a16="http://schemas.microsoft.com/office/drawing/2014/main" id="{00000000-0008-0000-04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4668822" y="4976813"/>
          <a:ext cx="6375475" cy="44529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95250</xdr:colOff>
      <xdr:row>1</xdr:row>
      <xdr:rowOff>119063</xdr:rowOff>
    </xdr:from>
    <xdr:to>
      <xdr:col>2</xdr:col>
      <xdr:colOff>172313</xdr:colOff>
      <xdr:row>1</xdr:row>
      <xdr:rowOff>479063</xdr:rowOff>
    </xdr:to>
    <xdr:sp macro="[0]!Voltar" textlink="">
      <xdr:nvSpPr>
        <xdr:cNvPr id="25" name="Volta">
          <a:extLst>
            <a:ext uri="{FF2B5EF4-FFF2-40B4-BE49-F238E27FC236}">
              <a16:creationId xmlns:a16="http://schemas.microsoft.com/office/drawing/2014/main" id="{00000000-0008-0000-0400-000019000000}"/>
            </a:ext>
          </a:extLst>
        </xdr:cNvPr>
        <xdr:cNvSpPr/>
      </xdr:nvSpPr>
      <xdr:spPr>
        <a:xfrm>
          <a:off x="214313" y="202407"/>
          <a:ext cx="720000" cy="360000"/>
        </a:xfrm>
        <a:prstGeom prst="roundRect">
          <a:avLst/>
        </a:prstGeom>
        <a:solidFill>
          <a:sysClr val="window" lastClr="FFFFFF"/>
        </a:solidFill>
        <a:ln>
          <a:solidFill>
            <a:sysClr val="windowText" lastClr="000000"/>
          </a:solidFill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w="114300" prst="artDeco"/>
        </a:sp3d>
      </xdr:spPr>
      <xdr:style>
        <a:lnRef idx="1">
          <a:schemeClr val="accent6"/>
        </a:lnRef>
        <a:fillRef idx="2">
          <a:schemeClr val="accent6"/>
        </a:fillRef>
        <a:effectRef idx="1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pt-BR" sz="1100" b="0">
              <a:solidFill>
                <a:schemeClr val="tx1">
                  <a:lumMod val="65000"/>
                  <a:lumOff val="35000"/>
                </a:schemeClr>
              </a:solidFill>
              <a:latin typeface="+mn-lt"/>
            </a:rPr>
            <a:t>Voltar</a:t>
          </a:r>
          <a:endParaRPr lang="pt-BR" sz="1100" b="0" i="1">
            <a:solidFill>
              <a:schemeClr val="tx1">
                <a:lumMod val="65000"/>
                <a:lumOff val="35000"/>
              </a:schemeClr>
            </a:solidFill>
            <a:latin typeface="+mn-lt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19</xdr:col>
      <xdr:colOff>619123</xdr:colOff>
      <xdr:row>11</xdr:row>
      <xdr:rowOff>345280</xdr:rowOff>
    </xdr:from>
    <xdr:ext cx="709874" cy="280205"/>
    <xdr:sp macro="" textlink="">
      <xdr:nvSpPr>
        <xdr:cNvPr id="57" name="Impacto">
          <a:extLst>
            <a:ext uri="{FF2B5EF4-FFF2-40B4-BE49-F238E27FC236}">
              <a16:creationId xmlns:a16="http://schemas.microsoft.com/office/drawing/2014/main" id="{00000000-0008-0000-0500-000039000000}"/>
            </a:ext>
          </a:extLst>
        </xdr:cNvPr>
        <xdr:cNvSpPr txBox="1"/>
      </xdr:nvSpPr>
      <xdr:spPr>
        <a:xfrm>
          <a:off x="13454061" y="5036343"/>
          <a:ext cx="709874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pt-BR" sz="1200" b="1"/>
            <a:t>Impacto</a:t>
          </a:r>
        </a:p>
      </xdr:txBody>
    </xdr:sp>
    <xdr:clientData/>
  </xdr:oneCellAnchor>
  <xdr:twoCellAnchor>
    <xdr:from>
      <xdr:col>15</xdr:col>
      <xdr:colOff>142877</xdr:colOff>
      <xdr:row>8</xdr:row>
      <xdr:rowOff>321471</xdr:rowOff>
    </xdr:from>
    <xdr:to>
      <xdr:col>15</xdr:col>
      <xdr:colOff>1131095</xdr:colOff>
      <xdr:row>9</xdr:row>
      <xdr:rowOff>416719</xdr:rowOff>
    </xdr:to>
    <xdr:sp macro="[0]!ConcluiAnaliseRisco" textlink="">
      <xdr:nvSpPr>
        <xdr:cNvPr id="41" name="Conclui" hidden="1">
          <a:extLst>
            <a:ext uri="{FF2B5EF4-FFF2-40B4-BE49-F238E27FC236}">
              <a16:creationId xmlns:a16="http://schemas.microsoft.com/office/drawing/2014/main" id="{00000000-0008-0000-0500-000029000000}"/>
            </a:ext>
          </a:extLst>
        </xdr:cNvPr>
        <xdr:cNvSpPr/>
      </xdr:nvSpPr>
      <xdr:spPr>
        <a:xfrm>
          <a:off x="10310815" y="2857502"/>
          <a:ext cx="988218" cy="738186"/>
        </a:xfrm>
        <a:prstGeom prst="roundRect">
          <a:avLst>
            <a:gd name="adj" fmla="val 9091"/>
          </a:avLst>
        </a:prstGeom>
        <a:solidFill>
          <a:sysClr val="window" lastClr="FFFFFF"/>
        </a:solidFill>
        <a:ln w="3175">
          <a:solidFill>
            <a:sysClr val="windowText" lastClr="000000"/>
          </a:solidFill>
        </a:ln>
        <a:effectLst/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tx1">
                  <a:lumMod val="65000"/>
                  <a:lumOff val="35000"/>
                </a:schemeClr>
              </a:solidFill>
              <a:latin typeface="+mn-lt"/>
            </a:rPr>
            <a:t>Concluir Análise</a:t>
          </a:r>
          <a:r>
            <a:rPr lang="pt-BR" sz="1100" b="1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</a:rPr>
            <a:t> de Riscos</a:t>
          </a:r>
          <a:endParaRPr lang="pt-BR" sz="1100" b="1">
            <a:solidFill>
              <a:schemeClr val="tx1">
                <a:lumMod val="65000"/>
                <a:lumOff val="35000"/>
              </a:schemeClr>
            </a:solidFill>
            <a:latin typeface="+mn-lt"/>
          </a:endParaRPr>
        </a:p>
      </xdr:txBody>
    </xdr:sp>
    <xdr:clientData/>
  </xdr:twoCellAnchor>
  <xdr:oneCellAnchor>
    <xdr:from>
      <xdr:col>7</xdr:col>
      <xdr:colOff>250032</xdr:colOff>
      <xdr:row>11</xdr:row>
      <xdr:rowOff>464343</xdr:rowOff>
    </xdr:from>
    <xdr:ext cx="707053" cy="233205"/>
    <xdr:sp macro="[0]!RemoveCenario" textlink="">
      <xdr:nvSpPr>
        <xdr:cNvPr id="30" name="Remover10" hidden="1">
          <a:extLst>
            <a:ext uri="{FF2B5EF4-FFF2-40B4-BE49-F238E27FC236}">
              <a16:creationId xmlns:a16="http://schemas.microsoft.com/office/drawing/2014/main" id="{00000000-0008-0000-0500-00001E000000}"/>
            </a:ext>
          </a:extLst>
        </xdr:cNvPr>
        <xdr:cNvSpPr txBox="1"/>
      </xdr:nvSpPr>
      <xdr:spPr>
        <a:xfrm>
          <a:off x="5405438" y="5155406"/>
          <a:ext cx="707053" cy="233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pt-BR" sz="900" b="1">
              <a:solidFill>
                <a:srgbClr val="FF0000"/>
              </a:solidFill>
            </a:rPr>
            <a:t>X</a:t>
          </a:r>
          <a:r>
            <a:rPr lang="pt-BR" sz="900"/>
            <a:t> </a:t>
          </a:r>
          <a:r>
            <a:rPr lang="pt-BR" sz="900" b="1"/>
            <a:t>Remover</a:t>
          </a:r>
        </a:p>
      </xdr:txBody>
    </xdr:sp>
    <xdr:clientData/>
  </xdr:oneCellAnchor>
  <xdr:twoCellAnchor>
    <xdr:from>
      <xdr:col>9</xdr:col>
      <xdr:colOff>71440</xdr:colOff>
      <xdr:row>11</xdr:row>
      <xdr:rowOff>119061</xdr:rowOff>
    </xdr:from>
    <xdr:to>
      <xdr:col>9</xdr:col>
      <xdr:colOff>575440</xdr:colOff>
      <xdr:row>11</xdr:row>
      <xdr:rowOff>479061</xdr:rowOff>
    </xdr:to>
    <xdr:sp macro="[0]!AdicionaRisco" textlink="">
      <xdr:nvSpPr>
        <xdr:cNvPr id="56" name="10">
          <a:extLst>
            <a:ext uri="{FF2B5EF4-FFF2-40B4-BE49-F238E27FC236}">
              <a16:creationId xmlns:a16="http://schemas.microsoft.com/office/drawing/2014/main" id="{00000000-0008-0000-0500-000038000000}"/>
            </a:ext>
          </a:extLst>
        </xdr:cNvPr>
        <xdr:cNvSpPr/>
      </xdr:nvSpPr>
      <xdr:spPr>
        <a:xfrm>
          <a:off x="5012534" y="4202905"/>
          <a:ext cx="504000" cy="360000"/>
        </a:xfrm>
        <a:prstGeom prst="roundRect">
          <a:avLst/>
        </a:prstGeom>
        <a:solidFill>
          <a:sysClr val="window" lastClr="FFFFFF"/>
        </a:solidFill>
        <a:ln w="3175">
          <a:solidFill>
            <a:sysClr val="windowText" lastClr="000000"/>
          </a:solidFill>
        </a:ln>
        <a:effectLst/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0">
              <a:solidFill>
                <a:schemeClr val="tx1">
                  <a:lumMod val="65000"/>
                  <a:lumOff val="35000"/>
                </a:schemeClr>
              </a:solidFill>
              <a:latin typeface="+mn-lt"/>
            </a:rPr>
            <a:t>10</a:t>
          </a:r>
        </a:p>
      </xdr:txBody>
    </xdr:sp>
    <xdr:clientData/>
  </xdr:twoCellAnchor>
  <xdr:oneCellAnchor>
    <xdr:from>
      <xdr:col>7</xdr:col>
      <xdr:colOff>250032</xdr:colOff>
      <xdr:row>10</xdr:row>
      <xdr:rowOff>464343</xdr:rowOff>
    </xdr:from>
    <xdr:ext cx="707053" cy="233205"/>
    <xdr:sp macro="[0]!RemoveCenario" textlink="">
      <xdr:nvSpPr>
        <xdr:cNvPr id="29" name="Remover9" hidden="1">
          <a:extLst>
            <a:ext uri="{FF2B5EF4-FFF2-40B4-BE49-F238E27FC236}">
              <a16:creationId xmlns:a16="http://schemas.microsoft.com/office/drawing/2014/main" id="{00000000-0008-0000-0500-00001D000000}"/>
            </a:ext>
          </a:extLst>
        </xdr:cNvPr>
        <xdr:cNvSpPr txBox="1"/>
      </xdr:nvSpPr>
      <xdr:spPr>
        <a:xfrm>
          <a:off x="5405438" y="4464843"/>
          <a:ext cx="707053" cy="233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pt-BR" sz="900" b="1">
              <a:solidFill>
                <a:srgbClr val="FF0000"/>
              </a:solidFill>
            </a:rPr>
            <a:t>X</a:t>
          </a:r>
          <a:r>
            <a:rPr lang="pt-BR" sz="900"/>
            <a:t> </a:t>
          </a:r>
          <a:r>
            <a:rPr lang="pt-BR" sz="900" b="1"/>
            <a:t>Remover</a:t>
          </a:r>
        </a:p>
      </xdr:txBody>
    </xdr:sp>
    <xdr:clientData/>
  </xdr:oneCellAnchor>
  <xdr:twoCellAnchor>
    <xdr:from>
      <xdr:col>9</xdr:col>
      <xdr:colOff>71440</xdr:colOff>
      <xdr:row>10</xdr:row>
      <xdr:rowOff>112512</xdr:rowOff>
    </xdr:from>
    <xdr:to>
      <xdr:col>9</xdr:col>
      <xdr:colOff>575440</xdr:colOff>
      <xdr:row>10</xdr:row>
      <xdr:rowOff>472512</xdr:rowOff>
    </xdr:to>
    <xdr:sp macro="[0]!AdicionaRisco" textlink="">
      <xdr:nvSpPr>
        <xdr:cNvPr id="55" name="9">
          <a:extLst>
            <a:ext uri="{FF2B5EF4-FFF2-40B4-BE49-F238E27FC236}">
              <a16:creationId xmlns:a16="http://schemas.microsoft.com/office/drawing/2014/main" id="{00000000-0008-0000-0500-000037000000}"/>
            </a:ext>
          </a:extLst>
        </xdr:cNvPr>
        <xdr:cNvSpPr/>
      </xdr:nvSpPr>
      <xdr:spPr>
        <a:xfrm>
          <a:off x="5012534" y="3505793"/>
          <a:ext cx="504000" cy="360000"/>
        </a:xfrm>
        <a:prstGeom prst="roundRect">
          <a:avLst/>
        </a:prstGeom>
        <a:solidFill>
          <a:sysClr val="window" lastClr="FFFFFF"/>
        </a:solidFill>
        <a:ln w="3175">
          <a:solidFill>
            <a:sysClr val="windowText" lastClr="000000"/>
          </a:solidFill>
        </a:ln>
        <a:effectLst/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0">
              <a:solidFill>
                <a:schemeClr val="tx1">
                  <a:lumMod val="65000"/>
                  <a:lumOff val="35000"/>
                </a:schemeClr>
              </a:solidFill>
              <a:latin typeface="+mn-lt"/>
            </a:rPr>
            <a:t>9</a:t>
          </a:r>
        </a:p>
      </xdr:txBody>
    </xdr:sp>
    <xdr:clientData/>
  </xdr:twoCellAnchor>
  <xdr:oneCellAnchor>
    <xdr:from>
      <xdr:col>7</xdr:col>
      <xdr:colOff>250032</xdr:colOff>
      <xdr:row>9</xdr:row>
      <xdr:rowOff>464343</xdr:rowOff>
    </xdr:from>
    <xdr:ext cx="707053" cy="233205"/>
    <xdr:sp macro="[0]!RemoveCenario" textlink="">
      <xdr:nvSpPr>
        <xdr:cNvPr id="28" name="Remover8" hidden="1">
          <a:extLst>
            <a:ext uri="{FF2B5EF4-FFF2-40B4-BE49-F238E27FC236}">
              <a16:creationId xmlns:a16="http://schemas.microsoft.com/office/drawing/2014/main" id="{00000000-0008-0000-0500-00001C000000}"/>
            </a:ext>
          </a:extLst>
        </xdr:cNvPr>
        <xdr:cNvSpPr txBox="1"/>
      </xdr:nvSpPr>
      <xdr:spPr>
        <a:xfrm>
          <a:off x="5405438" y="3774281"/>
          <a:ext cx="707053" cy="233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pt-BR" sz="900" b="1">
              <a:solidFill>
                <a:srgbClr val="FF0000"/>
              </a:solidFill>
            </a:rPr>
            <a:t>X</a:t>
          </a:r>
          <a:r>
            <a:rPr lang="pt-BR" sz="900"/>
            <a:t> </a:t>
          </a:r>
          <a:r>
            <a:rPr lang="pt-BR" sz="900" b="1"/>
            <a:t>Remover</a:t>
          </a:r>
        </a:p>
      </xdr:txBody>
    </xdr:sp>
    <xdr:clientData/>
  </xdr:oneCellAnchor>
  <xdr:twoCellAnchor>
    <xdr:from>
      <xdr:col>9</xdr:col>
      <xdr:colOff>71440</xdr:colOff>
      <xdr:row>9</xdr:row>
      <xdr:rowOff>105964</xdr:rowOff>
    </xdr:from>
    <xdr:to>
      <xdr:col>9</xdr:col>
      <xdr:colOff>575440</xdr:colOff>
      <xdr:row>9</xdr:row>
      <xdr:rowOff>465964</xdr:rowOff>
    </xdr:to>
    <xdr:sp macro="[0]!AdicionaRisco" textlink="">
      <xdr:nvSpPr>
        <xdr:cNvPr id="54" name="8">
          <a:extLst>
            <a:ext uri="{FF2B5EF4-FFF2-40B4-BE49-F238E27FC236}">
              <a16:creationId xmlns:a16="http://schemas.microsoft.com/office/drawing/2014/main" id="{00000000-0008-0000-0500-000036000000}"/>
            </a:ext>
          </a:extLst>
        </xdr:cNvPr>
        <xdr:cNvSpPr/>
      </xdr:nvSpPr>
      <xdr:spPr>
        <a:xfrm>
          <a:off x="5012534" y="2808683"/>
          <a:ext cx="504000" cy="360000"/>
        </a:xfrm>
        <a:prstGeom prst="roundRect">
          <a:avLst/>
        </a:prstGeom>
        <a:solidFill>
          <a:sysClr val="window" lastClr="FFFFFF"/>
        </a:solidFill>
        <a:ln w="3175">
          <a:solidFill>
            <a:sysClr val="windowText" lastClr="000000"/>
          </a:solidFill>
        </a:ln>
        <a:effectLst/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0">
              <a:solidFill>
                <a:schemeClr val="tx1">
                  <a:lumMod val="65000"/>
                  <a:lumOff val="35000"/>
                </a:schemeClr>
              </a:solidFill>
              <a:latin typeface="+mn-lt"/>
            </a:rPr>
            <a:t>8</a:t>
          </a:r>
        </a:p>
      </xdr:txBody>
    </xdr:sp>
    <xdr:clientData/>
  </xdr:twoCellAnchor>
  <xdr:oneCellAnchor>
    <xdr:from>
      <xdr:col>7</xdr:col>
      <xdr:colOff>250032</xdr:colOff>
      <xdr:row>8</xdr:row>
      <xdr:rowOff>464343</xdr:rowOff>
    </xdr:from>
    <xdr:ext cx="707053" cy="233205"/>
    <xdr:sp macro="[0]!RemoveCenario" textlink="">
      <xdr:nvSpPr>
        <xdr:cNvPr id="27" name="Remover7" hidden="1">
          <a:extLst>
            <a:ext uri="{FF2B5EF4-FFF2-40B4-BE49-F238E27FC236}">
              <a16:creationId xmlns:a16="http://schemas.microsoft.com/office/drawing/2014/main" id="{00000000-0008-0000-0500-00001B000000}"/>
            </a:ext>
          </a:extLst>
        </xdr:cNvPr>
        <xdr:cNvSpPr txBox="1"/>
      </xdr:nvSpPr>
      <xdr:spPr>
        <a:xfrm>
          <a:off x="5405438" y="3083718"/>
          <a:ext cx="707053" cy="233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pt-BR" sz="900" b="1">
              <a:solidFill>
                <a:srgbClr val="FF0000"/>
              </a:solidFill>
            </a:rPr>
            <a:t>X</a:t>
          </a:r>
          <a:r>
            <a:rPr lang="pt-BR" sz="900"/>
            <a:t> </a:t>
          </a:r>
          <a:r>
            <a:rPr lang="pt-BR" sz="900" b="1"/>
            <a:t>Remover</a:t>
          </a:r>
        </a:p>
      </xdr:txBody>
    </xdr:sp>
    <xdr:clientData/>
  </xdr:oneCellAnchor>
  <xdr:twoCellAnchor>
    <xdr:from>
      <xdr:col>9</xdr:col>
      <xdr:colOff>71440</xdr:colOff>
      <xdr:row>8</xdr:row>
      <xdr:rowOff>111323</xdr:rowOff>
    </xdr:from>
    <xdr:to>
      <xdr:col>9</xdr:col>
      <xdr:colOff>575440</xdr:colOff>
      <xdr:row>8</xdr:row>
      <xdr:rowOff>471323</xdr:rowOff>
    </xdr:to>
    <xdr:sp macro="[0]!AdicionaRisco" textlink="">
      <xdr:nvSpPr>
        <xdr:cNvPr id="53" name="7">
          <a:extLst>
            <a:ext uri="{FF2B5EF4-FFF2-40B4-BE49-F238E27FC236}">
              <a16:creationId xmlns:a16="http://schemas.microsoft.com/office/drawing/2014/main" id="{00000000-0008-0000-0500-000035000000}"/>
            </a:ext>
          </a:extLst>
        </xdr:cNvPr>
        <xdr:cNvSpPr/>
      </xdr:nvSpPr>
      <xdr:spPr>
        <a:xfrm>
          <a:off x="5012534" y="2123479"/>
          <a:ext cx="504000" cy="360000"/>
        </a:xfrm>
        <a:prstGeom prst="roundRect">
          <a:avLst/>
        </a:prstGeom>
        <a:solidFill>
          <a:sysClr val="window" lastClr="FFFFFF"/>
        </a:solidFill>
        <a:ln w="3175">
          <a:solidFill>
            <a:sysClr val="windowText" lastClr="000000"/>
          </a:solidFill>
        </a:ln>
        <a:effectLst/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0">
              <a:solidFill>
                <a:schemeClr val="tx1">
                  <a:lumMod val="65000"/>
                  <a:lumOff val="35000"/>
                </a:schemeClr>
              </a:solidFill>
              <a:latin typeface="+mn-lt"/>
            </a:rPr>
            <a:t>7</a:t>
          </a:r>
        </a:p>
      </xdr:txBody>
    </xdr:sp>
    <xdr:clientData/>
  </xdr:twoCellAnchor>
  <xdr:oneCellAnchor>
    <xdr:from>
      <xdr:col>7</xdr:col>
      <xdr:colOff>250032</xdr:colOff>
      <xdr:row>7</xdr:row>
      <xdr:rowOff>464343</xdr:rowOff>
    </xdr:from>
    <xdr:ext cx="707053" cy="233205"/>
    <xdr:sp macro="[0]!RemoveCenario" textlink="">
      <xdr:nvSpPr>
        <xdr:cNvPr id="26" name="Remover6" hidden="1">
          <a:extLst>
            <a:ext uri="{FF2B5EF4-FFF2-40B4-BE49-F238E27FC236}">
              <a16:creationId xmlns:a16="http://schemas.microsoft.com/office/drawing/2014/main" id="{00000000-0008-0000-0500-00001A000000}"/>
            </a:ext>
          </a:extLst>
        </xdr:cNvPr>
        <xdr:cNvSpPr txBox="1"/>
      </xdr:nvSpPr>
      <xdr:spPr>
        <a:xfrm>
          <a:off x="5405438" y="2393156"/>
          <a:ext cx="707053" cy="233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pt-BR" sz="900" b="1">
              <a:solidFill>
                <a:srgbClr val="FF0000"/>
              </a:solidFill>
            </a:rPr>
            <a:t>X</a:t>
          </a:r>
          <a:r>
            <a:rPr lang="pt-BR" sz="900"/>
            <a:t> </a:t>
          </a:r>
          <a:r>
            <a:rPr lang="pt-BR" sz="900" b="1"/>
            <a:t>Remover</a:t>
          </a:r>
        </a:p>
      </xdr:txBody>
    </xdr:sp>
    <xdr:clientData/>
  </xdr:oneCellAnchor>
  <xdr:twoCellAnchor>
    <xdr:from>
      <xdr:col>9</xdr:col>
      <xdr:colOff>71440</xdr:colOff>
      <xdr:row>7</xdr:row>
      <xdr:rowOff>116681</xdr:rowOff>
    </xdr:from>
    <xdr:to>
      <xdr:col>9</xdr:col>
      <xdr:colOff>575440</xdr:colOff>
      <xdr:row>7</xdr:row>
      <xdr:rowOff>476681</xdr:rowOff>
    </xdr:to>
    <xdr:sp macro="[0]!AdicionaRisco" textlink="">
      <xdr:nvSpPr>
        <xdr:cNvPr id="52" name="6">
          <a:extLst>
            <a:ext uri="{FF2B5EF4-FFF2-40B4-BE49-F238E27FC236}">
              <a16:creationId xmlns:a16="http://schemas.microsoft.com/office/drawing/2014/main" id="{00000000-0008-0000-0500-000034000000}"/>
            </a:ext>
          </a:extLst>
        </xdr:cNvPr>
        <xdr:cNvSpPr/>
      </xdr:nvSpPr>
      <xdr:spPr>
        <a:xfrm>
          <a:off x="5012534" y="1438275"/>
          <a:ext cx="504000" cy="360000"/>
        </a:xfrm>
        <a:prstGeom prst="roundRect">
          <a:avLst/>
        </a:prstGeom>
        <a:solidFill>
          <a:sysClr val="window" lastClr="FFFFFF"/>
        </a:solidFill>
        <a:ln w="3175">
          <a:solidFill>
            <a:sysClr val="windowText" lastClr="000000"/>
          </a:solidFill>
        </a:ln>
        <a:effectLst/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0">
              <a:solidFill>
                <a:schemeClr val="tx1">
                  <a:lumMod val="65000"/>
                  <a:lumOff val="35000"/>
                </a:schemeClr>
              </a:solidFill>
              <a:latin typeface="+mn-lt"/>
            </a:rPr>
            <a:t>6</a:t>
          </a:r>
        </a:p>
      </xdr:txBody>
    </xdr:sp>
    <xdr:clientData/>
  </xdr:twoCellAnchor>
  <xdr:oneCellAnchor>
    <xdr:from>
      <xdr:col>0</xdr:col>
      <xdr:colOff>166688</xdr:colOff>
      <xdr:row>11</xdr:row>
      <xdr:rowOff>464343</xdr:rowOff>
    </xdr:from>
    <xdr:ext cx="707053" cy="233205"/>
    <xdr:sp macro="[0]!RemoveCenario" textlink="">
      <xdr:nvSpPr>
        <xdr:cNvPr id="25" name="Remover5" hidden="1">
          <a:extLst>
            <a:ext uri="{FF2B5EF4-FFF2-40B4-BE49-F238E27FC236}">
              <a16:creationId xmlns:a16="http://schemas.microsoft.com/office/drawing/2014/main" id="{00000000-0008-0000-0500-000019000000}"/>
            </a:ext>
          </a:extLst>
        </xdr:cNvPr>
        <xdr:cNvSpPr txBox="1"/>
      </xdr:nvSpPr>
      <xdr:spPr>
        <a:xfrm>
          <a:off x="166688" y="4548187"/>
          <a:ext cx="707053" cy="233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pt-BR" sz="900" b="1">
              <a:solidFill>
                <a:srgbClr val="FF0000"/>
              </a:solidFill>
            </a:rPr>
            <a:t>X</a:t>
          </a:r>
          <a:r>
            <a:rPr lang="pt-BR" sz="900"/>
            <a:t> </a:t>
          </a:r>
          <a:r>
            <a:rPr lang="pt-BR" sz="900" b="1"/>
            <a:t>Remover</a:t>
          </a:r>
        </a:p>
      </xdr:txBody>
    </xdr:sp>
    <xdr:clientData/>
  </xdr:oneCellAnchor>
  <xdr:twoCellAnchor>
    <xdr:from>
      <xdr:col>1</xdr:col>
      <xdr:colOff>71440</xdr:colOff>
      <xdr:row>11</xdr:row>
      <xdr:rowOff>119061</xdr:rowOff>
    </xdr:from>
    <xdr:to>
      <xdr:col>1</xdr:col>
      <xdr:colOff>575440</xdr:colOff>
      <xdr:row>11</xdr:row>
      <xdr:rowOff>479061</xdr:rowOff>
    </xdr:to>
    <xdr:sp macro="[0]!AdicionaRisco" textlink="">
      <xdr:nvSpPr>
        <xdr:cNvPr id="46" name="5">
          <a:extLst>
            <a:ext uri="{FF2B5EF4-FFF2-40B4-BE49-F238E27FC236}">
              <a16:creationId xmlns:a16="http://schemas.microsoft.com/office/drawing/2014/main" id="{00000000-0008-0000-0500-00002E000000}"/>
            </a:ext>
          </a:extLst>
        </xdr:cNvPr>
        <xdr:cNvSpPr/>
      </xdr:nvSpPr>
      <xdr:spPr>
        <a:xfrm>
          <a:off x="261940" y="4202905"/>
          <a:ext cx="504000" cy="360000"/>
        </a:xfrm>
        <a:prstGeom prst="roundRect">
          <a:avLst/>
        </a:prstGeom>
        <a:solidFill>
          <a:sysClr val="window" lastClr="FFFFFF"/>
        </a:solidFill>
        <a:ln w="3175">
          <a:solidFill>
            <a:sysClr val="windowText" lastClr="000000"/>
          </a:solidFill>
        </a:ln>
        <a:effectLst/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0">
              <a:solidFill>
                <a:schemeClr val="tx1">
                  <a:lumMod val="65000"/>
                  <a:lumOff val="35000"/>
                </a:schemeClr>
              </a:solidFill>
              <a:latin typeface="+mn-lt"/>
            </a:rPr>
            <a:t>5</a:t>
          </a:r>
        </a:p>
      </xdr:txBody>
    </xdr:sp>
    <xdr:clientData/>
  </xdr:twoCellAnchor>
  <xdr:oneCellAnchor>
    <xdr:from>
      <xdr:col>0</xdr:col>
      <xdr:colOff>166688</xdr:colOff>
      <xdr:row>10</xdr:row>
      <xdr:rowOff>464343</xdr:rowOff>
    </xdr:from>
    <xdr:ext cx="707053" cy="233205"/>
    <xdr:sp macro="[0]!RemoveCenario" textlink="">
      <xdr:nvSpPr>
        <xdr:cNvPr id="24" name="Remover4" hidden="1">
          <a:extLst>
            <a:ext uri="{FF2B5EF4-FFF2-40B4-BE49-F238E27FC236}">
              <a16:creationId xmlns:a16="http://schemas.microsoft.com/office/drawing/2014/main" id="{00000000-0008-0000-0500-000018000000}"/>
            </a:ext>
          </a:extLst>
        </xdr:cNvPr>
        <xdr:cNvSpPr txBox="1"/>
      </xdr:nvSpPr>
      <xdr:spPr>
        <a:xfrm>
          <a:off x="166688" y="3857624"/>
          <a:ext cx="707053" cy="233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pt-BR" sz="900" b="1">
              <a:solidFill>
                <a:srgbClr val="FF0000"/>
              </a:solidFill>
            </a:rPr>
            <a:t>X</a:t>
          </a:r>
          <a:r>
            <a:rPr lang="pt-BR" sz="900"/>
            <a:t> </a:t>
          </a:r>
          <a:r>
            <a:rPr lang="pt-BR" sz="900" b="1"/>
            <a:t>Remover</a:t>
          </a:r>
        </a:p>
      </xdr:txBody>
    </xdr:sp>
    <xdr:clientData/>
  </xdr:oneCellAnchor>
  <xdr:twoCellAnchor>
    <xdr:from>
      <xdr:col>1</xdr:col>
      <xdr:colOff>71440</xdr:colOff>
      <xdr:row>10</xdr:row>
      <xdr:rowOff>112512</xdr:rowOff>
    </xdr:from>
    <xdr:to>
      <xdr:col>1</xdr:col>
      <xdr:colOff>575440</xdr:colOff>
      <xdr:row>10</xdr:row>
      <xdr:rowOff>472512</xdr:rowOff>
    </xdr:to>
    <xdr:sp macro="[0]!AdicionaRisco" textlink="">
      <xdr:nvSpPr>
        <xdr:cNvPr id="45" name="4">
          <a:extLst>
            <a:ext uri="{FF2B5EF4-FFF2-40B4-BE49-F238E27FC236}">
              <a16:creationId xmlns:a16="http://schemas.microsoft.com/office/drawing/2014/main" id="{00000000-0008-0000-0500-00002D000000}"/>
            </a:ext>
          </a:extLst>
        </xdr:cNvPr>
        <xdr:cNvSpPr/>
      </xdr:nvSpPr>
      <xdr:spPr>
        <a:xfrm>
          <a:off x="261940" y="3505793"/>
          <a:ext cx="504000" cy="360000"/>
        </a:xfrm>
        <a:prstGeom prst="roundRect">
          <a:avLst/>
        </a:prstGeom>
        <a:solidFill>
          <a:sysClr val="window" lastClr="FFFFFF"/>
        </a:solidFill>
        <a:ln w="3175">
          <a:solidFill>
            <a:sysClr val="windowText" lastClr="000000"/>
          </a:solidFill>
        </a:ln>
        <a:effectLst/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0">
              <a:solidFill>
                <a:schemeClr val="tx1">
                  <a:lumMod val="65000"/>
                  <a:lumOff val="35000"/>
                </a:schemeClr>
              </a:solidFill>
              <a:latin typeface="+mn-lt"/>
            </a:rPr>
            <a:t>4</a:t>
          </a:r>
        </a:p>
      </xdr:txBody>
    </xdr:sp>
    <xdr:clientData/>
  </xdr:twoCellAnchor>
  <xdr:oneCellAnchor>
    <xdr:from>
      <xdr:col>0</xdr:col>
      <xdr:colOff>166688</xdr:colOff>
      <xdr:row>9</xdr:row>
      <xdr:rowOff>464343</xdr:rowOff>
    </xdr:from>
    <xdr:ext cx="707053" cy="233205"/>
    <xdr:sp macro="[0]!RemoveCenario" textlink="">
      <xdr:nvSpPr>
        <xdr:cNvPr id="23" name="Remover3" hidden="1">
          <a:extLst>
            <a:ext uri="{FF2B5EF4-FFF2-40B4-BE49-F238E27FC236}">
              <a16:creationId xmlns:a16="http://schemas.microsoft.com/office/drawing/2014/main" id="{00000000-0008-0000-0500-000017000000}"/>
            </a:ext>
          </a:extLst>
        </xdr:cNvPr>
        <xdr:cNvSpPr txBox="1"/>
      </xdr:nvSpPr>
      <xdr:spPr>
        <a:xfrm>
          <a:off x="166688" y="3167062"/>
          <a:ext cx="707053" cy="233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pt-BR" sz="900" b="1">
              <a:solidFill>
                <a:srgbClr val="FF0000"/>
              </a:solidFill>
            </a:rPr>
            <a:t>X</a:t>
          </a:r>
          <a:r>
            <a:rPr lang="pt-BR" sz="900"/>
            <a:t> </a:t>
          </a:r>
          <a:r>
            <a:rPr lang="pt-BR" sz="900" b="1"/>
            <a:t>Remover</a:t>
          </a:r>
        </a:p>
      </xdr:txBody>
    </xdr:sp>
    <xdr:clientData/>
  </xdr:oneCellAnchor>
  <xdr:twoCellAnchor>
    <xdr:from>
      <xdr:col>1</xdr:col>
      <xdr:colOff>71440</xdr:colOff>
      <xdr:row>9</xdr:row>
      <xdr:rowOff>105964</xdr:rowOff>
    </xdr:from>
    <xdr:to>
      <xdr:col>1</xdr:col>
      <xdr:colOff>575440</xdr:colOff>
      <xdr:row>9</xdr:row>
      <xdr:rowOff>465964</xdr:rowOff>
    </xdr:to>
    <xdr:sp macro="[0]!AdicionaRisco" textlink="">
      <xdr:nvSpPr>
        <xdr:cNvPr id="44" name="3">
          <a:extLst>
            <a:ext uri="{FF2B5EF4-FFF2-40B4-BE49-F238E27FC236}">
              <a16:creationId xmlns:a16="http://schemas.microsoft.com/office/drawing/2014/main" id="{00000000-0008-0000-0500-00002C000000}"/>
            </a:ext>
          </a:extLst>
        </xdr:cNvPr>
        <xdr:cNvSpPr/>
      </xdr:nvSpPr>
      <xdr:spPr>
        <a:xfrm>
          <a:off x="261940" y="2808683"/>
          <a:ext cx="504000" cy="360000"/>
        </a:xfrm>
        <a:prstGeom prst="roundRect">
          <a:avLst/>
        </a:prstGeom>
        <a:solidFill>
          <a:sysClr val="window" lastClr="FFFFFF"/>
        </a:solidFill>
        <a:ln w="3175">
          <a:solidFill>
            <a:sysClr val="windowText" lastClr="000000"/>
          </a:solidFill>
        </a:ln>
        <a:effectLst/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0">
              <a:solidFill>
                <a:schemeClr val="tx1">
                  <a:lumMod val="65000"/>
                  <a:lumOff val="35000"/>
                </a:schemeClr>
              </a:solidFill>
              <a:latin typeface="+mn-lt"/>
            </a:rPr>
            <a:t>3</a:t>
          </a:r>
        </a:p>
      </xdr:txBody>
    </xdr:sp>
    <xdr:clientData/>
  </xdr:twoCellAnchor>
  <xdr:oneCellAnchor>
    <xdr:from>
      <xdr:col>0</xdr:col>
      <xdr:colOff>166688</xdr:colOff>
      <xdr:row>8</xdr:row>
      <xdr:rowOff>464343</xdr:rowOff>
    </xdr:from>
    <xdr:ext cx="707053" cy="233205"/>
    <xdr:sp macro="[0]!RemoveCenario" textlink="">
      <xdr:nvSpPr>
        <xdr:cNvPr id="20" name="Remover2" hidden="1">
          <a:extLst>
            <a:ext uri="{FF2B5EF4-FFF2-40B4-BE49-F238E27FC236}">
              <a16:creationId xmlns:a16="http://schemas.microsoft.com/office/drawing/2014/main" id="{00000000-0008-0000-0500-000016000000}"/>
            </a:ext>
          </a:extLst>
        </xdr:cNvPr>
        <xdr:cNvSpPr txBox="1"/>
      </xdr:nvSpPr>
      <xdr:spPr>
        <a:xfrm>
          <a:off x="166688" y="2476499"/>
          <a:ext cx="707053" cy="233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pt-BR" sz="900" b="1">
              <a:solidFill>
                <a:srgbClr val="FF0000"/>
              </a:solidFill>
            </a:rPr>
            <a:t>X</a:t>
          </a:r>
          <a:r>
            <a:rPr lang="pt-BR" sz="900"/>
            <a:t> </a:t>
          </a:r>
          <a:r>
            <a:rPr lang="pt-BR" sz="900" b="1"/>
            <a:t>Remover</a:t>
          </a:r>
        </a:p>
      </xdr:txBody>
    </xdr:sp>
    <xdr:clientData/>
  </xdr:oneCellAnchor>
  <xdr:twoCellAnchor>
    <xdr:from>
      <xdr:col>1</xdr:col>
      <xdr:colOff>71440</xdr:colOff>
      <xdr:row>8</xdr:row>
      <xdr:rowOff>111323</xdr:rowOff>
    </xdr:from>
    <xdr:to>
      <xdr:col>1</xdr:col>
      <xdr:colOff>575440</xdr:colOff>
      <xdr:row>8</xdr:row>
      <xdr:rowOff>471323</xdr:rowOff>
    </xdr:to>
    <xdr:sp macro="[0]!AdicionaRisco" textlink="">
      <xdr:nvSpPr>
        <xdr:cNvPr id="17" name="2">
          <a:extLst>
            <a:ext uri="{FF2B5EF4-FFF2-40B4-BE49-F238E27FC236}">
              <a16:creationId xmlns:a16="http://schemas.microsoft.com/office/drawing/2014/main" id="{00000000-0008-0000-0500-00002B000000}"/>
            </a:ext>
          </a:extLst>
        </xdr:cNvPr>
        <xdr:cNvSpPr/>
      </xdr:nvSpPr>
      <xdr:spPr>
        <a:xfrm>
          <a:off x="261940" y="2123479"/>
          <a:ext cx="504000" cy="360000"/>
        </a:xfrm>
        <a:prstGeom prst="roundRect">
          <a:avLst/>
        </a:prstGeom>
        <a:solidFill>
          <a:sysClr val="window" lastClr="FFFFFF"/>
        </a:solidFill>
        <a:ln w="3175">
          <a:solidFill>
            <a:sysClr val="windowText" lastClr="000000"/>
          </a:solidFill>
        </a:ln>
        <a:effectLst/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0">
              <a:solidFill>
                <a:schemeClr val="tx1">
                  <a:lumMod val="65000"/>
                  <a:lumOff val="35000"/>
                </a:schemeClr>
              </a:solidFill>
              <a:latin typeface="+mn-lt"/>
            </a:rPr>
            <a:t>2</a:t>
          </a:r>
        </a:p>
      </xdr:txBody>
    </xdr:sp>
    <xdr:clientData/>
  </xdr:twoCellAnchor>
  <xdr:oneCellAnchor>
    <xdr:from>
      <xdr:col>0</xdr:col>
      <xdr:colOff>166688</xdr:colOff>
      <xdr:row>7</xdr:row>
      <xdr:rowOff>464343</xdr:rowOff>
    </xdr:from>
    <xdr:ext cx="707053" cy="233205"/>
    <xdr:sp macro="[0]!RemoveCenario" textlink="">
      <xdr:nvSpPr>
        <xdr:cNvPr id="4" name="Remover1" hidden="1">
          <a:extLst>
            <a:ext uri="{FF2B5EF4-FFF2-40B4-BE49-F238E27FC236}">
              <a16:creationId xmlns:a16="http://schemas.microsoft.com/office/drawing/2014/main" id="{00000000-0008-0000-0500-000015000000}"/>
            </a:ext>
          </a:extLst>
        </xdr:cNvPr>
        <xdr:cNvSpPr txBox="1"/>
      </xdr:nvSpPr>
      <xdr:spPr>
        <a:xfrm>
          <a:off x="166688" y="1785937"/>
          <a:ext cx="707053" cy="233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pt-BR" sz="900" b="1">
              <a:solidFill>
                <a:srgbClr val="FF0000"/>
              </a:solidFill>
            </a:rPr>
            <a:t>X</a:t>
          </a:r>
          <a:r>
            <a:rPr lang="pt-BR" sz="900"/>
            <a:t> </a:t>
          </a:r>
          <a:r>
            <a:rPr lang="pt-BR" sz="900" b="1"/>
            <a:t>Remover</a:t>
          </a:r>
        </a:p>
      </xdr:txBody>
    </xdr:sp>
    <xdr:clientData/>
  </xdr:oneCellAnchor>
  <xdr:twoCellAnchor>
    <xdr:from>
      <xdr:col>1</xdr:col>
      <xdr:colOff>71440</xdr:colOff>
      <xdr:row>7</xdr:row>
      <xdr:rowOff>116681</xdr:rowOff>
    </xdr:from>
    <xdr:to>
      <xdr:col>1</xdr:col>
      <xdr:colOff>575440</xdr:colOff>
      <xdr:row>7</xdr:row>
      <xdr:rowOff>476681</xdr:rowOff>
    </xdr:to>
    <xdr:sp macro="[0]!AdicionaRisco" textlink="">
      <xdr:nvSpPr>
        <xdr:cNvPr id="15" name="1">
          <a:extLst>
            <a:ext uri="{FF2B5EF4-FFF2-40B4-BE49-F238E27FC236}">
              <a16:creationId xmlns:a16="http://schemas.microsoft.com/office/drawing/2014/main" id="{00000000-0008-0000-0500-000028000000}"/>
            </a:ext>
          </a:extLst>
        </xdr:cNvPr>
        <xdr:cNvSpPr/>
      </xdr:nvSpPr>
      <xdr:spPr>
        <a:xfrm>
          <a:off x="261940" y="1438275"/>
          <a:ext cx="504000" cy="360000"/>
        </a:xfrm>
        <a:prstGeom prst="roundRect">
          <a:avLst/>
        </a:prstGeom>
        <a:solidFill>
          <a:sysClr val="window" lastClr="FFFFFF"/>
        </a:solidFill>
        <a:ln w="3175">
          <a:solidFill>
            <a:sysClr val="windowText" lastClr="000000"/>
          </a:solidFill>
        </a:ln>
        <a:effectLst/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0">
              <a:solidFill>
                <a:schemeClr val="tx1">
                  <a:lumMod val="65000"/>
                  <a:lumOff val="35000"/>
                </a:schemeClr>
              </a:solidFill>
              <a:latin typeface="+mn-lt"/>
            </a:rPr>
            <a:t>1</a:t>
          </a:r>
        </a:p>
      </xdr:txBody>
    </xdr:sp>
    <xdr:clientData/>
  </xdr:twoCellAnchor>
  <xdr:oneCellAnchor>
    <xdr:from>
      <xdr:col>18</xdr:col>
      <xdr:colOff>772083</xdr:colOff>
      <xdr:row>5</xdr:row>
      <xdr:rowOff>95250</xdr:rowOff>
    </xdr:from>
    <xdr:ext cx="2254721" cy="515013"/>
    <xdr:sp macro="" textlink="">
      <xdr:nvSpPr>
        <xdr:cNvPr id="6" name="CaixaDeTexto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SpPr txBox="1"/>
      </xdr:nvSpPr>
      <xdr:spPr>
        <a:xfrm>
          <a:off x="12666427" y="1440656"/>
          <a:ext cx="2254721" cy="51501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/>
          <a:r>
            <a:rPr lang="pt-BR" sz="1600" b="1" i="0"/>
            <a:t>Heat</a:t>
          </a:r>
          <a:r>
            <a:rPr lang="pt-BR" sz="1600" b="1" i="0" baseline="0"/>
            <a:t> Map</a:t>
          </a:r>
        </a:p>
        <a:p>
          <a:pPr algn="ctr"/>
          <a:r>
            <a:rPr lang="pt-BR" sz="1100" b="0" i="0"/>
            <a:t>Quantidade de riscos por quadrante</a:t>
          </a:r>
        </a:p>
      </xdr:txBody>
    </xdr:sp>
    <xdr:clientData/>
  </xdr:oneCellAnchor>
  <xdr:oneCellAnchor>
    <xdr:from>
      <xdr:col>16</xdr:col>
      <xdr:colOff>57673</xdr:colOff>
      <xdr:row>8</xdr:row>
      <xdr:rowOff>182613</xdr:rowOff>
    </xdr:from>
    <xdr:ext cx="280205" cy="1077026"/>
    <xdr:sp macro="" textlink="">
      <xdr:nvSpPr>
        <xdr:cNvPr id="31" name="Impacto">
          <a:extLst>
            <a:ext uri="{FF2B5EF4-FFF2-40B4-BE49-F238E27FC236}">
              <a16:creationId xmlns:a16="http://schemas.microsoft.com/office/drawing/2014/main" id="{00000000-0008-0000-0500-00001F000000}"/>
            </a:ext>
          </a:extLst>
        </xdr:cNvPr>
        <xdr:cNvSpPr txBox="1"/>
      </xdr:nvSpPr>
      <xdr:spPr>
        <a:xfrm rot="16200000">
          <a:off x="10994013" y="3200398"/>
          <a:ext cx="1077026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pt-BR" sz="1200" b="1"/>
            <a:t>Probabildiade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297647</xdr:colOff>
      <xdr:row>31</xdr:row>
      <xdr:rowOff>83342</xdr:rowOff>
    </xdr:from>
    <xdr:to>
      <xdr:col>19</xdr:col>
      <xdr:colOff>585647</xdr:colOff>
      <xdr:row>31</xdr:row>
      <xdr:rowOff>371342</xdr:rowOff>
    </xdr:to>
    <xdr:sp macro="[0]!HelpCapacidade" textlink="">
      <xdr:nvSpPr>
        <xdr:cNvPr id="2" name="RetanguloDuvida8">
          <a:extLst>
            <a:ext uri="{FF2B5EF4-FFF2-40B4-BE49-F238E27FC236}">
              <a16:creationId xmlns:a16="http://schemas.microsoft.com/office/drawing/2014/main" id="{09999094-F5C8-41A0-8F79-FC9174560C9E}"/>
            </a:ext>
          </a:extLst>
        </xdr:cNvPr>
        <xdr:cNvSpPr/>
      </xdr:nvSpPr>
      <xdr:spPr>
        <a:xfrm>
          <a:off x="11880047" y="7617617"/>
          <a:ext cx="288000" cy="288000"/>
        </a:xfrm>
        <a:prstGeom prst="ellipse">
          <a:avLst/>
        </a:prstGeom>
        <a:solidFill>
          <a:schemeClr val="bg1"/>
        </a:solidFill>
        <a:ln>
          <a:noFill/>
        </a:ln>
        <a:effectLst/>
        <a:scene3d>
          <a:camera prst="orthographicFront"/>
          <a:lightRig rig="threePt" dir="t"/>
        </a:scene3d>
        <a:sp3d>
          <a:bevelT w="152400" h="50800" prst="softRound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rgbClr val="196B24"/>
              </a:solidFill>
              <a:latin typeface="+mn-lt"/>
              <a:cs typeface="Arial" panose="020B0604020202020204" pitchFamily="34" charset="0"/>
            </a:rPr>
            <a:t>?</a:t>
          </a:r>
        </a:p>
      </xdr:txBody>
    </xdr:sp>
    <xdr:clientData/>
  </xdr:twoCellAnchor>
  <xdr:twoCellAnchor>
    <xdr:from>
      <xdr:col>13</xdr:col>
      <xdr:colOff>261925</xdr:colOff>
      <xdr:row>31</xdr:row>
      <xdr:rowOff>83342</xdr:rowOff>
    </xdr:from>
    <xdr:to>
      <xdr:col>13</xdr:col>
      <xdr:colOff>549925</xdr:colOff>
      <xdr:row>31</xdr:row>
      <xdr:rowOff>371342</xdr:rowOff>
    </xdr:to>
    <xdr:sp macro="[0]!HelpVulnerabilidade" textlink="">
      <xdr:nvSpPr>
        <xdr:cNvPr id="3" name="RetanguloDuvida7">
          <a:extLst>
            <a:ext uri="{FF2B5EF4-FFF2-40B4-BE49-F238E27FC236}">
              <a16:creationId xmlns:a16="http://schemas.microsoft.com/office/drawing/2014/main" id="{D788D9CA-8042-414E-8CE8-C14D5739386A}"/>
            </a:ext>
          </a:extLst>
        </xdr:cNvPr>
        <xdr:cNvSpPr/>
      </xdr:nvSpPr>
      <xdr:spPr>
        <a:xfrm>
          <a:off x="8005750" y="7617617"/>
          <a:ext cx="288000" cy="288000"/>
        </a:xfrm>
        <a:prstGeom prst="ellipse">
          <a:avLst/>
        </a:prstGeom>
        <a:solidFill>
          <a:schemeClr val="bg1"/>
        </a:solidFill>
        <a:ln>
          <a:noFill/>
        </a:ln>
        <a:effectLst/>
        <a:scene3d>
          <a:camera prst="orthographicFront"/>
          <a:lightRig rig="threePt" dir="t"/>
        </a:scene3d>
        <a:sp3d>
          <a:bevelT w="152400" h="50800" prst="softRound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rgbClr val="196B24"/>
              </a:solidFill>
              <a:latin typeface="+mn-lt"/>
              <a:cs typeface="Arial" panose="020B0604020202020204" pitchFamily="34" charset="0"/>
            </a:rPr>
            <a:t>?</a:t>
          </a:r>
        </a:p>
      </xdr:txBody>
    </xdr:sp>
    <xdr:clientData/>
  </xdr:twoCellAnchor>
  <xdr:twoCellAnchor>
    <xdr:from>
      <xdr:col>7</xdr:col>
      <xdr:colOff>202396</xdr:colOff>
      <xdr:row>31</xdr:row>
      <xdr:rowOff>83342</xdr:rowOff>
    </xdr:from>
    <xdr:to>
      <xdr:col>7</xdr:col>
      <xdr:colOff>490396</xdr:colOff>
      <xdr:row>31</xdr:row>
      <xdr:rowOff>371342</xdr:rowOff>
    </xdr:to>
    <xdr:sp macro="[0]!HelpAmeaca" textlink="">
      <xdr:nvSpPr>
        <xdr:cNvPr id="4" name="RetanguloDuvida6">
          <a:extLst>
            <a:ext uri="{FF2B5EF4-FFF2-40B4-BE49-F238E27FC236}">
              <a16:creationId xmlns:a16="http://schemas.microsoft.com/office/drawing/2014/main" id="{40472FDB-FD1A-4FB9-917E-4D3FA3606410}"/>
            </a:ext>
          </a:extLst>
        </xdr:cNvPr>
        <xdr:cNvSpPr/>
      </xdr:nvSpPr>
      <xdr:spPr>
        <a:xfrm>
          <a:off x="3640921" y="7617617"/>
          <a:ext cx="288000" cy="288000"/>
        </a:xfrm>
        <a:prstGeom prst="ellipse">
          <a:avLst/>
        </a:prstGeom>
        <a:solidFill>
          <a:schemeClr val="bg1"/>
        </a:solidFill>
        <a:ln>
          <a:noFill/>
        </a:ln>
        <a:effectLst/>
        <a:scene3d>
          <a:camera prst="orthographicFront"/>
          <a:lightRig rig="threePt" dir="t"/>
        </a:scene3d>
        <a:sp3d>
          <a:bevelT w="152400" h="50800" prst="softRound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rgbClr val="196B24"/>
              </a:solidFill>
              <a:latin typeface="+mn-lt"/>
              <a:cs typeface="Arial" panose="020B0604020202020204" pitchFamily="34" charset="0"/>
            </a:rPr>
            <a:t>?</a:t>
          </a:r>
        </a:p>
      </xdr:txBody>
    </xdr:sp>
    <xdr:clientData/>
  </xdr:twoCellAnchor>
  <xdr:twoCellAnchor>
    <xdr:from>
      <xdr:col>21</xdr:col>
      <xdr:colOff>202401</xdr:colOff>
      <xdr:row>21</xdr:row>
      <xdr:rowOff>71436</xdr:rowOff>
    </xdr:from>
    <xdr:to>
      <xdr:col>22</xdr:col>
      <xdr:colOff>180838</xdr:colOff>
      <xdr:row>21</xdr:row>
      <xdr:rowOff>359436</xdr:rowOff>
    </xdr:to>
    <xdr:sp macro="[0]!HelpImpacto" textlink="">
      <xdr:nvSpPr>
        <xdr:cNvPr id="5" name="RetanguloDuvida5">
          <a:extLst>
            <a:ext uri="{FF2B5EF4-FFF2-40B4-BE49-F238E27FC236}">
              <a16:creationId xmlns:a16="http://schemas.microsoft.com/office/drawing/2014/main" id="{8462B605-C90F-4440-960A-48ABF5421282}"/>
            </a:ext>
          </a:extLst>
        </xdr:cNvPr>
        <xdr:cNvSpPr/>
      </xdr:nvSpPr>
      <xdr:spPr>
        <a:xfrm>
          <a:off x="12546801" y="6176961"/>
          <a:ext cx="283237" cy="288000"/>
        </a:xfrm>
        <a:prstGeom prst="ellipse">
          <a:avLst/>
        </a:prstGeom>
        <a:solidFill>
          <a:schemeClr val="bg1"/>
        </a:solidFill>
        <a:ln>
          <a:noFill/>
        </a:ln>
        <a:effectLst/>
        <a:scene3d>
          <a:camera prst="orthographicFront"/>
          <a:lightRig rig="threePt" dir="t"/>
        </a:scene3d>
        <a:sp3d>
          <a:bevelT w="152400" h="50800" prst="softRound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rgbClr val="196B24"/>
              </a:solidFill>
              <a:latin typeface="+mn-lt"/>
              <a:cs typeface="Arial" panose="020B0604020202020204" pitchFamily="34" charset="0"/>
            </a:rPr>
            <a:t>?</a:t>
          </a:r>
        </a:p>
      </xdr:txBody>
    </xdr:sp>
    <xdr:clientData/>
  </xdr:twoCellAnchor>
  <xdr:twoCellAnchor>
    <xdr:from>
      <xdr:col>16</xdr:col>
      <xdr:colOff>238121</xdr:colOff>
      <xdr:row>21</xdr:row>
      <xdr:rowOff>71436</xdr:rowOff>
    </xdr:from>
    <xdr:to>
      <xdr:col>16</xdr:col>
      <xdr:colOff>526121</xdr:colOff>
      <xdr:row>21</xdr:row>
      <xdr:rowOff>359436</xdr:rowOff>
    </xdr:to>
    <xdr:sp macro="[0]!HelpImpacto" textlink="">
      <xdr:nvSpPr>
        <xdr:cNvPr id="6" name="RetanguloDuvida4">
          <a:extLst>
            <a:ext uri="{FF2B5EF4-FFF2-40B4-BE49-F238E27FC236}">
              <a16:creationId xmlns:a16="http://schemas.microsoft.com/office/drawing/2014/main" id="{53BE358B-7DB5-4020-9EA6-62ADC8AE62B5}"/>
            </a:ext>
          </a:extLst>
        </xdr:cNvPr>
        <xdr:cNvSpPr/>
      </xdr:nvSpPr>
      <xdr:spPr>
        <a:xfrm>
          <a:off x="9858371" y="6176961"/>
          <a:ext cx="288000" cy="288000"/>
        </a:xfrm>
        <a:prstGeom prst="ellipse">
          <a:avLst/>
        </a:prstGeom>
        <a:solidFill>
          <a:schemeClr val="bg1"/>
        </a:solidFill>
        <a:ln>
          <a:noFill/>
        </a:ln>
        <a:effectLst/>
        <a:scene3d>
          <a:camera prst="orthographicFront"/>
          <a:lightRig rig="threePt" dir="t"/>
        </a:scene3d>
        <a:sp3d>
          <a:bevelT w="152400" h="50800" prst="softRound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rgbClr val="196B24"/>
              </a:solidFill>
              <a:latin typeface="+mn-lt"/>
              <a:cs typeface="Arial" panose="020B0604020202020204" pitchFamily="34" charset="0"/>
            </a:rPr>
            <a:t>?</a:t>
          </a:r>
        </a:p>
      </xdr:txBody>
    </xdr:sp>
    <xdr:clientData/>
  </xdr:twoCellAnchor>
  <xdr:twoCellAnchor>
    <xdr:from>
      <xdr:col>12</xdr:col>
      <xdr:colOff>440528</xdr:colOff>
      <xdr:row>21</xdr:row>
      <xdr:rowOff>71436</xdr:rowOff>
    </xdr:from>
    <xdr:to>
      <xdr:col>12</xdr:col>
      <xdr:colOff>728528</xdr:colOff>
      <xdr:row>21</xdr:row>
      <xdr:rowOff>359436</xdr:rowOff>
    </xdr:to>
    <xdr:sp macro="[0]!HelpImpacto" textlink="">
      <xdr:nvSpPr>
        <xdr:cNvPr id="7" name="RetanguloDuvida3">
          <a:extLst>
            <a:ext uri="{FF2B5EF4-FFF2-40B4-BE49-F238E27FC236}">
              <a16:creationId xmlns:a16="http://schemas.microsoft.com/office/drawing/2014/main" id="{E8C21C61-B6F3-4885-995E-A94EF7B93C86}"/>
            </a:ext>
          </a:extLst>
        </xdr:cNvPr>
        <xdr:cNvSpPr/>
      </xdr:nvSpPr>
      <xdr:spPr>
        <a:xfrm>
          <a:off x="7346153" y="6176961"/>
          <a:ext cx="288000" cy="288000"/>
        </a:xfrm>
        <a:prstGeom prst="ellipse">
          <a:avLst/>
        </a:prstGeom>
        <a:solidFill>
          <a:schemeClr val="bg1"/>
        </a:solidFill>
        <a:ln>
          <a:noFill/>
        </a:ln>
        <a:effectLst/>
        <a:scene3d>
          <a:camera prst="orthographicFront"/>
          <a:lightRig rig="threePt" dir="t"/>
        </a:scene3d>
        <a:sp3d>
          <a:bevelT w="152400" h="50800" prst="softRound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rgbClr val="196B24"/>
              </a:solidFill>
              <a:latin typeface="+mn-lt"/>
              <a:cs typeface="Arial" panose="020B0604020202020204" pitchFamily="34" charset="0"/>
            </a:rPr>
            <a:t>?</a:t>
          </a:r>
        </a:p>
      </xdr:txBody>
    </xdr:sp>
    <xdr:clientData/>
  </xdr:twoCellAnchor>
  <xdr:twoCellAnchor>
    <xdr:from>
      <xdr:col>9</xdr:col>
      <xdr:colOff>226212</xdr:colOff>
      <xdr:row>21</xdr:row>
      <xdr:rowOff>71436</xdr:rowOff>
    </xdr:from>
    <xdr:to>
      <xdr:col>9</xdr:col>
      <xdr:colOff>514212</xdr:colOff>
      <xdr:row>21</xdr:row>
      <xdr:rowOff>359436</xdr:rowOff>
    </xdr:to>
    <xdr:sp macro="[0]!HelpImpacto" textlink="">
      <xdr:nvSpPr>
        <xdr:cNvPr id="8" name="RetanguloDuvida2">
          <a:extLst>
            <a:ext uri="{FF2B5EF4-FFF2-40B4-BE49-F238E27FC236}">
              <a16:creationId xmlns:a16="http://schemas.microsoft.com/office/drawing/2014/main" id="{6FED2429-559C-49A0-A94E-DBAB5EA7A581}"/>
            </a:ext>
          </a:extLst>
        </xdr:cNvPr>
        <xdr:cNvSpPr/>
      </xdr:nvSpPr>
      <xdr:spPr>
        <a:xfrm>
          <a:off x="4883937" y="6176961"/>
          <a:ext cx="288000" cy="288000"/>
        </a:xfrm>
        <a:prstGeom prst="ellipse">
          <a:avLst/>
        </a:prstGeom>
        <a:solidFill>
          <a:schemeClr val="bg1"/>
        </a:solidFill>
        <a:ln>
          <a:noFill/>
        </a:ln>
        <a:effectLst/>
        <a:scene3d>
          <a:camera prst="orthographicFront"/>
          <a:lightRig rig="threePt" dir="t"/>
        </a:scene3d>
        <a:sp3d>
          <a:bevelT w="152400" h="50800" prst="softRound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rgbClr val="196B24"/>
              </a:solidFill>
              <a:latin typeface="+mn-lt"/>
              <a:cs typeface="Arial" panose="020B0604020202020204" pitchFamily="34" charset="0"/>
            </a:rPr>
            <a:t>?</a:t>
          </a:r>
        </a:p>
      </xdr:txBody>
    </xdr:sp>
    <xdr:clientData/>
  </xdr:twoCellAnchor>
  <xdr:twoCellAnchor>
    <xdr:from>
      <xdr:col>4</xdr:col>
      <xdr:colOff>214308</xdr:colOff>
      <xdr:row>21</xdr:row>
      <xdr:rowOff>71436</xdr:rowOff>
    </xdr:from>
    <xdr:to>
      <xdr:col>4</xdr:col>
      <xdr:colOff>502308</xdr:colOff>
      <xdr:row>21</xdr:row>
      <xdr:rowOff>359436</xdr:rowOff>
    </xdr:to>
    <xdr:sp macro="[0]!HelpImpacto" textlink="">
      <xdr:nvSpPr>
        <xdr:cNvPr id="9" name="RetanguloDuvida1">
          <a:extLst>
            <a:ext uri="{FF2B5EF4-FFF2-40B4-BE49-F238E27FC236}">
              <a16:creationId xmlns:a16="http://schemas.microsoft.com/office/drawing/2014/main" id="{A5E4130C-914E-4299-9723-1AC94F12E41E}"/>
            </a:ext>
          </a:extLst>
        </xdr:cNvPr>
        <xdr:cNvSpPr/>
      </xdr:nvSpPr>
      <xdr:spPr>
        <a:xfrm>
          <a:off x="2224083" y="6176961"/>
          <a:ext cx="288000" cy="288000"/>
        </a:xfrm>
        <a:prstGeom prst="ellipse">
          <a:avLst/>
        </a:prstGeom>
        <a:solidFill>
          <a:schemeClr val="bg1"/>
        </a:solidFill>
        <a:ln>
          <a:noFill/>
        </a:ln>
        <a:effectLst/>
        <a:scene3d>
          <a:camera prst="orthographicFront"/>
          <a:lightRig rig="threePt" dir="t"/>
        </a:scene3d>
        <a:sp3d>
          <a:bevelT w="152400" h="50800" prst="softRound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rgbClr val="196B24"/>
              </a:solidFill>
              <a:latin typeface="+mn-lt"/>
              <a:cs typeface="Arial" panose="020B0604020202020204" pitchFamily="34" charset="0"/>
            </a:rPr>
            <a:t>?</a:t>
          </a:r>
        </a:p>
      </xdr:txBody>
    </xdr:sp>
    <xdr:clientData/>
  </xdr:twoCellAnchor>
  <xdr:oneCellAnchor>
    <xdr:from>
      <xdr:col>24</xdr:col>
      <xdr:colOff>402429</xdr:colOff>
      <xdr:row>12</xdr:row>
      <xdr:rowOff>259556</xdr:rowOff>
    </xdr:from>
    <xdr:ext cx="709874" cy="280205"/>
    <xdr:sp macro="" textlink="">
      <xdr:nvSpPr>
        <xdr:cNvPr id="10" name="CaixaDeTexto">
          <a:extLst>
            <a:ext uri="{FF2B5EF4-FFF2-40B4-BE49-F238E27FC236}">
              <a16:creationId xmlns:a16="http://schemas.microsoft.com/office/drawing/2014/main" id="{95B752CD-9583-4BB9-B97B-7CE27E43FA74}"/>
            </a:ext>
          </a:extLst>
        </xdr:cNvPr>
        <xdr:cNvSpPr txBox="1"/>
      </xdr:nvSpPr>
      <xdr:spPr>
        <a:xfrm>
          <a:off x="14070804" y="4650581"/>
          <a:ext cx="709874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pt-BR" sz="1200" b="1"/>
            <a:t>Impacto</a:t>
          </a:r>
        </a:p>
      </xdr:txBody>
    </xdr:sp>
    <xdr:clientData/>
  </xdr:oneCellAnchor>
  <xdr:oneCellAnchor>
    <xdr:from>
      <xdr:col>21</xdr:col>
      <xdr:colOff>65036</xdr:colOff>
      <xdr:row>9</xdr:row>
      <xdr:rowOff>65932</xdr:rowOff>
    </xdr:from>
    <xdr:ext cx="288000" cy="1077026"/>
    <xdr:sp macro="" textlink="">
      <xdr:nvSpPr>
        <xdr:cNvPr id="11" name="CaixaDeTexto">
          <a:extLst>
            <a:ext uri="{FF2B5EF4-FFF2-40B4-BE49-F238E27FC236}">
              <a16:creationId xmlns:a16="http://schemas.microsoft.com/office/drawing/2014/main" id="{52742230-0B98-49B8-BD37-7A936943310D}"/>
            </a:ext>
          </a:extLst>
        </xdr:cNvPr>
        <xdr:cNvSpPr txBox="1"/>
      </xdr:nvSpPr>
      <xdr:spPr>
        <a:xfrm rot="16200000">
          <a:off x="12014923" y="3108395"/>
          <a:ext cx="1077026" cy="288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pt-BR" sz="1200" b="1"/>
            <a:t>Probabilidade</a:t>
          </a:r>
        </a:p>
      </xdr:txBody>
    </xdr:sp>
    <xdr:clientData/>
  </xdr:oneCellAnchor>
  <xdr:twoCellAnchor>
    <xdr:from>
      <xdr:col>0</xdr:col>
      <xdr:colOff>0</xdr:colOff>
      <xdr:row>0</xdr:row>
      <xdr:rowOff>0</xdr:rowOff>
    </xdr:from>
    <xdr:to>
      <xdr:col>29</xdr:col>
      <xdr:colOff>0</xdr:colOff>
      <xdr:row>52</xdr:row>
      <xdr:rowOff>0</xdr:rowOff>
    </xdr:to>
    <xdr:sp macro="[0]!Oculta" textlink="">
      <xdr:nvSpPr>
        <xdr:cNvPr id="12" name="Retangulo" hidden="1">
          <a:extLst>
            <a:ext uri="{FF2B5EF4-FFF2-40B4-BE49-F238E27FC236}">
              <a16:creationId xmlns:a16="http://schemas.microsoft.com/office/drawing/2014/main" id="{39DD4D74-989E-45D5-8B71-C9B264CEA8AA}"/>
            </a:ext>
          </a:extLst>
        </xdr:cNvPr>
        <xdr:cNvSpPr/>
      </xdr:nvSpPr>
      <xdr:spPr>
        <a:xfrm>
          <a:off x="0" y="0"/>
          <a:ext cx="16068675" cy="11534775"/>
        </a:xfrm>
        <a:prstGeom prst="rect">
          <a:avLst/>
        </a:prstGeom>
        <a:solidFill>
          <a:schemeClr val="tx1"/>
        </a:solidFill>
        <a:ln>
          <a:noFill/>
        </a:ln>
        <a:effectLst>
          <a:outerShdw blurRad="50800" dist="38100" dir="5400000" algn="t" rotWithShape="0">
            <a:prstClr val="black">
              <a:alpha val="40000"/>
            </a:prstClr>
          </a:outerShdw>
        </a:effectLst>
        <a:scene3d>
          <a:camera prst="orthographicFront">
            <a:rot lat="0" lon="0" rev="0"/>
          </a:camera>
          <a:lightRig rig="chilly" dir="t">
            <a:rot lat="0" lon="0" rev="18480000"/>
          </a:lightRig>
        </a:scene3d>
        <a:sp3d prstMaterial="clear">
          <a:bevelT h="635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 editAs="oneCell">
    <xdr:from>
      <xdr:col>1</xdr:col>
      <xdr:colOff>365087</xdr:colOff>
      <xdr:row>14</xdr:row>
      <xdr:rowOff>24410</xdr:rowOff>
    </xdr:from>
    <xdr:to>
      <xdr:col>26</xdr:col>
      <xdr:colOff>268352</xdr:colOff>
      <xdr:row>49</xdr:row>
      <xdr:rowOff>285150</xdr:rowOff>
    </xdr:to>
    <xdr:pic>
      <xdr:nvPicPr>
        <xdr:cNvPr id="13" name="Impacto" hidden="1">
          <a:extLst>
            <a:ext uri="{FF2B5EF4-FFF2-40B4-BE49-F238E27FC236}">
              <a16:creationId xmlns:a16="http://schemas.microsoft.com/office/drawing/2014/main" id="{7AA82163-0242-427C-900E-43DEF42717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479387" y="4996460"/>
          <a:ext cx="14943240" cy="608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12</xdr:col>
      <xdr:colOff>74838</xdr:colOff>
      <xdr:row>12</xdr:row>
      <xdr:rowOff>250031</xdr:rowOff>
    </xdr:from>
    <xdr:to>
      <xdr:col>14</xdr:col>
      <xdr:colOff>399367</xdr:colOff>
      <xdr:row>13</xdr:row>
      <xdr:rowOff>0</xdr:rowOff>
    </xdr:to>
    <xdr:sp macro="[0]!Oculta" textlink="">
      <xdr:nvSpPr>
        <xdr:cNvPr id="14" name="OcultaRetangulo" hidden="1">
          <a:extLst>
            <a:ext uri="{FF2B5EF4-FFF2-40B4-BE49-F238E27FC236}">
              <a16:creationId xmlns:a16="http://schemas.microsoft.com/office/drawing/2014/main" id="{5297A1A9-8F39-400F-BCDF-51040AA57EA1}"/>
            </a:ext>
          </a:extLst>
        </xdr:cNvPr>
        <xdr:cNvSpPr/>
      </xdr:nvSpPr>
      <xdr:spPr>
        <a:xfrm>
          <a:off x="6980463" y="4641056"/>
          <a:ext cx="1819954" cy="330994"/>
        </a:xfrm>
        <a:prstGeom prst="rect">
          <a:avLst/>
        </a:prstGeom>
        <a:solidFill>
          <a:srgbClr val="196B24"/>
        </a:solidFill>
        <a:ln>
          <a:solidFill>
            <a:srgbClr val="196B24"/>
          </a:solidFill>
        </a:ln>
        <a:effectLst/>
      </xdr:spPr>
      <xdr:style>
        <a:lnRef idx="1">
          <a:schemeClr val="accent6">
            <a:hueOff val="0"/>
            <a:satOff val="0"/>
            <a:lumOff val="0"/>
            <a:alphaOff val="0"/>
          </a:schemeClr>
        </a:lnRef>
        <a:fillRef idx="3">
          <a:schemeClr val="accent6">
            <a:hueOff val="0"/>
            <a:satOff val="0"/>
            <a:lumOff val="0"/>
            <a:alphaOff val="0"/>
          </a:schemeClr>
        </a:fillRef>
        <a:effectRef idx="2">
          <a:schemeClr val="accent6">
            <a:hueOff val="0"/>
            <a:satOff val="0"/>
            <a:lumOff val="0"/>
            <a:alphaOff val="0"/>
          </a:schemeClr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/>
            <a:t>Fechar Janela</a:t>
          </a:r>
        </a:p>
      </xdr:txBody>
    </xdr:sp>
    <xdr:clientData/>
  </xdr:twoCellAnchor>
  <xdr:twoCellAnchor editAs="oneCell">
    <xdr:from>
      <xdr:col>9</xdr:col>
      <xdr:colOff>203140</xdr:colOff>
      <xdr:row>13</xdr:row>
      <xdr:rowOff>0</xdr:rowOff>
    </xdr:from>
    <xdr:to>
      <xdr:col>17</xdr:col>
      <xdr:colOff>623485</xdr:colOff>
      <xdr:row>36</xdr:row>
      <xdr:rowOff>160879</xdr:rowOff>
    </xdr:to>
    <xdr:pic>
      <xdr:nvPicPr>
        <xdr:cNvPr id="15" name="Capacidade" hidden="1">
          <a:extLst>
            <a:ext uri="{FF2B5EF4-FFF2-40B4-BE49-F238E27FC236}">
              <a16:creationId xmlns:a16="http://schemas.microsoft.com/office/drawing/2014/main" id="{3DAE4214-A29F-43B0-A470-579BC9CA6C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4860865" y="4972050"/>
          <a:ext cx="6030570" cy="387562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465796</xdr:colOff>
      <xdr:row>13</xdr:row>
      <xdr:rowOff>0</xdr:rowOff>
    </xdr:from>
    <xdr:to>
      <xdr:col>18</xdr:col>
      <xdr:colOff>321468</xdr:colOff>
      <xdr:row>37</xdr:row>
      <xdr:rowOff>178689</xdr:rowOff>
    </xdr:to>
    <xdr:pic>
      <xdr:nvPicPr>
        <xdr:cNvPr id="16" name="Vulnerabilidade" hidden="1">
          <a:extLst>
            <a:ext uri="{FF2B5EF4-FFF2-40B4-BE49-F238E27FC236}">
              <a16:creationId xmlns:a16="http://schemas.microsoft.com/office/drawing/2014/main" id="{2E3FFD82-DB54-4A6B-BCD0-5F2FD69FAD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4504396" y="4972050"/>
          <a:ext cx="6789872" cy="40934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37291</xdr:colOff>
      <xdr:row>13</xdr:row>
      <xdr:rowOff>0</xdr:rowOff>
    </xdr:from>
    <xdr:to>
      <xdr:col>18</xdr:col>
      <xdr:colOff>126266</xdr:colOff>
      <xdr:row>40</xdr:row>
      <xdr:rowOff>11906</xdr:rowOff>
    </xdr:to>
    <xdr:pic>
      <xdr:nvPicPr>
        <xdr:cNvPr id="17" name="Ameaça" hidden="1">
          <a:extLst>
            <a:ext uri="{FF2B5EF4-FFF2-40B4-BE49-F238E27FC236}">
              <a16:creationId xmlns:a16="http://schemas.microsoft.com/office/drawing/2014/main" id="{A0EA0F60-A1B6-4410-888E-4CCDF7EF16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4695016" y="4972050"/>
          <a:ext cx="6404050" cy="44315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95250</xdr:colOff>
      <xdr:row>1</xdr:row>
      <xdr:rowOff>119063</xdr:rowOff>
    </xdr:from>
    <xdr:to>
      <xdr:col>2</xdr:col>
      <xdr:colOff>172313</xdr:colOff>
      <xdr:row>1</xdr:row>
      <xdr:rowOff>479063</xdr:rowOff>
    </xdr:to>
    <xdr:sp macro="[0]!Voltar" textlink="">
      <xdr:nvSpPr>
        <xdr:cNvPr id="22" name="Volta">
          <a:extLst>
            <a:ext uri="{FF2B5EF4-FFF2-40B4-BE49-F238E27FC236}">
              <a16:creationId xmlns:a16="http://schemas.microsoft.com/office/drawing/2014/main" id="{663589E4-F6A3-40D1-9040-AABD0066B991}"/>
            </a:ext>
          </a:extLst>
        </xdr:cNvPr>
        <xdr:cNvSpPr/>
      </xdr:nvSpPr>
      <xdr:spPr>
        <a:xfrm>
          <a:off x="209550" y="204788"/>
          <a:ext cx="724763" cy="360000"/>
        </a:xfrm>
        <a:prstGeom prst="roundRect">
          <a:avLst/>
        </a:prstGeom>
        <a:solidFill>
          <a:sysClr val="window" lastClr="FFFFFF"/>
        </a:solidFill>
        <a:ln>
          <a:solidFill>
            <a:sysClr val="windowText" lastClr="000000"/>
          </a:solidFill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w="114300" prst="artDeco"/>
        </a:sp3d>
      </xdr:spPr>
      <xdr:style>
        <a:lnRef idx="1">
          <a:schemeClr val="accent6"/>
        </a:lnRef>
        <a:fillRef idx="2">
          <a:schemeClr val="accent6"/>
        </a:fillRef>
        <a:effectRef idx="1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pt-BR" sz="1100" b="0">
              <a:solidFill>
                <a:schemeClr val="tx1">
                  <a:lumMod val="65000"/>
                  <a:lumOff val="35000"/>
                </a:schemeClr>
              </a:solidFill>
              <a:latin typeface="+mn-lt"/>
            </a:rPr>
            <a:t>Voltar</a:t>
          </a:r>
          <a:endParaRPr lang="pt-BR" sz="1100" b="0" i="1">
            <a:solidFill>
              <a:schemeClr val="tx1">
                <a:lumMod val="65000"/>
                <a:lumOff val="35000"/>
              </a:schemeClr>
            </a:solidFill>
            <a:latin typeface="+mn-lt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297647</xdr:colOff>
      <xdr:row>31</xdr:row>
      <xdr:rowOff>83342</xdr:rowOff>
    </xdr:from>
    <xdr:to>
      <xdr:col>19</xdr:col>
      <xdr:colOff>585647</xdr:colOff>
      <xdr:row>31</xdr:row>
      <xdr:rowOff>371342</xdr:rowOff>
    </xdr:to>
    <xdr:sp macro="[0]!HelpCapacidade" textlink="">
      <xdr:nvSpPr>
        <xdr:cNvPr id="2" name="RetanguloDuvida8">
          <a:extLst>
            <a:ext uri="{FF2B5EF4-FFF2-40B4-BE49-F238E27FC236}">
              <a16:creationId xmlns:a16="http://schemas.microsoft.com/office/drawing/2014/main" id="{96266F72-D93B-4AEC-9FC1-C4904C672CCB}"/>
            </a:ext>
          </a:extLst>
        </xdr:cNvPr>
        <xdr:cNvSpPr/>
      </xdr:nvSpPr>
      <xdr:spPr>
        <a:xfrm>
          <a:off x="11880047" y="7617617"/>
          <a:ext cx="288000" cy="288000"/>
        </a:xfrm>
        <a:prstGeom prst="ellipse">
          <a:avLst/>
        </a:prstGeom>
        <a:solidFill>
          <a:schemeClr val="bg1"/>
        </a:solidFill>
        <a:ln>
          <a:noFill/>
        </a:ln>
        <a:effectLst/>
        <a:scene3d>
          <a:camera prst="orthographicFront"/>
          <a:lightRig rig="threePt" dir="t"/>
        </a:scene3d>
        <a:sp3d>
          <a:bevelT w="152400" h="50800" prst="softRound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rgbClr val="196B24"/>
              </a:solidFill>
              <a:latin typeface="+mn-lt"/>
              <a:cs typeface="Arial" panose="020B0604020202020204" pitchFamily="34" charset="0"/>
            </a:rPr>
            <a:t>?</a:t>
          </a:r>
        </a:p>
      </xdr:txBody>
    </xdr:sp>
    <xdr:clientData/>
  </xdr:twoCellAnchor>
  <xdr:twoCellAnchor>
    <xdr:from>
      <xdr:col>13</xdr:col>
      <xdr:colOff>261925</xdr:colOff>
      <xdr:row>31</xdr:row>
      <xdr:rowOff>83342</xdr:rowOff>
    </xdr:from>
    <xdr:to>
      <xdr:col>13</xdr:col>
      <xdr:colOff>549925</xdr:colOff>
      <xdr:row>31</xdr:row>
      <xdr:rowOff>371342</xdr:rowOff>
    </xdr:to>
    <xdr:sp macro="[0]!HelpVulnerabilidade" textlink="">
      <xdr:nvSpPr>
        <xdr:cNvPr id="3" name="RetanguloDuvida7">
          <a:extLst>
            <a:ext uri="{FF2B5EF4-FFF2-40B4-BE49-F238E27FC236}">
              <a16:creationId xmlns:a16="http://schemas.microsoft.com/office/drawing/2014/main" id="{68D57222-4B9B-4156-B543-16E51E0143A5}"/>
            </a:ext>
          </a:extLst>
        </xdr:cNvPr>
        <xdr:cNvSpPr/>
      </xdr:nvSpPr>
      <xdr:spPr>
        <a:xfrm>
          <a:off x="8005750" y="7617617"/>
          <a:ext cx="288000" cy="288000"/>
        </a:xfrm>
        <a:prstGeom prst="ellipse">
          <a:avLst/>
        </a:prstGeom>
        <a:solidFill>
          <a:schemeClr val="bg1"/>
        </a:solidFill>
        <a:ln>
          <a:noFill/>
        </a:ln>
        <a:effectLst/>
        <a:scene3d>
          <a:camera prst="orthographicFront"/>
          <a:lightRig rig="threePt" dir="t"/>
        </a:scene3d>
        <a:sp3d>
          <a:bevelT w="152400" h="50800" prst="softRound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rgbClr val="196B24"/>
              </a:solidFill>
              <a:latin typeface="+mn-lt"/>
              <a:cs typeface="Arial" panose="020B0604020202020204" pitchFamily="34" charset="0"/>
            </a:rPr>
            <a:t>?</a:t>
          </a:r>
        </a:p>
      </xdr:txBody>
    </xdr:sp>
    <xdr:clientData/>
  </xdr:twoCellAnchor>
  <xdr:twoCellAnchor>
    <xdr:from>
      <xdr:col>7</xdr:col>
      <xdr:colOff>202396</xdr:colOff>
      <xdr:row>31</xdr:row>
      <xdr:rowOff>83342</xdr:rowOff>
    </xdr:from>
    <xdr:to>
      <xdr:col>7</xdr:col>
      <xdr:colOff>490396</xdr:colOff>
      <xdr:row>31</xdr:row>
      <xdr:rowOff>371342</xdr:rowOff>
    </xdr:to>
    <xdr:sp macro="[0]!HelpAmeaca" textlink="">
      <xdr:nvSpPr>
        <xdr:cNvPr id="4" name="RetanguloDuvida6">
          <a:extLst>
            <a:ext uri="{FF2B5EF4-FFF2-40B4-BE49-F238E27FC236}">
              <a16:creationId xmlns:a16="http://schemas.microsoft.com/office/drawing/2014/main" id="{C047E97A-8657-40E6-B7B0-0FA8B68C424C}"/>
            </a:ext>
          </a:extLst>
        </xdr:cNvPr>
        <xdr:cNvSpPr/>
      </xdr:nvSpPr>
      <xdr:spPr>
        <a:xfrm>
          <a:off x="3640921" y="7617617"/>
          <a:ext cx="288000" cy="288000"/>
        </a:xfrm>
        <a:prstGeom prst="ellipse">
          <a:avLst/>
        </a:prstGeom>
        <a:solidFill>
          <a:schemeClr val="bg1"/>
        </a:solidFill>
        <a:ln>
          <a:noFill/>
        </a:ln>
        <a:effectLst/>
        <a:scene3d>
          <a:camera prst="orthographicFront"/>
          <a:lightRig rig="threePt" dir="t"/>
        </a:scene3d>
        <a:sp3d>
          <a:bevelT w="152400" h="50800" prst="softRound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rgbClr val="196B24"/>
              </a:solidFill>
              <a:latin typeface="+mn-lt"/>
              <a:cs typeface="Arial" panose="020B0604020202020204" pitchFamily="34" charset="0"/>
            </a:rPr>
            <a:t>?</a:t>
          </a:r>
        </a:p>
      </xdr:txBody>
    </xdr:sp>
    <xdr:clientData/>
  </xdr:twoCellAnchor>
  <xdr:twoCellAnchor>
    <xdr:from>
      <xdr:col>21</xdr:col>
      <xdr:colOff>202401</xdr:colOff>
      <xdr:row>21</xdr:row>
      <xdr:rowOff>71436</xdr:rowOff>
    </xdr:from>
    <xdr:to>
      <xdr:col>22</xdr:col>
      <xdr:colOff>180838</xdr:colOff>
      <xdr:row>21</xdr:row>
      <xdr:rowOff>359436</xdr:rowOff>
    </xdr:to>
    <xdr:sp macro="[0]!HelpImpacto" textlink="">
      <xdr:nvSpPr>
        <xdr:cNvPr id="5" name="RetanguloDuvida5">
          <a:extLst>
            <a:ext uri="{FF2B5EF4-FFF2-40B4-BE49-F238E27FC236}">
              <a16:creationId xmlns:a16="http://schemas.microsoft.com/office/drawing/2014/main" id="{DD6D0061-7734-49D4-B6ED-4EF972B61F3E}"/>
            </a:ext>
          </a:extLst>
        </xdr:cNvPr>
        <xdr:cNvSpPr/>
      </xdr:nvSpPr>
      <xdr:spPr>
        <a:xfrm>
          <a:off x="12546801" y="6176961"/>
          <a:ext cx="283237" cy="288000"/>
        </a:xfrm>
        <a:prstGeom prst="ellipse">
          <a:avLst/>
        </a:prstGeom>
        <a:solidFill>
          <a:schemeClr val="bg1"/>
        </a:solidFill>
        <a:ln>
          <a:noFill/>
        </a:ln>
        <a:effectLst/>
        <a:scene3d>
          <a:camera prst="orthographicFront"/>
          <a:lightRig rig="threePt" dir="t"/>
        </a:scene3d>
        <a:sp3d>
          <a:bevelT w="152400" h="50800" prst="softRound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rgbClr val="196B24"/>
              </a:solidFill>
              <a:latin typeface="+mn-lt"/>
              <a:cs typeface="Arial" panose="020B0604020202020204" pitchFamily="34" charset="0"/>
            </a:rPr>
            <a:t>?</a:t>
          </a:r>
        </a:p>
      </xdr:txBody>
    </xdr:sp>
    <xdr:clientData/>
  </xdr:twoCellAnchor>
  <xdr:twoCellAnchor>
    <xdr:from>
      <xdr:col>16</xdr:col>
      <xdr:colOff>238121</xdr:colOff>
      <xdr:row>21</xdr:row>
      <xdr:rowOff>71436</xdr:rowOff>
    </xdr:from>
    <xdr:to>
      <xdr:col>16</xdr:col>
      <xdr:colOff>526121</xdr:colOff>
      <xdr:row>21</xdr:row>
      <xdr:rowOff>359436</xdr:rowOff>
    </xdr:to>
    <xdr:sp macro="[0]!HelpImpacto" textlink="">
      <xdr:nvSpPr>
        <xdr:cNvPr id="6" name="RetanguloDuvida4">
          <a:extLst>
            <a:ext uri="{FF2B5EF4-FFF2-40B4-BE49-F238E27FC236}">
              <a16:creationId xmlns:a16="http://schemas.microsoft.com/office/drawing/2014/main" id="{F41CFEFB-23FD-4EA6-90B6-0AAAAA0669FA}"/>
            </a:ext>
          </a:extLst>
        </xdr:cNvPr>
        <xdr:cNvSpPr/>
      </xdr:nvSpPr>
      <xdr:spPr>
        <a:xfrm>
          <a:off x="9858371" y="6176961"/>
          <a:ext cx="288000" cy="288000"/>
        </a:xfrm>
        <a:prstGeom prst="ellipse">
          <a:avLst/>
        </a:prstGeom>
        <a:solidFill>
          <a:schemeClr val="bg1"/>
        </a:solidFill>
        <a:ln>
          <a:noFill/>
        </a:ln>
        <a:effectLst/>
        <a:scene3d>
          <a:camera prst="orthographicFront"/>
          <a:lightRig rig="threePt" dir="t"/>
        </a:scene3d>
        <a:sp3d>
          <a:bevelT w="152400" h="50800" prst="softRound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rgbClr val="196B24"/>
              </a:solidFill>
              <a:latin typeface="+mn-lt"/>
              <a:cs typeface="Arial" panose="020B0604020202020204" pitchFamily="34" charset="0"/>
            </a:rPr>
            <a:t>?</a:t>
          </a:r>
        </a:p>
      </xdr:txBody>
    </xdr:sp>
    <xdr:clientData/>
  </xdr:twoCellAnchor>
  <xdr:twoCellAnchor>
    <xdr:from>
      <xdr:col>12</xdr:col>
      <xdr:colOff>440528</xdr:colOff>
      <xdr:row>21</xdr:row>
      <xdr:rowOff>71436</xdr:rowOff>
    </xdr:from>
    <xdr:to>
      <xdr:col>12</xdr:col>
      <xdr:colOff>728528</xdr:colOff>
      <xdr:row>21</xdr:row>
      <xdr:rowOff>359436</xdr:rowOff>
    </xdr:to>
    <xdr:sp macro="[0]!HelpImpacto" textlink="">
      <xdr:nvSpPr>
        <xdr:cNvPr id="7" name="RetanguloDuvida3">
          <a:extLst>
            <a:ext uri="{FF2B5EF4-FFF2-40B4-BE49-F238E27FC236}">
              <a16:creationId xmlns:a16="http://schemas.microsoft.com/office/drawing/2014/main" id="{08CAC858-D91B-445F-B30C-579101E6BB64}"/>
            </a:ext>
          </a:extLst>
        </xdr:cNvPr>
        <xdr:cNvSpPr/>
      </xdr:nvSpPr>
      <xdr:spPr>
        <a:xfrm>
          <a:off x="7346153" y="6176961"/>
          <a:ext cx="288000" cy="288000"/>
        </a:xfrm>
        <a:prstGeom prst="ellipse">
          <a:avLst/>
        </a:prstGeom>
        <a:solidFill>
          <a:schemeClr val="bg1"/>
        </a:solidFill>
        <a:ln>
          <a:noFill/>
        </a:ln>
        <a:effectLst/>
        <a:scene3d>
          <a:camera prst="orthographicFront"/>
          <a:lightRig rig="threePt" dir="t"/>
        </a:scene3d>
        <a:sp3d>
          <a:bevelT w="152400" h="50800" prst="softRound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rgbClr val="196B24"/>
              </a:solidFill>
              <a:latin typeface="+mn-lt"/>
              <a:cs typeface="Arial" panose="020B0604020202020204" pitchFamily="34" charset="0"/>
            </a:rPr>
            <a:t>?</a:t>
          </a:r>
        </a:p>
      </xdr:txBody>
    </xdr:sp>
    <xdr:clientData/>
  </xdr:twoCellAnchor>
  <xdr:twoCellAnchor>
    <xdr:from>
      <xdr:col>9</xdr:col>
      <xdr:colOff>226212</xdr:colOff>
      <xdr:row>21</xdr:row>
      <xdr:rowOff>71436</xdr:rowOff>
    </xdr:from>
    <xdr:to>
      <xdr:col>9</xdr:col>
      <xdr:colOff>514212</xdr:colOff>
      <xdr:row>21</xdr:row>
      <xdr:rowOff>359436</xdr:rowOff>
    </xdr:to>
    <xdr:sp macro="[0]!HelpImpacto" textlink="">
      <xdr:nvSpPr>
        <xdr:cNvPr id="8" name="RetanguloDuvida2">
          <a:extLst>
            <a:ext uri="{FF2B5EF4-FFF2-40B4-BE49-F238E27FC236}">
              <a16:creationId xmlns:a16="http://schemas.microsoft.com/office/drawing/2014/main" id="{DEEB9BAC-33B0-4719-824B-10F648DB325E}"/>
            </a:ext>
          </a:extLst>
        </xdr:cNvPr>
        <xdr:cNvSpPr/>
      </xdr:nvSpPr>
      <xdr:spPr>
        <a:xfrm>
          <a:off x="4883937" y="6176961"/>
          <a:ext cx="288000" cy="288000"/>
        </a:xfrm>
        <a:prstGeom prst="ellipse">
          <a:avLst/>
        </a:prstGeom>
        <a:solidFill>
          <a:schemeClr val="bg1"/>
        </a:solidFill>
        <a:ln>
          <a:noFill/>
        </a:ln>
        <a:effectLst/>
        <a:scene3d>
          <a:camera prst="orthographicFront"/>
          <a:lightRig rig="threePt" dir="t"/>
        </a:scene3d>
        <a:sp3d>
          <a:bevelT w="152400" h="50800" prst="softRound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rgbClr val="196B24"/>
              </a:solidFill>
              <a:latin typeface="+mn-lt"/>
              <a:cs typeface="Arial" panose="020B0604020202020204" pitchFamily="34" charset="0"/>
            </a:rPr>
            <a:t>?</a:t>
          </a:r>
        </a:p>
      </xdr:txBody>
    </xdr:sp>
    <xdr:clientData/>
  </xdr:twoCellAnchor>
  <xdr:twoCellAnchor>
    <xdr:from>
      <xdr:col>4</xdr:col>
      <xdr:colOff>214308</xdr:colOff>
      <xdr:row>21</xdr:row>
      <xdr:rowOff>71436</xdr:rowOff>
    </xdr:from>
    <xdr:to>
      <xdr:col>4</xdr:col>
      <xdr:colOff>502308</xdr:colOff>
      <xdr:row>21</xdr:row>
      <xdr:rowOff>359436</xdr:rowOff>
    </xdr:to>
    <xdr:sp macro="[0]!HelpImpacto" textlink="">
      <xdr:nvSpPr>
        <xdr:cNvPr id="9" name="RetanguloDuvida1">
          <a:extLst>
            <a:ext uri="{FF2B5EF4-FFF2-40B4-BE49-F238E27FC236}">
              <a16:creationId xmlns:a16="http://schemas.microsoft.com/office/drawing/2014/main" id="{BF528482-E258-492D-8B57-F25D72B61785}"/>
            </a:ext>
          </a:extLst>
        </xdr:cNvPr>
        <xdr:cNvSpPr/>
      </xdr:nvSpPr>
      <xdr:spPr>
        <a:xfrm>
          <a:off x="2224083" y="6176961"/>
          <a:ext cx="288000" cy="288000"/>
        </a:xfrm>
        <a:prstGeom prst="ellipse">
          <a:avLst/>
        </a:prstGeom>
        <a:solidFill>
          <a:schemeClr val="bg1"/>
        </a:solidFill>
        <a:ln>
          <a:noFill/>
        </a:ln>
        <a:effectLst/>
        <a:scene3d>
          <a:camera prst="orthographicFront"/>
          <a:lightRig rig="threePt" dir="t"/>
        </a:scene3d>
        <a:sp3d>
          <a:bevelT w="152400" h="50800" prst="softRound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rgbClr val="196B24"/>
              </a:solidFill>
              <a:latin typeface="+mn-lt"/>
              <a:cs typeface="Arial" panose="020B0604020202020204" pitchFamily="34" charset="0"/>
            </a:rPr>
            <a:t>?</a:t>
          </a:r>
        </a:p>
      </xdr:txBody>
    </xdr:sp>
    <xdr:clientData/>
  </xdr:twoCellAnchor>
  <xdr:oneCellAnchor>
    <xdr:from>
      <xdr:col>24</xdr:col>
      <xdr:colOff>402429</xdr:colOff>
      <xdr:row>12</xdr:row>
      <xdr:rowOff>259556</xdr:rowOff>
    </xdr:from>
    <xdr:ext cx="709874" cy="280205"/>
    <xdr:sp macro="" textlink="">
      <xdr:nvSpPr>
        <xdr:cNvPr id="10" name="CaixaDeTexto">
          <a:extLst>
            <a:ext uri="{FF2B5EF4-FFF2-40B4-BE49-F238E27FC236}">
              <a16:creationId xmlns:a16="http://schemas.microsoft.com/office/drawing/2014/main" id="{C939ABCA-555C-42D9-A6ED-F707599D20A5}"/>
            </a:ext>
          </a:extLst>
        </xdr:cNvPr>
        <xdr:cNvSpPr txBox="1"/>
      </xdr:nvSpPr>
      <xdr:spPr>
        <a:xfrm>
          <a:off x="14070804" y="4650581"/>
          <a:ext cx="709874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pt-BR" sz="1200" b="1"/>
            <a:t>Impacto</a:t>
          </a:r>
        </a:p>
      </xdr:txBody>
    </xdr:sp>
    <xdr:clientData/>
  </xdr:oneCellAnchor>
  <xdr:oneCellAnchor>
    <xdr:from>
      <xdr:col>21</xdr:col>
      <xdr:colOff>65036</xdr:colOff>
      <xdr:row>9</xdr:row>
      <xdr:rowOff>65932</xdr:rowOff>
    </xdr:from>
    <xdr:ext cx="288000" cy="1077026"/>
    <xdr:sp macro="" textlink="">
      <xdr:nvSpPr>
        <xdr:cNvPr id="11" name="CaixaDeTexto">
          <a:extLst>
            <a:ext uri="{FF2B5EF4-FFF2-40B4-BE49-F238E27FC236}">
              <a16:creationId xmlns:a16="http://schemas.microsoft.com/office/drawing/2014/main" id="{009423F7-EDF2-46D0-98A9-CF19B4338F43}"/>
            </a:ext>
          </a:extLst>
        </xdr:cNvPr>
        <xdr:cNvSpPr txBox="1"/>
      </xdr:nvSpPr>
      <xdr:spPr>
        <a:xfrm rot="16200000">
          <a:off x="12014923" y="3108395"/>
          <a:ext cx="1077026" cy="288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pt-BR" sz="1200" b="1"/>
            <a:t>Probabilidade</a:t>
          </a:r>
        </a:p>
      </xdr:txBody>
    </xdr:sp>
    <xdr:clientData/>
  </xdr:oneCellAnchor>
  <xdr:twoCellAnchor>
    <xdr:from>
      <xdr:col>0</xdr:col>
      <xdr:colOff>0</xdr:colOff>
      <xdr:row>0</xdr:row>
      <xdr:rowOff>0</xdr:rowOff>
    </xdr:from>
    <xdr:to>
      <xdr:col>29</xdr:col>
      <xdr:colOff>0</xdr:colOff>
      <xdr:row>52</xdr:row>
      <xdr:rowOff>0</xdr:rowOff>
    </xdr:to>
    <xdr:sp macro="[0]!Oculta" textlink="">
      <xdr:nvSpPr>
        <xdr:cNvPr id="12" name="Retangulo" hidden="1">
          <a:extLst>
            <a:ext uri="{FF2B5EF4-FFF2-40B4-BE49-F238E27FC236}">
              <a16:creationId xmlns:a16="http://schemas.microsoft.com/office/drawing/2014/main" id="{BF1FB39C-E60A-4DD9-B8D7-7DE18F0AB697}"/>
            </a:ext>
          </a:extLst>
        </xdr:cNvPr>
        <xdr:cNvSpPr/>
      </xdr:nvSpPr>
      <xdr:spPr>
        <a:xfrm>
          <a:off x="0" y="0"/>
          <a:ext cx="16068675" cy="11534775"/>
        </a:xfrm>
        <a:prstGeom prst="rect">
          <a:avLst/>
        </a:prstGeom>
        <a:solidFill>
          <a:schemeClr val="tx1"/>
        </a:solidFill>
        <a:ln>
          <a:noFill/>
        </a:ln>
        <a:effectLst>
          <a:outerShdw blurRad="50800" dist="38100" dir="5400000" algn="t" rotWithShape="0">
            <a:prstClr val="black">
              <a:alpha val="40000"/>
            </a:prstClr>
          </a:outerShdw>
        </a:effectLst>
        <a:scene3d>
          <a:camera prst="orthographicFront">
            <a:rot lat="0" lon="0" rev="0"/>
          </a:camera>
          <a:lightRig rig="chilly" dir="t">
            <a:rot lat="0" lon="0" rev="18480000"/>
          </a:lightRig>
        </a:scene3d>
        <a:sp3d prstMaterial="clear">
          <a:bevelT h="635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 editAs="oneCell">
    <xdr:from>
      <xdr:col>1</xdr:col>
      <xdr:colOff>365087</xdr:colOff>
      <xdr:row>14</xdr:row>
      <xdr:rowOff>24410</xdr:rowOff>
    </xdr:from>
    <xdr:to>
      <xdr:col>26</xdr:col>
      <xdr:colOff>268352</xdr:colOff>
      <xdr:row>49</xdr:row>
      <xdr:rowOff>285150</xdr:rowOff>
    </xdr:to>
    <xdr:pic>
      <xdr:nvPicPr>
        <xdr:cNvPr id="13" name="Impacto" hidden="1">
          <a:extLst>
            <a:ext uri="{FF2B5EF4-FFF2-40B4-BE49-F238E27FC236}">
              <a16:creationId xmlns:a16="http://schemas.microsoft.com/office/drawing/2014/main" id="{6A8F0DED-5B8E-4EC5-B6B2-613BF77C14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479387" y="4996460"/>
          <a:ext cx="14943240" cy="608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12</xdr:col>
      <xdr:colOff>74838</xdr:colOff>
      <xdr:row>12</xdr:row>
      <xdr:rowOff>250031</xdr:rowOff>
    </xdr:from>
    <xdr:to>
      <xdr:col>14</xdr:col>
      <xdr:colOff>399367</xdr:colOff>
      <xdr:row>13</xdr:row>
      <xdr:rowOff>0</xdr:rowOff>
    </xdr:to>
    <xdr:sp macro="[0]!Oculta" textlink="">
      <xdr:nvSpPr>
        <xdr:cNvPr id="14" name="OcultaRetangulo" hidden="1">
          <a:extLst>
            <a:ext uri="{FF2B5EF4-FFF2-40B4-BE49-F238E27FC236}">
              <a16:creationId xmlns:a16="http://schemas.microsoft.com/office/drawing/2014/main" id="{EC63FA57-357B-46A0-A8DD-98A603F45F5C}"/>
            </a:ext>
          </a:extLst>
        </xdr:cNvPr>
        <xdr:cNvSpPr/>
      </xdr:nvSpPr>
      <xdr:spPr>
        <a:xfrm>
          <a:off x="6980463" y="4641056"/>
          <a:ext cx="1819954" cy="330994"/>
        </a:xfrm>
        <a:prstGeom prst="rect">
          <a:avLst/>
        </a:prstGeom>
        <a:solidFill>
          <a:srgbClr val="196B24"/>
        </a:solidFill>
        <a:ln>
          <a:solidFill>
            <a:srgbClr val="196B24"/>
          </a:solidFill>
        </a:ln>
        <a:effectLst/>
      </xdr:spPr>
      <xdr:style>
        <a:lnRef idx="1">
          <a:schemeClr val="accent6">
            <a:hueOff val="0"/>
            <a:satOff val="0"/>
            <a:lumOff val="0"/>
            <a:alphaOff val="0"/>
          </a:schemeClr>
        </a:lnRef>
        <a:fillRef idx="3">
          <a:schemeClr val="accent6">
            <a:hueOff val="0"/>
            <a:satOff val="0"/>
            <a:lumOff val="0"/>
            <a:alphaOff val="0"/>
          </a:schemeClr>
        </a:fillRef>
        <a:effectRef idx="2">
          <a:schemeClr val="accent6">
            <a:hueOff val="0"/>
            <a:satOff val="0"/>
            <a:lumOff val="0"/>
            <a:alphaOff val="0"/>
          </a:schemeClr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/>
            <a:t>Fechar Janela</a:t>
          </a:r>
        </a:p>
      </xdr:txBody>
    </xdr:sp>
    <xdr:clientData/>
  </xdr:twoCellAnchor>
  <xdr:twoCellAnchor editAs="oneCell">
    <xdr:from>
      <xdr:col>9</xdr:col>
      <xdr:colOff>203140</xdr:colOff>
      <xdr:row>13</xdr:row>
      <xdr:rowOff>0</xdr:rowOff>
    </xdr:from>
    <xdr:to>
      <xdr:col>17</xdr:col>
      <xdr:colOff>623485</xdr:colOff>
      <xdr:row>36</xdr:row>
      <xdr:rowOff>160879</xdr:rowOff>
    </xdr:to>
    <xdr:pic>
      <xdr:nvPicPr>
        <xdr:cNvPr id="15" name="Capacidade" hidden="1">
          <a:extLst>
            <a:ext uri="{FF2B5EF4-FFF2-40B4-BE49-F238E27FC236}">
              <a16:creationId xmlns:a16="http://schemas.microsoft.com/office/drawing/2014/main" id="{0851BC32-271D-4E6E-A1A8-E303F8B30F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4860865" y="4972050"/>
          <a:ext cx="6030570" cy="387562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465796</xdr:colOff>
      <xdr:row>13</xdr:row>
      <xdr:rowOff>0</xdr:rowOff>
    </xdr:from>
    <xdr:to>
      <xdr:col>18</xdr:col>
      <xdr:colOff>321468</xdr:colOff>
      <xdr:row>37</xdr:row>
      <xdr:rowOff>178689</xdr:rowOff>
    </xdr:to>
    <xdr:pic>
      <xdr:nvPicPr>
        <xdr:cNvPr id="16" name="Vulnerabilidade" hidden="1">
          <a:extLst>
            <a:ext uri="{FF2B5EF4-FFF2-40B4-BE49-F238E27FC236}">
              <a16:creationId xmlns:a16="http://schemas.microsoft.com/office/drawing/2014/main" id="{33F65D9D-98F1-4DB4-BA30-216EC60DE7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4504396" y="4972050"/>
          <a:ext cx="6789872" cy="40934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37291</xdr:colOff>
      <xdr:row>13</xdr:row>
      <xdr:rowOff>0</xdr:rowOff>
    </xdr:from>
    <xdr:to>
      <xdr:col>18</xdr:col>
      <xdr:colOff>126266</xdr:colOff>
      <xdr:row>40</xdr:row>
      <xdr:rowOff>11906</xdr:rowOff>
    </xdr:to>
    <xdr:pic>
      <xdr:nvPicPr>
        <xdr:cNvPr id="17" name="Ameaça" hidden="1">
          <a:extLst>
            <a:ext uri="{FF2B5EF4-FFF2-40B4-BE49-F238E27FC236}">
              <a16:creationId xmlns:a16="http://schemas.microsoft.com/office/drawing/2014/main" id="{928EEF56-B672-41DF-9901-66EFEAFA4F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4695016" y="4972050"/>
          <a:ext cx="6404050" cy="44315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95250</xdr:colOff>
      <xdr:row>1</xdr:row>
      <xdr:rowOff>119063</xdr:rowOff>
    </xdr:from>
    <xdr:to>
      <xdr:col>2</xdr:col>
      <xdr:colOff>172313</xdr:colOff>
      <xdr:row>1</xdr:row>
      <xdr:rowOff>479063</xdr:rowOff>
    </xdr:to>
    <xdr:sp macro="[0]!Voltar" textlink="">
      <xdr:nvSpPr>
        <xdr:cNvPr id="18" name="Volta">
          <a:extLst>
            <a:ext uri="{FF2B5EF4-FFF2-40B4-BE49-F238E27FC236}">
              <a16:creationId xmlns:a16="http://schemas.microsoft.com/office/drawing/2014/main" id="{BA72FF2F-A734-4DD1-A1E3-E83617413379}"/>
            </a:ext>
          </a:extLst>
        </xdr:cNvPr>
        <xdr:cNvSpPr/>
      </xdr:nvSpPr>
      <xdr:spPr>
        <a:xfrm>
          <a:off x="209550" y="204788"/>
          <a:ext cx="724763" cy="360000"/>
        </a:xfrm>
        <a:prstGeom prst="roundRect">
          <a:avLst/>
        </a:prstGeom>
        <a:solidFill>
          <a:sysClr val="window" lastClr="FFFFFF"/>
        </a:solidFill>
        <a:ln>
          <a:solidFill>
            <a:sysClr val="windowText" lastClr="000000"/>
          </a:solidFill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w="114300" prst="artDeco"/>
        </a:sp3d>
      </xdr:spPr>
      <xdr:style>
        <a:lnRef idx="1">
          <a:schemeClr val="accent6"/>
        </a:lnRef>
        <a:fillRef idx="2">
          <a:schemeClr val="accent6"/>
        </a:fillRef>
        <a:effectRef idx="1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pt-BR" sz="1100" b="0">
              <a:solidFill>
                <a:schemeClr val="tx1">
                  <a:lumMod val="65000"/>
                  <a:lumOff val="35000"/>
                </a:schemeClr>
              </a:solidFill>
              <a:latin typeface="+mn-lt"/>
            </a:rPr>
            <a:t>Voltar</a:t>
          </a:r>
          <a:endParaRPr lang="pt-BR" sz="1100" b="0" i="1">
            <a:solidFill>
              <a:schemeClr val="tx1">
                <a:lumMod val="65000"/>
                <a:lumOff val="35000"/>
              </a:schemeClr>
            </a:solidFill>
            <a:latin typeface="+mn-lt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297647</xdr:colOff>
      <xdr:row>31</xdr:row>
      <xdr:rowOff>83342</xdr:rowOff>
    </xdr:from>
    <xdr:to>
      <xdr:col>19</xdr:col>
      <xdr:colOff>585647</xdr:colOff>
      <xdr:row>31</xdr:row>
      <xdr:rowOff>371342</xdr:rowOff>
    </xdr:to>
    <xdr:sp macro="[0]!HelpCapacidade" textlink="">
      <xdr:nvSpPr>
        <xdr:cNvPr id="2" name="RetanguloDuvida8">
          <a:extLst>
            <a:ext uri="{FF2B5EF4-FFF2-40B4-BE49-F238E27FC236}">
              <a16:creationId xmlns:a16="http://schemas.microsoft.com/office/drawing/2014/main" id="{93F1F0E2-CE3F-4687-9500-B7B24E983E92}"/>
            </a:ext>
          </a:extLst>
        </xdr:cNvPr>
        <xdr:cNvSpPr/>
      </xdr:nvSpPr>
      <xdr:spPr>
        <a:xfrm>
          <a:off x="11880047" y="7617617"/>
          <a:ext cx="288000" cy="288000"/>
        </a:xfrm>
        <a:prstGeom prst="ellipse">
          <a:avLst/>
        </a:prstGeom>
        <a:solidFill>
          <a:schemeClr val="bg1"/>
        </a:solidFill>
        <a:ln>
          <a:noFill/>
        </a:ln>
        <a:effectLst/>
        <a:scene3d>
          <a:camera prst="orthographicFront"/>
          <a:lightRig rig="threePt" dir="t"/>
        </a:scene3d>
        <a:sp3d>
          <a:bevelT w="152400" h="50800" prst="softRound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rgbClr val="196B24"/>
              </a:solidFill>
              <a:latin typeface="+mn-lt"/>
              <a:cs typeface="Arial" panose="020B0604020202020204" pitchFamily="34" charset="0"/>
            </a:rPr>
            <a:t>?</a:t>
          </a:r>
        </a:p>
      </xdr:txBody>
    </xdr:sp>
    <xdr:clientData/>
  </xdr:twoCellAnchor>
  <xdr:twoCellAnchor>
    <xdr:from>
      <xdr:col>13</xdr:col>
      <xdr:colOff>261925</xdr:colOff>
      <xdr:row>31</xdr:row>
      <xdr:rowOff>83342</xdr:rowOff>
    </xdr:from>
    <xdr:to>
      <xdr:col>13</xdr:col>
      <xdr:colOff>549925</xdr:colOff>
      <xdr:row>31</xdr:row>
      <xdr:rowOff>371342</xdr:rowOff>
    </xdr:to>
    <xdr:sp macro="[0]!HelpVulnerabilidade" textlink="">
      <xdr:nvSpPr>
        <xdr:cNvPr id="3" name="RetanguloDuvida7">
          <a:extLst>
            <a:ext uri="{FF2B5EF4-FFF2-40B4-BE49-F238E27FC236}">
              <a16:creationId xmlns:a16="http://schemas.microsoft.com/office/drawing/2014/main" id="{94F55007-7000-48AB-9001-E88A2B717BE8}"/>
            </a:ext>
          </a:extLst>
        </xdr:cNvPr>
        <xdr:cNvSpPr/>
      </xdr:nvSpPr>
      <xdr:spPr>
        <a:xfrm>
          <a:off x="8005750" y="7617617"/>
          <a:ext cx="288000" cy="288000"/>
        </a:xfrm>
        <a:prstGeom prst="ellipse">
          <a:avLst/>
        </a:prstGeom>
        <a:solidFill>
          <a:schemeClr val="bg1"/>
        </a:solidFill>
        <a:ln>
          <a:noFill/>
        </a:ln>
        <a:effectLst/>
        <a:scene3d>
          <a:camera prst="orthographicFront"/>
          <a:lightRig rig="threePt" dir="t"/>
        </a:scene3d>
        <a:sp3d>
          <a:bevelT w="152400" h="50800" prst="softRound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rgbClr val="196B24"/>
              </a:solidFill>
              <a:latin typeface="+mn-lt"/>
              <a:cs typeface="Arial" panose="020B0604020202020204" pitchFamily="34" charset="0"/>
            </a:rPr>
            <a:t>?</a:t>
          </a:r>
        </a:p>
      </xdr:txBody>
    </xdr:sp>
    <xdr:clientData/>
  </xdr:twoCellAnchor>
  <xdr:twoCellAnchor>
    <xdr:from>
      <xdr:col>7</xdr:col>
      <xdr:colOff>202396</xdr:colOff>
      <xdr:row>31</xdr:row>
      <xdr:rowOff>83342</xdr:rowOff>
    </xdr:from>
    <xdr:to>
      <xdr:col>7</xdr:col>
      <xdr:colOff>490396</xdr:colOff>
      <xdr:row>31</xdr:row>
      <xdr:rowOff>371342</xdr:rowOff>
    </xdr:to>
    <xdr:sp macro="[0]!HelpAmeaca" textlink="">
      <xdr:nvSpPr>
        <xdr:cNvPr id="4" name="RetanguloDuvida6">
          <a:extLst>
            <a:ext uri="{FF2B5EF4-FFF2-40B4-BE49-F238E27FC236}">
              <a16:creationId xmlns:a16="http://schemas.microsoft.com/office/drawing/2014/main" id="{50F5AB20-29C9-4C52-B0C3-9B5F339479A5}"/>
            </a:ext>
          </a:extLst>
        </xdr:cNvPr>
        <xdr:cNvSpPr/>
      </xdr:nvSpPr>
      <xdr:spPr>
        <a:xfrm>
          <a:off x="3640921" y="7617617"/>
          <a:ext cx="288000" cy="288000"/>
        </a:xfrm>
        <a:prstGeom prst="ellipse">
          <a:avLst/>
        </a:prstGeom>
        <a:solidFill>
          <a:schemeClr val="bg1"/>
        </a:solidFill>
        <a:ln>
          <a:noFill/>
        </a:ln>
        <a:effectLst/>
        <a:scene3d>
          <a:camera prst="orthographicFront"/>
          <a:lightRig rig="threePt" dir="t"/>
        </a:scene3d>
        <a:sp3d>
          <a:bevelT w="152400" h="50800" prst="softRound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rgbClr val="196B24"/>
              </a:solidFill>
              <a:latin typeface="+mn-lt"/>
              <a:cs typeface="Arial" panose="020B0604020202020204" pitchFamily="34" charset="0"/>
            </a:rPr>
            <a:t>?</a:t>
          </a:r>
        </a:p>
      </xdr:txBody>
    </xdr:sp>
    <xdr:clientData/>
  </xdr:twoCellAnchor>
  <xdr:twoCellAnchor>
    <xdr:from>
      <xdr:col>21</xdr:col>
      <xdr:colOff>202401</xdr:colOff>
      <xdr:row>21</xdr:row>
      <xdr:rowOff>71436</xdr:rowOff>
    </xdr:from>
    <xdr:to>
      <xdr:col>22</xdr:col>
      <xdr:colOff>180838</xdr:colOff>
      <xdr:row>21</xdr:row>
      <xdr:rowOff>359436</xdr:rowOff>
    </xdr:to>
    <xdr:sp macro="[0]!HelpImpacto" textlink="">
      <xdr:nvSpPr>
        <xdr:cNvPr id="5" name="RetanguloDuvida5">
          <a:extLst>
            <a:ext uri="{FF2B5EF4-FFF2-40B4-BE49-F238E27FC236}">
              <a16:creationId xmlns:a16="http://schemas.microsoft.com/office/drawing/2014/main" id="{94253EB9-21D4-4B19-B59A-65F44198E811}"/>
            </a:ext>
          </a:extLst>
        </xdr:cNvPr>
        <xdr:cNvSpPr/>
      </xdr:nvSpPr>
      <xdr:spPr>
        <a:xfrm>
          <a:off x="12546801" y="6176961"/>
          <a:ext cx="283237" cy="288000"/>
        </a:xfrm>
        <a:prstGeom prst="ellipse">
          <a:avLst/>
        </a:prstGeom>
        <a:solidFill>
          <a:schemeClr val="bg1"/>
        </a:solidFill>
        <a:ln>
          <a:noFill/>
        </a:ln>
        <a:effectLst/>
        <a:scene3d>
          <a:camera prst="orthographicFront"/>
          <a:lightRig rig="threePt" dir="t"/>
        </a:scene3d>
        <a:sp3d>
          <a:bevelT w="152400" h="50800" prst="softRound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rgbClr val="196B24"/>
              </a:solidFill>
              <a:latin typeface="+mn-lt"/>
              <a:cs typeface="Arial" panose="020B0604020202020204" pitchFamily="34" charset="0"/>
            </a:rPr>
            <a:t>?</a:t>
          </a:r>
        </a:p>
      </xdr:txBody>
    </xdr:sp>
    <xdr:clientData/>
  </xdr:twoCellAnchor>
  <xdr:twoCellAnchor>
    <xdr:from>
      <xdr:col>16</xdr:col>
      <xdr:colOff>238121</xdr:colOff>
      <xdr:row>21</xdr:row>
      <xdr:rowOff>71436</xdr:rowOff>
    </xdr:from>
    <xdr:to>
      <xdr:col>16</xdr:col>
      <xdr:colOff>526121</xdr:colOff>
      <xdr:row>21</xdr:row>
      <xdr:rowOff>359436</xdr:rowOff>
    </xdr:to>
    <xdr:sp macro="[0]!HelpImpacto" textlink="">
      <xdr:nvSpPr>
        <xdr:cNvPr id="6" name="RetanguloDuvida4">
          <a:extLst>
            <a:ext uri="{FF2B5EF4-FFF2-40B4-BE49-F238E27FC236}">
              <a16:creationId xmlns:a16="http://schemas.microsoft.com/office/drawing/2014/main" id="{46435195-7260-4BC0-8088-2974B20FEF63}"/>
            </a:ext>
          </a:extLst>
        </xdr:cNvPr>
        <xdr:cNvSpPr/>
      </xdr:nvSpPr>
      <xdr:spPr>
        <a:xfrm>
          <a:off x="9858371" y="6176961"/>
          <a:ext cx="288000" cy="288000"/>
        </a:xfrm>
        <a:prstGeom prst="ellipse">
          <a:avLst/>
        </a:prstGeom>
        <a:solidFill>
          <a:schemeClr val="bg1"/>
        </a:solidFill>
        <a:ln>
          <a:noFill/>
        </a:ln>
        <a:effectLst/>
        <a:scene3d>
          <a:camera prst="orthographicFront"/>
          <a:lightRig rig="threePt" dir="t"/>
        </a:scene3d>
        <a:sp3d>
          <a:bevelT w="152400" h="50800" prst="softRound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rgbClr val="196B24"/>
              </a:solidFill>
              <a:latin typeface="+mn-lt"/>
              <a:cs typeface="Arial" panose="020B0604020202020204" pitchFamily="34" charset="0"/>
            </a:rPr>
            <a:t>?</a:t>
          </a:r>
        </a:p>
      </xdr:txBody>
    </xdr:sp>
    <xdr:clientData/>
  </xdr:twoCellAnchor>
  <xdr:twoCellAnchor>
    <xdr:from>
      <xdr:col>12</xdr:col>
      <xdr:colOff>440528</xdr:colOff>
      <xdr:row>21</xdr:row>
      <xdr:rowOff>71436</xdr:rowOff>
    </xdr:from>
    <xdr:to>
      <xdr:col>12</xdr:col>
      <xdr:colOff>728528</xdr:colOff>
      <xdr:row>21</xdr:row>
      <xdr:rowOff>359436</xdr:rowOff>
    </xdr:to>
    <xdr:sp macro="[0]!HelpImpacto" textlink="">
      <xdr:nvSpPr>
        <xdr:cNvPr id="7" name="RetanguloDuvida3">
          <a:extLst>
            <a:ext uri="{FF2B5EF4-FFF2-40B4-BE49-F238E27FC236}">
              <a16:creationId xmlns:a16="http://schemas.microsoft.com/office/drawing/2014/main" id="{86B796A9-D4B4-40FD-A0E7-D074E82107BD}"/>
            </a:ext>
          </a:extLst>
        </xdr:cNvPr>
        <xdr:cNvSpPr/>
      </xdr:nvSpPr>
      <xdr:spPr>
        <a:xfrm>
          <a:off x="7346153" y="6176961"/>
          <a:ext cx="288000" cy="288000"/>
        </a:xfrm>
        <a:prstGeom prst="ellipse">
          <a:avLst/>
        </a:prstGeom>
        <a:solidFill>
          <a:schemeClr val="bg1"/>
        </a:solidFill>
        <a:ln>
          <a:noFill/>
        </a:ln>
        <a:effectLst/>
        <a:scene3d>
          <a:camera prst="orthographicFront"/>
          <a:lightRig rig="threePt" dir="t"/>
        </a:scene3d>
        <a:sp3d>
          <a:bevelT w="152400" h="50800" prst="softRound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rgbClr val="196B24"/>
              </a:solidFill>
              <a:latin typeface="+mn-lt"/>
              <a:cs typeface="Arial" panose="020B0604020202020204" pitchFamily="34" charset="0"/>
            </a:rPr>
            <a:t>?</a:t>
          </a:r>
        </a:p>
      </xdr:txBody>
    </xdr:sp>
    <xdr:clientData/>
  </xdr:twoCellAnchor>
  <xdr:twoCellAnchor>
    <xdr:from>
      <xdr:col>9</xdr:col>
      <xdr:colOff>226212</xdr:colOff>
      <xdr:row>21</xdr:row>
      <xdr:rowOff>71436</xdr:rowOff>
    </xdr:from>
    <xdr:to>
      <xdr:col>9</xdr:col>
      <xdr:colOff>514212</xdr:colOff>
      <xdr:row>21</xdr:row>
      <xdr:rowOff>359436</xdr:rowOff>
    </xdr:to>
    <xdr:sp macro="[0]!HelpImpacto" textlink="">
      <xdr:nvSpPr>
        <xdr:cNvPr id="8" name="RetanguloDuvida2">
          <a:extLst>
            <a:ext uri="{FF2B5EF4-FFF2-40B4-BE49-F238E27FC236}">
              <a16:creationId xmlns:a16="http://schemas.microsoft.com/office/drawing/2014/main" id="{ABA9A730-1D6D-481F-BFA0-0962718B2DAF}"/>
            </a:ext>
          </a:extLst>
        </xdr:cNvPr>
        <xdr:cNvSpPr/>
      </xdr:nvSpPr>
      <xdr:spPr>
        <a:xfrm>
          <a:off x="4883937" y="6176961"/>
          <a:ext cx="288000" cy="288000"/>
        </a:xfrm>
        <a:prstGeom prst="ellipse">
          <a:avLst/>
        </a:prstGeom>
        <a:solidFill>
          <a:schemeClr val="bg1"/>
        </a:solidFill>
        <a:ln>
          <a:noFill/>
        </a:ln>
        <a:effectLst/>
        <a:scene3d>
          <a:camera prst="orthographicFront"/>
          <a:lightRig rig="threePt" dir="t"/>
        </a:scene3d>
        <a:sp3d>
          <a:bevelT w="152400" h="50800" prst="softRound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rgbClr val="196B24"/>
              </a:solidFill>
              <a:latin typeface="+mn-lt"/>
              <a:cs typeface="Arial" panose="020B0604020202020204" pitchFamily="34" charset="0"/>
            </a:rPr>
            <a:t>?</a:t>
          </a:r>
        </a:p>
      </xdr:txBody>
    </xdr:sp>
    <xdr:clientData/>
  </xdr:twoCellAnchor>
  <xdr:twoCellAnchor>
    <xdr:from>
      <xdr:col>4</xdr:col>
      <xdr:colOff>214308</xdr:colOff>
      <xdr:row>21</xdr:row>
      <xdr:rowOff>71436</xdr:rowOff>
    </xdr:from>
    <xdr:to>
      <xdr:col>4</xdr:col>
      <xdr:colOff>502308</xdr:colOff>
      <xdr:row>21</xdr:row>
      <xdr:rowOff>359436</xdr:rowOff>
    </xdr:to>
    <xdr:sp macro="[0]!HelpImpacto" textlink="">
      <xdr:nvSpPr>
        <xdr:cNvPr id="9" name="RetanguloDuvida1">
          <a:extLst>
            <a:ext uri="{FF2B5EF4-FFF2-40B4-BE49-F238E27FC236}">
              <a16:creationId xmlns:a16="http://schemas.microsoft.com/office/drawing/2014/main" id="{BDB66CAD-3C69-4FF8-8673-A1919C5815DE}"/>
            </a:ext>
          </a:extLst>
        </xdr:cNvPr>
        <xdr:cNvSpPr/>
      </xdr:nvSpPr>
      <xdr:spPr>
        <a:xfrm>
          <a:off x="2224083" y="6176961"/>
          <a:ext cx="288000" cy="288000"/>
        </a:xfrm>
        <a:prstGeom prst="ellipse">
          <a:avLst/>
        </a:prstGeom>
        <a:solidFill>
          <a:schemeClr val="bg1"/>
        </a:solidFill>
        <a:ln>
          <a:noFill/>
        </a:ln>
        <a:effectLst/>
        <a:scene3d>
          <a:camera prst="orthographicFront"/>
          <a:lightRig rig="threePt" dir="t"/>
        </a:scene3d>
        <a:sp3d>
          <a:bevelT w="152400" h="50800" prst="softRound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rgbClr val="196B24"/>
              </a:solidFill>
              <a:latin typeface="+mn-lt"/>
              <a:cs typeface="Arial" panose="020B0604020202020204" pitchFamily="34" charset="0"/>
            </a:rPr>
            <a:t>?</a:t>
          </a:r>
        </a:p>
      </xdr:txBody>
    </xdr:sp>
    <xdr:clientData/>
  </xdr:twoCellAnchor>
  <xdr:oneCellAnchor>
    <xdr:from>
      <xdr:col>24</xdr:col>
      <xdr:colOff>402429</xdr:colOff>
      <xdr:row>12</xdr:row>
      <xdr:rowOff>259556</xdr:rowOff>
    </xdr:from>
    <xdr:ext cx="709874" cy="280205"/>
    <xdr:sp macro="" textlink="">
      <xdr:nvSpPr>
        <xdr:cNvPr id="10" name="CaixaDeTexto">
          <a:extLst>
            <a:ext uri="{FF2B5EF4-FFF2-40B4-BE49-F238E27FC236}">
              <a16:creationId xmlns:a16="http://schemas.microsoft.com/office/drawing/2014/main" id="{DF236E67-3E5D-43D8-A80D-6E7777A28D65}"/>
            </a:ext>
          </a:extLst>
        </xdr:cNvPr>
        <xdr:cNvSpPr txBox="1"/>
      </xdr:nvSpPr>
      <xdr:spPr>
        <a:xfrm>
          <a:off x="14070804" y="4650581"/>
          <a:ext cx="709874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pt-BR" sz="1200" b="1"/>
            <a:t>Impacto</a:t>
          </a:r>
        </a:p>
      </xdr:txBody>
    </xdr:sp>
    <xdr:clientData/>
  </xdr:oneCellAnchor>
  <xdr:oneCellAnchor>
    <xdr:from>
      <xdr:col>21</xdr:col>
      <xdr:colOff>65036</xdr:colOff>
      <xdr:row>9</xdr:row>
      <xdr:rowOff>65932</xdr:rowOff>
    </xdr:from>
    <xdr:ext cx="288000" cy="1077026"/>
    <xdr:sp macro="" textlink="">
      <xdr:nvSpPr>
        <xdr:cNvPr id="11" name="CaixaDeTexto">
          <a:extLst>
            <a:ext uri="{FF2B5EF4-FFF2-40B4-BE49-F238E27FC236}">
              <a16:creationId xmlns:a16="http://schemas.microsoft.com/office/drawing/2014/main" id="{0ED5F264-B396-468C-89C0-BE3235D3567A}"/>
            </a:ext>
          </a:extLst>
        </xdr:cNvPr>
        <xdr:cNvSpPr txBox="1"/>
      </xdr:nvSpPr>
      <xdr:spPr>
        <a:xfrm rot="16200000">
          <a:off x="12014923" y="3108395"/>
          <a:ext cx="1077026" cy="288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pt-BR" sz="1200" b="1"/>
            <a:t>Probabilidade</a:t>
          </a:r>
        </a:p>
      </xdr:txBody>
    </xdr:sp>
    <xdr:clientData/>
  </xdr:oneCellAnchor>
  <xdr:twoCellAnchor>
    <xdr:from>
      <xdr:col>0</xdr:col>
      <xdr:colOff>0</xdr:colOff>
      <xdr:row>0</xdr:row>
      <xdr:rowOff>0</xdr:rowOff>
    </xdr:from>
    <xdr:to>
      <xdr:col>29</xdr:col>
      <xdr:colOff>0</xdr:colOff>
      <xdr:row>52</xdr:row>
      <xdr:rowOff>0</xdr:rowOff>
    </xdr:to>
    <xdr:sp macro="[0]!Oculta" textlink="">
      <xdr:nvSpPr>
        <xdr:cNvPr id="12" name="Retangulo">
          <a:extLst>
            <a:ext uri="{FF2B5EF4-FFF2-40B4-BE49-F238E27FC236}">
              <a16:creationId xmlns:a16="http://schemas.microsoft.com/office/drawing/2014/main" id="{B4F7D4B6-AB31-4E86-B310-11D90B0EB882}"/>
            </a:ext>
          </a:extLst>
        </xdr:cNvPr>
        <xdr:cNvSpPr/>
      </xdr:nvSpPr>
      <xdr:spPr>
        <a:xfrm>
          <a:off x="0" y="0"/>
          <a:ext cx="16068675" cy="11534775"/>
        </a:xfrm>
        <a:prstGeom prst="rect">
          <a:avLst/>
        </a:prstGeom>
        <a:solidFill>
          <a:schemeClr val="tx1"/>
        </a:solidFill>
        <a:ln>
          <a:noFill/>
        </a:ln>
        <a:effectLst>
          <a:outerShdw blurRad="50800" dist="38100" dir="5400000" algn="t" rotWithShape="0">
            <a:prstClr val="black">
              <a:alpha val="40000"/>
            </a:prstClr>
          </a:outerShdw>
        </a:effectLst>
        <a:scene3d>
          <a:camera prst="orthographicFront">
            <a:rot lat="0" lon="0" rev="0"/>
          </a:camera>
          <a:lightRig rig="chilly" dir="t">
            <a:rot lat="0" lon="0" rev="18480000"/>
          </a:lightRig>
        </a:scene3d>
        <a:sp3d prstMaterial="clear">
          <a:bevelT h="635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 editAs="oneCell">
    <xdr:from>
      <xdr:col>1</xdr:col>
      <xdr:colOff>365087</xdr:colOff>
      <xdr:row>14</xdr:row>
      <xdr:rowOff>24410</xdr:rowOff>
    </xdr:from>
    <xdr:to>
      <xdr:col>26</xdr:col>
      <xdr:colOff>268352</xdr:colOff>
      <xdr:row>49</xdr:row>
      <xdr:rowOff>285150</xdr:rowOff>
    </xdr:to>
    <xdr:pic>
      <xdr:nvPicPr>
        <xdr:cNvPr id="13" name="Impacto" hidden="1">
          <a:extLst>
            <a:ext uri="{FF2B5EF4-FFF2-40B4-BE49-F238E27FC236}">
              <a16:creationId xmlns:a16="http://schemas.microsoft.com/office/drawing/2014/main" id="{9842C602-EDB9-466B-A95E-8269E23E78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479387" y="4996460"/>
          <a:ext cx="14943240" cy="608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12</xdr:col>
      <xdr:colOff>74838</xdr:colOff>
      <xdr:row>12</xdr:row>
      <xdr:rowOff>250031</xdr:rowOff>
    </xdr:from>
    <xdr:to>
      <xdr:col>14</xdr:col>
      <xdr:colOff>399367</xdr:colOff>
      <xdr:row>13</xdr:row>
      <xdr:rowOff>0</xdr:rowOff>
    </xdr:to>
    <xdr:sp macro="[0]!Oculta" textlink="">
      <xdr:nvSpPr>
        <xdr:cNvPr id="14" name="OcultaRetangulo">
          <a:extLst>
            <a:ext uri="{FF2B5EF4-FFF2-40B4-BE49-F238E27FC236}">
              <a16:creationId xmlns:a16="http://schemas.microsoft.com/office/drawing/2014/main" id="{7AA42287-264F-436D-8F63-EEC5E2ECA72D}"/>
            </a:ext>
          </a:extLst>
        </xdr:cNvPr>
        <xdr:cNvSpPr/>
      </xdr:nvSpPr>
      <xdr:spPr>
        <a:xfrm>
          <a:off x="6980463" y="4641056"/>
          <a:ext cx="1819954" cy="330994"/>
        </a:xfrm>
        <a:prstGeom prst="rect">
          <a:avLst/>
        </a:prstGeom>
        <a:solidFill>
          <a:srgbClr val="196B24"/>
        </a:solidFill>
        <a:ln>
          <a:solidFill>
            <a:srgbClr val="196B24"/>
          </a:solidFill>
        </a:ln>
        <a:effectLst/>
      </xdr:spPr>
      <xdr:style>
        <a:lnRef idx="1">
          <a:schemeClr val="accent6">
            <a:hueOff val="0"/>
            <a:satOff val="0"/>
            <a:lumOff val="0"/>
            <a:alphaOff val="0"/>
          </a:schemeClr>
        </a:lnRef>
        <a:fillRef idx="3">
          <a:schemeClr val="accent6">
            <a:hueOff val="0"/>
            <a:satOff val="0"/>
            <a:lumOff val="0"/>
            <a:alphaOff val="0"/>
          </a:schemeClr>
        </a:fillRef>
        <a:effectRef idx="2">
          <a:schemeClr val="accent6">
            <a:hueOff val="0"/>
            <a:satOff val="0"/>
            <a:lumOff val="0"/>
            <a:alphaOff val="0"/>
          </a:schemeClr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/>
            <a:t>Fechar Janela</a:t>
          </a:r>
        </a:p>
      </xdr:txBody>
    </xdr:sp>
    <xdr:clientData/>
  </xdr:twoCellAnchor>
  <xdr:twoCellAnchor editAs="oneCell">
    <xdr:from>
      <xdr:col>9</xdr:col>
      <xdr:colOff>203140</xdr:colOff>
      <xdr:row>13</xdr:row>
      <xdr:rowOff>0</xdr:rowOff>
    </xdr:from>
    <xdr:to>
      <xdr:col>17</xdr:col>
      <xdr:colOff>623485</xdr:colOff>
      <xdr:row>36</xdr:row>
      <xdr:rowOff>160879</xdr:rowOff>
    </xdr:to>
    <xdr:pic>
      <xdr:nvPicPr>
        <xdr:cNvPr id="15" name="Capacidade" hidden="1">
          <a:extLst>
            <a:ext uri="{FF2B5EF4-FFF2-40B4-BE49-F238E27FC236}">
              <a16:creationId xmlns:a16="http://schemas.microsoft.com/office/drawing/2014/main" id="{163B0BE6-C2D7-406C-BFC4-A712C41A68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4860865" y="4972050"/>
          <a:ext cx="6030570" cy="387562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465796</xdr:colOff>
      <xdr:row>13</xdr:row>
      <xdr:rowOff>0</xdr:rowOff>
    </xdr:from>
    <xdr:to>
      <xdr:col>18</xdr:col>
      <xdr:colOff>321468</xdr:colOff>
      <xdr:row>37</xdr:row>
      <xdr:rowOff>178689</xdr:rowOff>
    </xdr:to>
    <xdr:pic>
      <xdr:nvPicPr>
        <xdr:cNvPr id="16" name="Vulnerabilidade" hidden="1">
          <a:extLst>
            <a:ext uri="{FF2B5EF4-FFF2-40B4-BE49-F238E27FC236}">
              <a16:creationId xmlns:a16="http://schemas.microsoft.com/office/drawing/2014/main" id="{4D15D05A-695D-4C68-A102-A4D3DD2A01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4504396" y="4972050"/>
          <a:ext cx="6789872" cy="40934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37291</xdr:colOff>
      <xdr:row>13</xdr:row>
      <xdr:rowOff>0</xdr:rowOff>
    </xdr:from>
    <xdr:to>
      <xdr:col>18</xdr:col>
      <xdr:colOff>126266</xdr:colOff>
      <xdr:row>40</xdr:row>
      <xdr:rowOff>11906</xdr:rowOff>
    </xdr:to>
    <xdr:pic>
      <xdr:nvPicPr>
        <xdr:cNvPr id="17" name="Ameaça">
          <a:extLst>
            <a:ext uri="{FF2B5EF4-FFF2-40B4-BE49-F238E27FC236}">
              <a16:creationId xmlns:a16="http://schemas.microsoft.com/office/drawing/2014/main" id="{0743790C-AEF1-4AAF-AB73-85FEEF6691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4695016" y="4972050"/>
          <a:ext cx="6404050" cy="44315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95250</xdr:colOff>
      <xdr:row>1</xdr:row>
      <xdr:rowOff>119063</xdr:rowOff>
    </xdr:from>
    <xdr:to>
      <xdr:col>2</xdr:col>
      <xdr:colOff>172313</xdr:colOff>
      <xdr:row>1</xdr:row>
      <xdr:rowOff>479063</xdr:rowOff>
    </xdr:to>
    <xdr:sp macro="[0]!Voltar" textlink="">
      <xdr:nvSpPr>
        <xdr:cNvPr id="18" name="Volta">
          <a:extLst>
            <a:ext uri="{FF2B5EF4-FFF2-40B4-BE49-F238E27FC236}">
              <a16:creationId xmlns:a16="http://schemas.microsoft.com/office/drawing/2014/main" id="{68E9D1B9-E7AF-4885-987D-6CF75F68B0AA}"/>
            </a:ext>
          </a:extLst>
        </xdr:cNvPr>
        <xdr:cNvSpPr/>
      </xdr:nvSpPr>
      <xdr:spPr>
        <a:xfrm>
          <a:off x="209550" y="204788"/>
          <a:ext cx="724763" cy="360000"/>
        </a:xfrm>
        <a:prstGeom prst="roundRect">
          <a:avLst/>
        </a:prstGeom>
        <a:solidFill>
          <a:sysClr val="window" lastClr="FFFFFF"/>
        </a:solidFill>
        <a:ln>
          <a:solidFill>
            <a:sysClr val="windowText" lastClr="000000"/>
          </a:solidFill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w="114300" prst="artDeco"/>
        </a:sp3d>
      </xdr:spPr>
      <xdr:style>
        <a:lnRef idx="1">
          <a:schemeClr val="accent6"/>
        </a:lnRef>
        <a:fillRef idx="2">
          <a:schemeClr val="accent6"/>
        </a:fillRef>
        <a:effectRef idx="1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pt-BR" sz="1100" b="0">
              <a:solidFill>
                <a:schemeClr val="tx1">
                  <a:lumMod val="65000"/>
                  <a:lumOff val="35000"/>
                </a:schemeClr>
              </a:solidFill>
              <a:latin typeface="+mn-lt"/>
            </a:rPr>
            <a:t>Voltar</a:t>
          </a:r>
          <a:endParaRPr lang="pt-BR" sz="1100" b="0" i="1">
            <a:solidFill>
              <a:schemeClr val="tx1">
                <a:lumMod val="65000"/>
                <a:lumOff val="35000"/>
              </a:schemeClr>
            </a:solidFill>
            <a:latin typeface="+mn-lt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1"/>
  <dimension ref="A1:J13"/>
  <sheetViews>
    <sheetView showGridLines="0" showRowColHeaders="0" zoomScaleNormal="100" workbookViewId="0">
      <selection activeCell="B2" sqref="B2:AB2"/>
    </sheetView>
  </sheetViews>
  <sheetFormatPr defaultColWidth="0" defaultRowHeight="15" zeroHeight="1" x14ac:dyDescent="0.25"/>
  <cols>
    <col min="1" max="9" width="9.140625" customWidth="1"/>
    <col min="10" max="10" width="0" hidden="1" customWidth="1"/>
    <col min="11" max="16384" width="9.140625" hidden="1"/>
  </cols>
  <sheetData>
    <row r="1" spans="1:9" ht="42.75" customHeight="1" thickTop="1" thickBot="1" x14ac:dyDescent="0.3">
      <c r="A1" s="121" t="s">
        <v>0</v>
      </c>
      <c r="B1" s="122"/>
      <c r="C1" s="122"/>
      <c r="D1" s="122"/>
      <c r="E1" s="122"/>
      <c r="F1" s="122"/>
      <c r="G1" s="122"/>
      <c r="H1" s="122"/>
      <c r="I1" s="122"/>
    </row>
    <row r="2" spans="1:9" ht="15.75" customHeight="1" x14ac:dyDescent="0.25">
      <c r="A2" s="132" t="s">
        <v>1</v>
      </c>
      <c r="B2" s="132"/>
      <c r="C2" s="132"/>
      <c r="D2" s="132"/>
      <c r="E2" s="132"/>
      <c r="F2" s="132"/>
      <c r="G2" s="132"/>
      <c r="H2" s="132"/>
      <c r="I2" s="132"/>
    </row>
    <row r="3" spans="1:9" ht="6" customHeight="1" x14ac:dyDescent="0.25">
      <c r="A3" s="10"/>
      <c r="B3" s="10"/>
      <c r="C3" s="10"/>
      <c r="D3" s="10"/>
      <c r="E3" s="10"/>
      <c r="F3" s="10"/>
      <c r="G3" s="10"/>
      <c r="H3" s="10"/>
      <c r="I3" s="10"/>
    </row>
    <row r="4" spans="1:9" ht="65.25" customHeight="1" thickBot="1" x14ac:dyDescent="0.3">
      <c r="A4" s="131" t="s">
        <v>2</v>
      </c>
      <c r="B4" s="131"/>
      <c r="C4" s="131"/>
      <c r="D4" s="131"/>
      <c r="E4" s="131"/>
      <c r="F4" s="131"/>
      <c r="G4" s="131"/>
      <c r="H4" s="131"/>
      <c r="I4" s="131"/>
    </row>
    <row r="5" spans="1:9" ht="27.75" customHeight="1" thickBot="1" x14ac:dyDescent="0.3">
      <c r="A5" s="123" t="s">
        <v>3</v>
      </c>
      <c r="B5" s="124"/>
      <c r="C5" s="123" t="s">
        <v>4</v>
      </c>
      <c r="D5" s="125"/>
      <c r="E5" s="125"/>
      <c r="F5" s="125"/>
      <c r="G5" s="125"/>
      <c r="H5" s="125"/>
      <c r="I5" s="126"/>
    </row>
    <row r="6" spans="1:9" ht="18" customHeight="1" x14ac:dyDescent="0.25">
      <c r="A6" s="109" t="s">
        <v>5</v>
      </c>
      <c r="B6" s="127"/>
      <c r="C6" s="129" t="s">
        <v>6</v>
      </c>
      <c r="D6" s="113"/>
      <c r="E6" s="113"/>
      <c r="F6" s="113"/>
      <c r="G6" s="113"/>
      <c r="H6" s="113"/>
      <c r="I6" s="114"/>
    </row>
    <row r="7" spans="1:9" ht="18" customHeight="1" x14ac:dyDescent="0.25">
      <c r="A7" s="111"/>
      <c r="B7" s="128"/>
      <c r="C7" s="130"/>
      <c r="D7" s="115"/>
      <c r="E7" s="115"/>
      <c r="F7" s="115"/>
      <c r="G7" s="115"/>
      <c r="H7" s="115"/>
      <c r="I7" s="116"/>
    </row>
    <row r="8" spans="1:9" ht="18" customHeight="1" x14ac:dyDescent="0.25">
      <c r="A8" s="109" t="s">
        <v>7</v>
      </c>
      <c r="B8" s="110"/>
      <c r="C8" s="113" t="s">
        <v>8</v>
      </c>
      <c r="D8" s="113"/>
      <c r="E8" s="113"/>
      <c r="F8" s="113"/>
      <c r="G8" s="113"/>
      <c r="H8" s="113"/>
      <c r="I8" s="114"/>
    </row>
    <row r="9" spans="1:9" ht="18" customHeight="1" x14ac:dyDescent="0.25">
      <c r="A9" s="111"/>
      <c r="B9" s="112"/>
      <c r="C9" s="115"/>
      <c r="D9" s="115"/>
      <c r="E9" s="115"/>
      <c r="F9" s="115"/>
      <c r="G9" s="115"/>
      <c r="H9" s="115"/>
      <c r="I9" s="116"/>
    </row>
    <row r="10" spans="1:9" ht="18" customHeight="1" x14ac:dyDescent="0.25">
      <c r="A10" s="109" t="s">
        <v>9</v>
      </c>
      <c r="B10" s="110"/>
      <c r="C10" s="113" t="s">
        <v>10</v>
      </c>
      <c r="D10" s="113"/>
      <c r="E10" s="113"/>
      <c r="F10" s="113"/>
      <c r="G10" s="113"/>
      <c r="H10" s="113"/>
      <c r="I10" s="114"/>
    </row>
    <row r="11" spans="1:9" ht="18" customHeight="1" x14ac:dyDescent="0.25">
      <c r="A11" s="111"/>
      <c r="B11" s="112"/>
      <c r="C11" s="115"/>
      <c r="D11" s="115"/>
      <c r="E11" s="115"/>
      <c r="F11" s="115"/>
      <c r="G11" s="115"/>
      <c r="H11" s="115"/>
      <c r="I11" s="116"/>
    </row>
    <row r="12" spans="1:9" ht="18" customHeight="1" x14ac:dyDescent="0.25">
      <c r="A12" s="109" t="s">
        <v>11</v>
      </c>
      <c r="B12" s="110"/>
      <c r="C12" s="113" t="s">
        <v>12</v>
      </c>
      <c r="D12" s="113"/>
      <c r="E12" s="113"/>
      <c r="F12" s="113"/>
      <c r="G12" s="113"/>
      <c r="H12" s="113"/>
      <c r="I12" s="114"/>
    </row>
    <row r="13" spans="1:9" ht="18" customHeight="1" x14ac:dyDescent="0.25">
      <c r="A13" s="117"/>
      <c r="B13" s="118"/>
      <c r="C13" s="119"/>
      <c r="D13" s="119"/>
      <c r="E13" s="119"/>
      <c r="F13" s="119"/>
      <c r="G13" s="119"/>
      <c r="H13" s="119"/>
      <c r="I13" s="120"/>
    </row>
  </sheetData>
  <mergeCells count="13">
    <mergeCell ref="A1:I1"/>
    <mergeCell ref="A5:B5"/>
    <mergeCell ref="C5:I5"/>
    <mergeCell ref="A6:B7"/>
    <mergeCell ref="C6:I7"/>
    <mergeCell ref="A4:I4"/>
    <mergeCell ref="A2:I2"/>
    <mergeCell ref="A8:B9"/>
    <mergeCell ref="C8:I9"/>
    <mergeCell ref="A10:B11"/>
    <mergeCell ref="C10:I11"/>
    <mergeCell ref="A12:B13"/>
    <mergeCell ref="C12:I13"/>
  </mergeCells>
  <pageMargins left="0.511811024" right="0.511811024" top="0.78740157499999996" bottom="0.78740157499999996" header="0.31496062000000002" footer="0.31496062000000002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3"/>
  <dimension ref="A1:I11"/>
  <sheetViews>
    <sheetView showGridLines="0" showRowColHeaders="0" zoomScale="110" zoomScaleNormal="110" workbookViewId="0">
      <selection activeCell="B2" sqref="B2:AB2"/>
    </sheetView>
  </sheetViews>
  <sheetFormatPr defaultColWidth="0" defaultRowHeight="15" zeroHeight="1" x14ac:dyDescent="0.25"/>
  <cols>
    <col min="1" max="1" width="9.140625" customWidth="1"/>
    <col min="2" max="2" width="9.140625" style="24" customWidth="1"/>
    <col min="3" max="9" width="9.140625" customWidth="1"/>
    <col min="10" max="16384" width="9.140625" hidden="1"/>
  </cols>
  <sheetData>
    <row r="1" spans="1:9" ht="42.75" customHeight="1" thickTop="1" thickBot="1" x14ac:dyDescent="0.3">
      <c r="A1" s="121" t="s">
        <v>13</v>
      </c>
      <c r="B1" s="122"/>
      <c r="C1" s="122"/>
      <c r="D1" s="122"/>
      <c r="E1" s="122"/>
      <c r="F1" s="122"/>
      <c r="G1" s="122"/>
      <c r="H1" s="122"/>
      <c r="I1" s="122"/>
    </row>
    <row r="2" spans="1:9" ht="65.25" customHeight="1" thickBot="1" x14ac:dyDescent="0.3">
      <c r="A2" s="133" t="s">
        <v>14</v>
      </c>
      <c r="B2" s="133"/>
      <c r="C2" s="133"/>
      <c r="D2" s="133"/>
      <c r="E2" s="133"/>
      <c r="F2" s="133"/>
      <c r="G2" s="133"/>
      <c r="H2" s="133"/>
      <c r="I2" s="133"/>
    </row>
    <row r="3" spans="1:9" ht="27.75" customHeight="1" thickBot="1" x14ac:dyDescent="0.3">
      <c r="A3" s="123" t="s">
        <v>3</v>
      </c>
      <c r="B3" s="124"/>
      <c r="C3" s="123" t="s">
        <v>4</v>
      </c>
      <c r="D3" s="125"/>
      <c r="E3" s="125"/>
      <c r="F3" s="125"/>
      <c r="G3" s="125"/>
      <c r="H3" s="125"/>
      <c r="I3" s="126"/>
    </row>
    <row r="4" spans="1:9" ht="18" customHeight="1" x14ac:dyDescent="0.25">
      <c r="A4" s="109" t="s">
        <v>5</v>
      </c>
      <c r="B4" s="127"/>
      <c r="C4" s="129" t="s">
        <v>15</v>
      </c>
      <c r="D4" s="113"/>
      <c r="E4" s="113"/>
      <c r="F4" s="113"/>
      <c r="G4" s="113"/>
      <c r="H4" s="113"/>
      <c r="I4" s="114"/>
    </row>
    <row r="5" spans="1:9" ht="18" customHeight="1" x14ac:dyDescent="0.25">
      <c r="A5" s="111"/>
      <c r="B5" s="128"/>
      <c r="C5" s="130"/>
      <c r="D5" s="115"/>
      <c r="E5" s="115"/>
      <c r="F5" s="115"/>
      <c r="G5" s="115"/>
      <c r="H5" s="115"/>
      <c r="I5" s="116"/>
    </row>
    <row r="6" spans="1:9" ht="18" customHeight="1" x14ac:dyDescent="0.25">
      <c r="A6" s="109" t="s">
        <v>7</v>
      </c>
      <c r="B6" s="110"/>
      <c r="C6" s="113" t="s">
        <v>16</v>
      </c>
      <c r="D6" s="113"/>
      <c r="E6" s="113"/>
      <c r="F6" s="113"/>
      <c r="G6" s="113"/>
      <c r="H6" s="113"/>
      <c r="I6" s="114"/>
    </row>
    <row r="7" spans="1:9" ht="18" customHeight="1" x14ac:dyDescent="0.25">
      <c r="A7" s="111"/>
      <c r="B7" s="112"/>
      <c r="C7" s="115"/>
      <c r="D7" s="115"/>
      <c r="E7" s="115"/>
      <c r="F7" s="115"/>
      <c r="G7" s="115"/>
      <c r="H7" s="115"/>
      <c r="I7" s="116"/>
    </row>
    <row r="8" spans="1:9" ht="18" customHeight="1" x14ac:dyDescent="0.25">
      <c r="A8" s="109" t="s">
        <v>9</v>
      </c>
      <c r="B8" s="110"/>
      <c r="C8" s="113" t="s">
        <v>17</v>
      </c>
      <c r="D8" s="113"/>
      <c r="E8" s="113"/>
      <c r="F8" s="113"/>
      <c r="G8" s="113"/>
      <c r="H8" s="113"/>
      <c r="I8" s="114"/>
    </row>
    <row r="9" spans="1:9" ht="18" customHeight="1" x14ac:dyDescent="0.25">
      <c r="A9" s="111"/>
      <c r="B9" s="112"/>
      <c r="C9" s="115"/>
      <c r="D9" s="115"/>
      <c r="E9" s="115"/>
      <c r="F9" s="115"/>
      <c r="G9" s="115"/>
      <c r="H9" s="115"/>
      <c r="I9" s="116"/>
    </row>
    <row r="10" spans="1:9" ht="18" customHeight="1" x14ac:dyDescent="0.25">
      <c r="A10" s="109" t="s">
        <v>11</v>
      </c>
      <c r="B10" s="110"/>
      <c r="C10" s="113" t="s">
        <v>18</v>
      </c>
      <c r="D10" s="113"/>
      <c r="E10" s="113"/>
      <c r="F10" s="113"/>
      <c r="G10" s="113"/>
      <c r="H10" s="113"/>
      <c r="I10" s="114"/>
    </row>
    <row r="11" spans="1:9" ht="18" customHeight="1" x14ac:dyDescent="0.25">
      <c r="A11" s="117"/>
      <c r="B11" s="118"/>
      <c r="C11" s="119"/>
      <c r="D11" s="119"/>
      <c r="E11" s="119"/>
      <c r="F11" s="119"/>
      <c r="G11" s="119"/>
      <c r="H11" s="119"/>
      <c r="I11" s="120"/>
    </row>
  </sheetData>
  <mergeCells count="12">
    <mergeCell ref="A2:I2"/>
    <mergeCell ref="A1:I1"/>
    <mergeCell ref="A3:B3"/>
    <mergeCell ref="C3:I3"/>
    <mergeCell ref="A4:B5"/>
    <mergeCell ref="C4:I5"/>
    <mergeCell ref="A6:B7"/>
    <mergeCell ref="C6:I7"/>
    <mergeCell ref="A8:B9"/>
    <mergeCell ref="C8:I9"/>
    <mergeCell ref="A10:B11"/>
    <mergeCell ref="C10:I11"/>
  </mergeCells>
  <pageMargins left="0.511811024" right="0.511811024" top="0.78740157499999996" bottom="0.78740157499999996" header="0.31496062000000002" footer="0.31496062000000002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Plan2"/>
  <dimension ref="A1:J11"/>
  <sheetViews>
    <sheetView showGridLines="0" showRowColHeaders="0" zoomScale="80" zoomScaleNormal="80" workbookViewId="0">
      <selection activeCell="K6" sqref="K6"/>
    </sheetView>
  </sheetViews>
  <sheetFormatPr defaultColWidth="0" defaultRowHeight="15" zeroHeight="1" x14ac:dyDescent="0.25"/>
  <cols>
    <col min="1" max="9" width="9.140625" customWidth="1"/>
    <col min="10" max="10" width="0" hidden="1" customWidth="1"/>
    <col min="11" max="16384" width="9.140625" hidden="1"/>
  </cols>
  <sheetData>
    <row r="1" spans="1:9" ht="42.75" customHeight="1" thickTop="1" thickBot="1" x14ac:dyDescent="0.3">
      <c r="A1" s="121" t="s">
        <v>19</v>
      </c>
      <c r="B1" s="122"/>
      <c r="C1" s="122"/>
      <c r="D1" s="122"/>
      <c r="E1" s="122"/>
      <c r="F1" s="122"/>
      <c r="G1" s="122"/>
      <c r="H1" s="122"/>
      <c r="I1" s="122"/>
    </row>
    <row r="2" spans="1:9" ht="48" customHeight="1" thickBot="1" x14ac:dyDescent="0.3">
      <c r="A2" s="133" t="s">
        <v>20</v>
      </c>
      <c r="B2" s="133"/>
      <c r="C2" s="133"/>
      <c r="D2" s="133"/>
      <c r="E2" s="133"/>
      <c r="F2" s="133"/>
      <c r="G2" s="133"/>
      <c r="H2" s="133"/>
      <c r="I2" s="133"/>
    </row>
    <row r="3" spans="1:9" ht="27.75" customHeight="1" thickBot="1" x14ac:dyDescent="0.3">
      <c r="A3" s="123" t="s">
        <v>3</v>
      </c>
      <c r="B3" s="124"/>
      <c r="C3" s="123" t="s">
        <v>4</v>
      </c>
      <c r="D3" s="125"/>
      <c r="E3" s="125"/>
      <c r="F3" s="125"/>
      <c r="G3" s="125"/>
      <c r="H3" s="125"/>
      <c r="I3" s="126"/>
    </row>
    <row r="4" spans="1:9" ht="18" customHeight="1" x14ac:dyDescent="0.25">
      <c r="A4" s="109" t="s">
        <v>5</v>
      </c>
      <c r="B4" s="127"/>
      <c r="C4" s="129" t="s">
        <v>21</v>
      </c>
      <c r="D4" s="113"/>
      <c r="E4" s="113"/>
      <c r="F4" s="113"/>
      <c r="G4" s="113"/>
      <c r="H4" s="113"/>
      <c r="I4" s="114"/>
    </row>
    <row r="5" spans="1:9" ht="18" customHeight="1" x14ac:dyDescent="0.25">
      <c r="A5" s="111"/>
      <c r="B5" s="128"/>
      <c r="C5" s="130"/>
      <c r="D5" s="115"/>
      <c r="E5" s="115"/>
      <c r="F5" s="115"/>
      <c r="G5" s="115"/>
      <c r="H5" s="115"/>
      <c r="I5" s="116"/>
    </row>
    <row r="6" spans="1:9" ht="18" customHeight="1" x14ac:dyDescent="0.25">
      <c r="A6" s="109" t="s">
        <v>7</v>
      </c>
      <c r="B6" s="110"/>
      <c r="C6" s="113" t="s">
        <v>22</v>
      </c>
      <c r="D6" s="113"/>
      <c r="E6" s="113"/>
      <c r="F6" s="113"/>
      <c r="G6" s="113"/>
      <c r="H6" s="113"/>
      <c r="I6" s="114"/>
    </row>
    <row r="7" spans="1:9" ht="18" customHeight="1" x14ac:dyDescent="0.25">
      <c r="A7" s="111"/>
      <c r="B7" s="112"/>
      <c r="C7" s="115"/>
      <c r="D7" s="115"/>
      <c r="E7" s="115"/>
      <c r="F7" s="115"/>
      <c r="G7" s="115"/>
      <c r="H7" s="115"/>
      <c r="I7" s="116"/>
    </row>
    <row r="8" spans="1:9" ht="18" customHeight="1" x14ac:dyDescent="0.25">
      <c r="A8" s="109" t="s">
        <v>9</v>
      </c>
      <c r="B8" s="110"/>
      <c r="C8" s="113" t="s">
        <v>23</v>
      </c>
      <c r="D8" s="113"/>
      <c r="E8" s="113"/>
      <c r="F8" s="113"/>
      <c r="G8" s="113"/>
      <c r="H8" s="113"/>
      <c r="I8" s="114"/>
    </row>
    <row r="9" spans="1:9" ht="18" customHeight="1" x14ac:dyDescent="0.25">
      <c r="A9" s="111"/>
      <c r="B9" s="112"/>
      <c r="C9" s="115"/>
      <c r="D9" s="115"/>
      <c r="E9" s="115"/>
      <c r="F9" s="115"/>
      <c r="G9" s="115"/>
      <c r="H9" s="115"/>
      <c r="I9" s="116"/>
    </row>
    <row r="10" spans="1:9" ht="18" customHeight="1" x14ac:dyDescent="0.25">
      <c r="A10" s="109" t="s">
        <v>11</v>
      </c>
      <c r="B10" s="110"/>
      <c r="C10" s="113" t="s">
        <v>24</v>
      </c>
      <c r="D10" s="113"/>
      <c r="E10" s="113"/>
      <c r="F10" s="113"/>
      <c r="G10" s="113"/>
      <c r="H10" s="113"/>
      <c r="I10" s="114"/>
    </row>
    <row r="11" spans="1:9" ht="18" customHeight="1" x14ac:dyDescent="0.25">
      <c r="A11" s="117"/>
      <c r="B11" s="118"/>
      <c r="C11" s="119"/>
      <c r="D11" s="119"/>
      <c r="E11" s="119"/>
      <c r="F11" s="119"/>
      <c r="G11" s="119"/>
      <c r="H11" s="119"/>
      <c r="I11" s="120"/>
    </row>
  </sheetData>
  <mergeCells count="12">
    <mergeCell ref="A6:B7"/>
    <mergeCell ref="C6:I7"/>
    <mergeCell ref="A8:B9"/>
    <mergeCell ref="C8:I9"/>
    <mergeCell ref="A10:B11"/>
    <mergeCell ref="C10:I11"/>
    <mergeCell ref="A1:I1"/>
    <mergeCell ref="A3:B3"/>
    <mergeCell ref="C3:I3"/>
    <mergeCell ref="A4:B5"/>
    <mergeCell ref="C4:I5"/>
    <mergeCell ref="A2:I2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Planilha3"/>
  <dimension ref="A1:L9"/>
  <sheetViews>
    <sheetView showGridLines="0" showRowColHeaders="0" zoomScale="80" zoomScaleNormal="80" workbookViewId="0">
      <selection sqref="A1:F6"/>
    </sheetView>
  </sheetViews>
  <sheetFormatPr defaultColWidth="0" defaultRowHeight="15" zeroHeight="1" x14ac:dyDescent="0.25"/>
  <cols>
    <col min="1" max="1" width="16.85546875" customWidth="1"/>
    <col min="2" max="2" width="19.85546875" customWidth="1"/>
    <col min="3" max="3" width="42.5703125" customWidth="1"/>
    <col min="4" max="4" width="47.5703125" customWidth="1"/>
    <col min="5" max="5" width="74.7109375" customWidth="1"/>
    <col min="6" max="6" width="27.5703125" customWidth="1"/>
    <col min="7" max="12" width="0" hidden="1" customWidth="1"/>
    <col min="13" max="16384" width="9.140625" hidden="1"/>
  </cols>
  <sheetData>
    <row r="1" spans="1:11" ht="42.75" customHeight="1" thickTop="1" thickBot="1" x14ac:dyDescent="0.3">
      <c r="A1" s="8"/>
      <c r="B1" s="37" t="s">
        <v>25</v>
      </c>
      <c r="C1" s="38" t="s">
        <v>26</v>
      </c>
      <c r="D1" s="38" t="s">
        <v>27</v>
      </c>
      <c r="E1" s="38" t="s">
        <v>28</v>
      </c>
      <c r="F1" s="39" t="s">
        <v>29</v>
      </c>
    </row>
    <row r="2" spans="1:11" ht="90" customHeight="1" thickTop="1" x14ac:dyDescent="0.25">
      <c r="A2" s="25" t="s">
        <v>30</v>
      </c>
      <c r="B2" s="26" t="s">
        <v>31</v>
      </c>
      <c r="C2" s="27" t="s">
        <v>32</v>
      </c>
      <c r="D2" s="27" t="s">
        <v>33</v>
      </c>
      <c r="E2" s="27" t="s">
        <v>34</v>
      </c>
      <c r="F2" s="28" t="s">
        <v>35</v>
      </c>
      <c r="G2" s="1"/>
      <c r="H2" s="1"/>
      <c r="I2" s="1"/>
      <c r="J2" s="1"/>
      <c r="K2" s="1"/>
    </row>
    <row r="3" spans="1:11" ht="90" customHeight="1" x14ac:dyDescent="0.25">
      <c r="A3" s="29" t="s">
        <v>36</v>
      </c>
      <c r="B3" s="30" t="s">
        <v>37</v>
      </c>
      <c r="C3" s="31" t="s">
        <v>38</v>
      </c>
      <c r="D3" s="31" t="s">
        <v>39</v>
      </c>
      <c r="E3" s="31" t="s">
        <v>40</v>
      </c>
      <c r="F3" s="32" t="s">
        <v>41</v>
      </c>
    </row>
    <row r="4" spans="1:11" ht="90" customHeight="1" x14ac:dyDescent="0.25">
      <c r="A4" s="29" t="s">
        <v>42</v>
      </c>
      <c r="B4" s="30" t="s">
        <v>42</v>
      </c>
      <c r="C4" s="31" t="s">
        <v>43</v>
      </c>
      <c r="D4" s="31" t="s">
        <v>44</v>
      </c>
      <c r="E4" s="31" t="s">
        <v>45</v>
      </c>
      <c r="F4" s="32" t="s">
        <v>46</v>
      </c>
    </row>
    <row r="5" spans="1:11" ht="90" customHeight="1" x14ac:dyDescent="0.25">
      <c r="A5" s="29" t="s">
        <v>47</v>
      </c>
      <c r="B5" s="30" t="s">
        <v>48</v>
      </c>
      <c r="C5" s="31" t="s">
        <v>49</v>
      </c>
      <c r="D5" s="31" t="s">
        <v>50</v>
      </c>
      <c r="E5" s="31" t="s">
        <v>51</v>
      </c>
      <c r="F5" s="32" t="s">
        <v>52</v>
      </c>
    </row>
    <row r="6" spans="1:11" ht="90" customHeight="1" thickBot="1" x14ac:dyDescent="0.3">
      <c r="A6" s="33" t="s">
        <v>53</v>
      </c>
      <c r="B6" s="34" t="s">
        <v>53</v>
      </c>
      <c r="C6" s="35" t="s">
        <v>53</v>
      </c>
      <c r="D6" s="35" t="s">
        <v>53</v>
      </c>
      <c r="E6" s="35" t="s">
        <v>53</v>
      </c>
      <c r="F6" s="36" t="s">
        <v>53</v>
      </c>
    </row>
    <row r="7" spans="1:11" ht="15.75" hidden="1" thickTop="1" x14ac:dyDescent="0.25"/>
    <row r="8" spans="1:11" ht="15.75" hidden="1" thickTop="1" x14ac:dyDescent="0.25"/>
    <row r="9" spans="1:11" ht="15.75" hidden="1" thickTop="1" x14ac:dyDescent="0.25"/>
  </sheetData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Planilha5"/>
  <dimension ref="A1:AW82"/>
  <sheetViews>
    <sheetView showGridLines="0" showRowColHeaders="0" zoomScale="80" zoomScaleNormal="80" workbookViewId="0">
      <pane ySplit="3" topLeftCell="A19" activePane="bottomLeft" state="frozen"/>
      <selection activeCell="C8" sqref="C8:D8"/>
      <selection pane="bottomLeft" activeCell="B23" sqref="B23:E23"/>
    </sheetView>
  </sheetViews>
  <sheetFormatPr defaultColWidth="0" defaultRowHeight="0" customHeight="1" zeroHeight="1" x14ac:dyDescent="0.25"/>
  <cols>
    <col min="1" max="1" width="1.7109375" customWidth="1"/>
    <col min="2" max="3" width="9.7109375" style="2" customWidth="1"/>
    <col min="4" max="4" width="9" style="2" customWidth="1"/>
    <col min="5" max="5" width="9.140625" style="2" customWidth="1"/>
    <col min="6" max="6" width="10.42578125" style="2" customWidth="1"/>
    <col min="7" max="7" width="1.85546875" style="2" customWidth="1"/>
    <col min="8" max="8" width="9" style="2" customWidth="1"/>
    <col min="9" max="9" width="9.28515625" style="2" customWidth="1"/>
    <col min="10" max="10" width="9.140625" style="2" customWidth="1"/>
    <col min="11" max="11" width="14.140625" style="2" customWidth="1"/>
    <col min="12" max="12" width="10.42578125" style="2" customWidth="1"/>
    <col min="13" max="13" width="12.5703125" style="2" customWidth="1"/>
    <col min="14" max="14" width="9.85546875" style="2" customWidth="1"/>
    <col min="15" max="15" width="9.28515625" style="2" customWidth="1"/>
    <col min="16" max="16" width="9" style="2" customWidth="1"/>
    <col min="17" max="17" width="9.7109375" style="2" customWidth="1"/>
    <col min="18" max="18" width="10.5703125" style="2" customWidth="1"/>
    <col min="19" max="19" width="9.140625" style="2" customWidth="1"/>
    <col min="20" max="20" width="10.28515625" style="2" customWidth="1"/>
    <col min="21" max="21" width="1.140625" style="2" customWidth="1"/>
    <col min="22" max="22" width="4.5703125" style="2" customWidth="1"/>
    <col min="23" max="23" width="4.140625" style="2" customWidth="1"/>
    <col min="24" max="27" width="11.140625" style="2" customWidth="1"/>
    <col min="28" max="28" width="0.85546875" style="2" customWidth="1"/>
    <col min="29" max="29" width="1.7109375" customWidth="1"/>
    <col min="30" max="36" width="9.140625" style="2" hidden="1" customWidth="1"/>
    <col min="37" max="49" width="0" style="2" hidden="1" customWidth="1"/>
    <col min="50" max="16384" width="9.140625" style="2" hidden="1"/>
  </cols>
  <sheetData>
    <row r="1" spans="1:29" customFormat="1" ht="6.75" customHeight="1" x14ac:dyDescent="0.25"/>
    <row r="2" spans="1:29" customFormat="1" ht="48.75" customHeight="1" x14ac:dyDescent="0.25">
      <c r="B2" s="192" t="s">
        <v>54</v>
      </c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2"/>
      <c r="T2" s="192"/>
      <c r="U2" s="192"/>
      <c r="V2" s="192"/>
      <c r="W2" s="192"/>
      <c r="X2" s="192"/>
      <c r="Y2" s="192"/>
      <c r="Z2" s="192"/>
      <c r="AA2" s="192"/>
      <c r="AB2" s="192"/>
    </row>
    <row r="3" spans="1:29" customFormat="1" ht="6.75" customHeight="1" x14ac:dyDescent="0.25"/>
    <row r="4" spans="1:29" customFormat="1" ht="6.75" customHeight="1" thickBot="1" x14ac:dyDescent="0.3"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</row>
    <row r="5" spans="1:29" s="60" customFormat="1" ht="39.75" customHeight="1" thickTop="1" thickBot="1" x14ac:dyDescent="0.35">
      <c r="A5"/>
      <c r="B5" s="154" t="s">
        <v>55</v>
      </c>
      <c r="C5" s="154"/>
      <c r="D5" s="154"/>
      <c r="E5" s="154"/>
      <c r="F5" s="154"/>
      <c r="G5" s="154"/>
      <c r="H5" s="154"/>
      <c r="I5" s="154"/>
      <c r="J5" s="154"/>
      <c r="K5" s="154"/>
      <c r="L5" s="154"/>
      <c r="M5" s="154"/>
      <c r="N5" s="154"/>
      <c r="O5" s="154"/>
      <c r="P5" s="154"/>
      <c r="Q5" s="154"/>
      <c r="R5" s="154"/>
      <c r="S5" s="154"/>
      <c r="T5" s="154"/>
      <c r="U5" s="154"/>
      <c r="V5" s="154"/>
      <c r="W5" s="154"/>
      <c r="X5" s="154"/>
      <c r="Y5" s="154"/>
      <c r="Z5" s="154"/>
      <c r="AA5" s="154"/>
      <c r="AB5" s="155"/>
      <c r="AC5"/>
    </row>
    <row r="6" spans="1:29" s="60" customFormat="1" ht="8.25" customHeight="1" thickTop="1" thickBot="1" x14ac:dyDescent="0.35">
      <c r="A6"/>
      <c r="B6" s="61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2"/>
      <c r="V6" s="61"/>
      <c r="W6" s="61"/>
      <c r="X6" s="61"/>
      <c r="Y6" s="61"/>
      <c r="Z6" s="61"/>
      <c r="AA6" s="61"/>
      <c r="AB6" s="63"/>
      <c r="AC6"/>
    </row>
    <row r="7" spans="1:29" customFormat="1" ht="7.5" customHeight="1" thickTop="1" thickBot="1" x14ac:dyDescent="0.3">
      <c r="B7" s="156" t="s">
        <v>56</v>
      </c>
      <c r="C7" s="157"/>
      <c r="D7" s="158"/>
      <c r="E7" s="164" t="s">
        <v>57</v>
      </c>
      <c r="F7" s="165"/>
      <c r="G7" s="166"/>
      <c r="H7" s="156" t="s">
        <v>58</v>
      </c>
      <c r="I7" s="157"/>
      <c r="J7" s="157"/>
      <c r="K7" s="170"/>
      <c r="L7" s="170"/>
      <c r="M7" s="170"/>
      <c r="N7" s="170"/>
      <c r="O7" s="170"/>
      <c r="P7" s="170"/>
      <c r="Q7" s="170"/>
      <c r="R7" s="170"/>
      <c r="S7" s="170"/>
      <c r="T7" s="171"/>
      <c r="V7" s="17"/>
      <c r="W7" s="17"/>
      <c r="X7" s="64"/>
      <c r="Y7" s="64"/>
      <c r="Z7" s="64"/>
      <c r="AA7" s="64"/>
      <c r="AB7" s="65"/>
    </row>
    <row r="8" spans="1:29" s="70" customFormat="1" ht="38.25" customHeight="1" thickBot="1" x14ac:dyDescent="0.3">
      <c r="A8"/>
      <c r="B8" s="159"/>
      <c r="C8" s="160"/>
      <c r="D8" s="161"/>
      <c r="E8" s="167"/>
      <c r="F8" s="168"/>
      <c r="G8" s="169"/>
      <c r="H8" s="159"/>
      <c r="I8" s="160"/>
      <c r="J8" s="160"/>
      <c r="K8" s="172"/>
      <c r="L8" s="172"/>
      <c r="M8" s="172"/>
      <c r="N8" s="172"/>
      <c r="O8" s="172"/>
      <c r="P8" s="172"/>
      <c r="Q8" s="172"/>
      <c r="R8" s="172"/>
      <c r="S8" s="172"/>
      <c r="T8" s="173"/>
      <c r="U8" s="66"/>
      <c r="V8" s="11"/>
      <c r="W8" s="17"/>
      <c r="X8" s="162" t="s">
        <v>59</v>
      </c>
      <c r="Y8" s="163"/>
      <c r="Z8" s="67">
        <f>IF(AA8="",0,IF(AA8&lt;=2,1,IF(AA8&lt;=6,2,IF(AA8&lt;=12,3,4))))</f>
        <v>0</v>
      </c>
      <c r="AA8" s="68" t="str">
        <f>IF(OR(V12="",V13=""),"",PRODUCT(V12:V13))</f>
        <v/>
      </c>
      <c r="AB8" s="69"/>
      <c r="AC8"/>
    </row>
    <row r="9" spans="1:29" s="60" customFormat="1" ht="45.75" customHeight="1" x14ac:dyDescent="0.3">
      <c r="A9"/>
      <c r="B9" s="137" t="s">
        <v>60</v>
      </c>
      <c r="C9" s="138"/>
      <c r="D9" s="139"/>
      <c r="E9" s="140"/>
      <c r="F9" s="141"/>
      <c r="G9" s="141"/>
      <c r="H9" s="141"/>
      <c r="I9" s="141"/>
      <c r="J9" s="141"/>
      <c r="K9" s="141"/>
      <c r="L9" s="141"/>
      <c r="M9" s="141"/>
      <c r="N9" s="141"/>
      <c r="O9" s="141"/>
      <c r="P9" s="141"/>
      <c r="Q9" s="141"/>
      <c r="R9" s="141"/>
      <c r="S9" s="141"/>
      <c r="T9" s="142"/>
      <c r="U9" s="66"/>
      <c r="V9" s="71"/>
      <c r="W9" s="12">
        <v>4</v>
      </c>
      <c r="X9" s="72" t="str">
        <f t="shared" ref="X9:AA12" si="0">IF(AND($V$13=X$13,$V$12=$W9),1,"")</f>
        <v/>
      </c>
      <c r="Y9" s="73" t="str">
        <f t="shared" si="0"/>
        <v/>
      </c>
      <c r="Z9" s="73" t="str">
        <f t="shared" si="0"/>
        <v/>
      </c>
      <c r="AA9" s="74" t="str">
        <f t="shared" si="0"/>
        <v/>
      </c>
      <c r="AB9" s="75"/>
      <c r="AC9"/>
    </row>
    <row r="10" spans="1:29" s="60" customFormat="1" ht="45.75" customHeight="1" x14ac:dyDescent="0.3">
      <c r="A10"/>
      <c r="B10" s="137" t="s">
        <v>61</v>
      </c>
      <c r="C10" s="138"/>
      <c r="D10" s="139"/>
      <c r="E10" s="140"/>
      <c r="F10" s="141"/>
      <c r="G10" s="141"/>
      <c r="H10" s="141"/>
      <c r="I10" s="141"/>
      <c r="J10" s="141"/>
      <c r="K10" s="141"/>
      <c r="L10" s="141"/>
      <c r="M10" s="141"/>
      <c r="N10" s="141"/>
      <c r="O10" s="141"/>
      <c r="P10" s="141"/>
      <c r="Q10" s="141"/>
      <c r="R10" s="141"/>
      <c r="S10" s="141"/>
      <c r="T10" s="142"/>
      <c r="U10" s="66"/>
      <c r="V10" s="71"/>
      <c r="W10" s="12">
        <v>3</v>
      </c>
      <c r="X10" s="76" t="str">
        <f t="shared" si="0"/>
        <v/>
      </c>
      <c r="Y10" s="77" t="str">
        <f t="shared" si="0"/>
        <v/>
      </c>
      <c r="Z10" s="78" t="str">
        <f t="shared" si="0"/>
        <v/>
      </c>
      <c r="AA10" s="79" t="str">
        <f t="shared" si="0"/>
        <v/>
      </c>
      <c r="AB10" s="75"/>
      <c r="AC10"/>
    </row>
    <row r="11" spans="1:29" s="60" customFormat="1" ht="45.75" customHeight="1" x14ac:dyDescent="0.3">
      <c r="A11"/>
      <c r="B11" s="137" t="s">
        <v>62</v>
      </c>
      <c r="C11" s="138"/>
      <c r="D11" s="139"/>
      <c r="E11" s="140"/>
      <c r="F11" s="141"/>
      <c r="G11" s="141"/>
      <c r="H11" s="141"/>
      <c r="I11" s="141"/>
      <c r="J11" s="141"/>
      <c r="K11" s="141"/>
      <c r="L11" s="141"/>
      <c r="M11" s="141"/>
      <c r="N11" s="141"/>
      <c r="O11" s="141"/>
      <c r="P11" s="141"/>
      <c r="Q11" s="141"/>
      <c r="R11" s="141"/>
      <c r="S11" s="141"/>
      <c r="T11" s="142"/>
      <c r="U11" s="66"/>
      <c r="V11" s="71"/>
      <c r="W11" s="12">
        <v>2</v>
      </c>
      <c r="X11" s="80" t="str">
        <f t="shared" si="0"/>
        <v/>
      </c>
      <c r="Y11" s="77" t="str">
        <f t="shared" si="0"/>
        <v/>
      </c>
      <c r="Z11" s="77" t="str">
        <f t="shared" si="0"/>
        <v/>
      </c>
      <c r="AA11" s="79" t="str">
        <f t="shared" si="0"/>
        <v/>
      </c>
      <c r="AB11" s="75"/>
      <c r="AC11"/>
    </row>
    <row r="12" spans="1:29" s="60" customFormat="1" ht="45.75" customHeight="1" thickBot="1" x14ac:dyDescent="0.35">
      <c r="A12"/>
      <c r="B12" s="143" t="s">
        <v>63</v>
      </c>
      <c r="C12" s="143"/>
      <c r="D12" s="144"/>
      <c r="E12" s="145"/>
      <c r="F12" s="146"/>
      <c r="G12" s="146"/>
      <c r="H12" s="146"/>
      <c r="I12" s="146"/>
      <c r="J12" s="146"/>
      <c r="K12" s="146"/>
      <c r="L12" s="146"/>
      <c r="M12" s="146"/>
      <c r="N12" s="146"/>
      <c r="O12" s="146"/>
      <c r="P12" s="146"/>
      <c r="Q12" s="146"/>
      <c r="R12" s="146"/>
      <c r="S12" s="146"/>
      <c r="T12" s="146"/>
      <c r="U12" s="66"/>
      <c r="V12" s="81" t="str">
        <f>IF(U33="","",IF(U33="Baixa",1,IF(U33="Média",2,IF(U33="Alta",3,IF(U33="Muito Alta",4)))))</f>
        <v/>
      </c>
      <c r="W12" s="12">
        <v>1</v>
      </c>
      <c r="X12" s="82" t="str">
        <f t="shared" si="0"/>
        <v/>
      </c>
      <c r="Y12" s="83" t="str">
        <f t="shared" si="0"/>
        <v/>
      </c>
      <c r="Z12" s="84" t="str">
        <f t="shared" si="0"/>
        <v/>
      </c>
      <c r="AA12" s="85" t="str">
        <f t="shared" si="0"/>
        <v/>
      </c>
      <c r="AB12" s="75"/>
      <c r="AC12"/>
    </row>
    <row r="13" spans="1:29" s="60" customFormat="1" ht="45.75" customHeight="1" thickBot="1" x14ac:dyDescent="0.35">
      <c r="A13"/>
      <c r="B13" s="147" t="s">
        <v>64</v>
      </c>
      <c r="C13" s="148"/>
      <c r="D13" s="149"/>
      <c r="E13" s="152"/>
      <c r="F13" s="153"/>
      <c r="G13" s="153"/>
      <c r="H13" s="148" t="s">
        <v>65</v>
      </c>
      <c r="I13" s="148"/>
      <c r="J13" s="148"/>
      <c r="K13" s="150"/>
      <c r="L13" s="150"/>
      <c r="M13" s="150"/>
      <c r="N13" s="150"/>
      <c r="O13" s="150"/>
      <c r="P13" s="150"/>
      <c r="Q13" s="150"/>
      <c r="R13" s="150"/>
      <c r="S13" s="150"/>
      <c r="T13" s="151"/>
      <c r="U13" s="66"/>
      <c r="V13" s="86" t="str">
        <f>IF(X24=0,"",X24)</f>
        <v/>
      </c>
      <c r="W13" s="87"/>
      <c r="X13" s="15">
        <v>1</v>
      </c>
      <c r="Y13" s="15">
        <v>2</v>
      </c>
      <c r="Z13" s="15">
        <v>3</v>
      </c>
      <c r="AA13" s="15">
        <v>4</v>
      </c>
      <c r="AB13" s="88"/>
      <c r="AC13"/>
    </row>
    <row r="14" spans="1:29" s="60" customFormat="1" ht="15" hidden="1" customHeight="1" thickTop="1" x14ac:dyDescent="0.3">
      <c r="A14"/>
      <c r="B14" s="89"/>
      <c r="C14" s="89"/>
      <c r="D14" s="89"/>
      <c r="E14" s="90"/>
      <c r="F14" s="90"/>
      <c r="G14" s="90"/>
      <c r="H14" s="89"/>
      <c r="I14" s="89"/>
      <c r="J14" s="89"/>
      <c r="K14" s="91"/>
      <c r="L14" s="91"/>
      <c r="M14" s="91"/>
      <c r="N14" s="91"/>
      <c r="O14" s="91"/>
      <c r="P14" s="91"/>
      <c r="Q14" s="91"/>
      <c r="R14" s="91"/>
      <c r="S14" s="91"/>
      <c r="T14" s="91"/>
      <c r="U14" s="66"/>
      <c r="V14" s="92" t="str">
        <f>IF(X12=1,1,IF(Y12=1,2,IF(Z12=1,3,IF(AA12=1,4,IF(X11=1,5,IF(Y11=1,6,IF(Z11=1,7,IF(AA11=1,8,IF(X10=1,9,IF(Y10=1,10,IF(Z10=1,11,IF(AA10=1,12,IF(X9=1,13,IF(Y9=1,14,IF(Z9=1,15,IF(AA9=1,16,""))))))))))))))))</f>
        <v/>
      </c>
      <c r="W14" s="93"/>
      <c r="X14" s="94"/>
      <c r="Y14" s="94"/>
      <c r="Z14" s="94"/>
      <c r="AA14" s="94"/>
      <c r="AB14" s="95"/>
      <c r="AC14"/>
    </row>
    <row r="15" spans="1:29" customFormat="1" ht="8.25" customHeight="1" thickTop="1" x14ac:dyDescent="0.25">
      <c r="B15" s="96"/>
      <c r="C15" s="96"/>
      <c r="D15" s="96"/>
      <c r="E15" s="96"/>
      <c r="F15" s="96"/>
      <c r="G15" s="96"/>
      <c r="H15" s="97"/>
      <c r="I15" s="96"/>
      <c r="J15" s="96"/>
      <c r="K15" s="96"/>
      <c r="L15" s="96"/>
      <c r="M15" s="96"/>
      <c r="N15" s="96"/>
      <c r="O15" s="96"/>
      <c r="P15" s="96"/>
      <c r="Q15" s="96"/>
      <c r="R15" s="96"/>
      <c r="S15" s="96"/>
      <c r="T15" s="96"/>
    </row>
    <row r="16" spans="1:29" customFormat="1" ht="8.25" customHeight="1" x14ac:dyDescent="0.25">
      <c r="H16" s="98"/>
    </row>
    <row r="17" spans="1:29" customFormat="1" ht="8.25" customHeight="1" x14ac:dyDescent="0.25">
      <c r="H17" s="98"/>
    </row>
    <row r="18" spans="1:29" customFormat="1" ht="8.25" customHeight="1" x14ac:dyDescent="0.25">
      <c r="H18" s="98"/>
    </row>
    <row r="19" spans="1:29" customFormat="1" ht="8.25" customHeight="1" thickBot="1" x14ac:dyDescent="0.3">
      <c r="B19" s="8"/>
      <c r="C19" s="8"/>
      <c r="D19" s="8"/>
      <c r="E19" s="8"/>
      <c r="F19" s="8"/>
      <c r="G19" s="8"/>
      <c r="H19" s="99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</row>
    <row r="20" spans="1:29" s="60" customFormat="1" ht="39.75" customHeight="1" thickTop="1" thickBot="1" x14ac:dyDescent="0.35">
      <c r="A20"/>
      <c r="B20" s="154" t="s">
        <v>66</v>
      </c>
      <c r="C20" s="154"/>
      <c r="D20" s="154"/>
      <c r="E20" s="154"/>
      <c r="F20" s="154"/>
      <c r="G20" s="154"/>
      <c r="H20" s="154"/>
      <c r="I20" s="154"/>
      <c r="J20" s="154"/>
      <c r="K20" s="154"/>
      <c r="L20" s="154"/>
      <c r="M20" s="154"/>
      <c r="N20" s="154"/>
      <c r="O20" s="154"/>
      <c r="P20" s="154"/>
      <c r="Q20" s="154"/>
      <c r="R20" s="154"/>
      <c r="S20" s="154"/>
      <c r="T20" s="154"/>
      <c r="U20" s="154"/>
      <c r="V20" s="154"/>
      <c r="W20" s="154"/>
      <c r="X20" s="154"/>
      <c r="Y20" s="154"/>
      <c r="Z20" s="154"/>
      <c r="AA20" s="154"/>
      <c r="AB20" s="155"/>
      <c r="AC20"/>
    </row>
    <row r="21" spans="1:29" s="60" customFormat="1" ht="8.25" customHeight="1" thickTop="1" thickBot="1" x14ac:dyDescent="0.35">
      <c r="A21"/>
      <c r="B21" s="100"/>
      <c r="C21" s="100"/>
      <c r="D21" s="100"/>
      <c r="E21" s="100"/>
      <c r="F21" s="100"/>
      <c r="G21" s="101"/>
      <c r="H21" s="100"/>
      <c r="I21" s="100"/>
      <c r="J21" s="100"/>
      <c r="K21" s="100"/>
      <c r="L21" s="100"/>
      <c r="M21" s="100"/>
      <c r="N21" s="100"/>
      <c r="O21" s="100"/>
      <c r="P21" s="100"/>
      <c r="Q21" s="100"/>
      <c r="R21" s="100"/>
      <c r="S21" s="100"/>
      <c r="T21" s="100"/>
      <c r="U21" s="100"/>
      <c r="V21" s="100"/>
      <c r="W21" s="100"/>
      <c r="X21" s="100"/>
      <c r="Y21" s="100"/>
      <c r="Z21" s="100"/>
      <c r="AA21" s="100"/>
      <c r="AB21"/>
      <c r="AC21"/>
    </row>
    <row r="22" spans="1:29" customFormat="1" ht="35.1" customHeight="1" thickBot="1" x14ac:dyDescent="0.3">
      <c r="B22" s="193" t="s">
        <v>25</v>
      </c>
      <c r="C22" s="194"/>
      <c r="D22" s="194"/>
      <c r="E22" s="195"/>
      <c r="F22" s="199" t="s">
        <v>67</v>
      </c>
      <c r="G22" s="200"/>
      <c r="H22" s="200"/>
      <c r="I22" s="200"/>
      <c r="J22" s="201"/>
      <c r="K22" s="199" t="s">
        <v>27</v>
      </c>
      <c r="L22" s="194"/>
      <c r="M22" s="195"/>
      <c r="N22" s="199" t="s">
        <v>68</v>
      </c>
      <c r="O22" s="194"/>
      <c r="P22" s="194"/>
      <c r="Q22" s="195"/>
      <c r="R22" s="199" t="s">
        <v>69</v>
      </c>
      <c r="S22" s="194"/>
      <c r="T22" s="194"/>
      <c r="U22" s="194"/>
      <c r="V22" s="194"/>
      <c r="W22" s="195"/>
      <c r="X22" s="193" t="s">
        <v>70</v>
      </c>
      <c r="Y22" s="194"/>
      <c r="Z22" s="194"/>
      <c r="AA22" s="194"/>
      <c r="AB22" s="198"/>
    </row>
    <row r="23" spans="1:29" customFormat="1" ht="24.95" customHeight="1" x14ac:dyDescent="0.25">
      <c r="B23" s="181"/>
      <c r="C23" s="175"/>
      <c r="D23" s="175"/>
      <c r="E23" s="176"/>
      <c r="F23" s="174"/>
      <c r="G23" s="175"/>
      <c r="H23" s="175"/>
      <c r="I23" s="175"/>
      <c r="J23" s="176"/>
      <c r="K23" s="174"/>
      <c r="L23" s="175"/>
      <c r="M23" s="176"/>
      <c r="N23" s="174"/>
      <c r="O23" s="175"/>
      <c r="P23" s="175"/>
      <c r="Q23" s="176"/>
      <c r="R23" s="174"/>
      <c r="S23" s="175"/>
      <c r="T23" s="175"/>
      <c r="U23" s="175"/>
      <c r="V23" s="175"/>
      <c r="W23" s="176"/>
      <c r="X23" s="182" t="str">
        <f>IF(OR(B23&lt;&gt;"",F23&lt;&gt;"",K23&lt;&gt;"",N23&lt;&gt;"",R23&lt;&gt;""),IF(X24=4,"Muito Alto",IF(X24=3,"Alto",IF(X24=2,"Médio",IF(X24=1,"Baixo","")))),"")</f>
        <v/>
      </c>
      <c r="Y23" s="183"/>
      <c r="Z23" s="183"/>
      <c r="AA23" s="183"/>
      <c r="AB23" s="184"/>
    </row>
    <row r="24" spans="1:29" customFormat="1" ht="24.95" hidden="1" customHeight="1" x14ac:dyDescent="0.25">
      <c r="B24" s="136">
        <f>IF(B23="Muito Alto",4,IF(B23="Alto",3,IF(B23="Médio",2,IF(B23="Baixo",1,0))))</f>
        <v>0</v>
      </c>
      <c r="C24" s="136"/>
      <c r="D24" s="136"/>
      <c r="E24" s="136"/>
      <c r="F24" s="136">
        <f>IF(F23="Muito Alto",4,IF(F23="Alto",3,IF(F23="Médio",2,IF(F23="Baixo",1,0))))</f>
        <v>0</v>
      </c>
      <c r="G24" s="136"/>
      <c r="H24" s="136"/>
      <c r="I24" s="136"/>
      <c r="J24" s="136"/>
      <c r="K24" s="136">
        <f>IF(K23="Muito Alto",4,IF(K23="Alto",3,IF(K23="Médio",2,IF(K23="Baixo",1,0))))</f>
        <v>0</v>
      </c>
      <c r="L24" s="136"/>
      <c r="M24" s="136"/>
      <c r="N24" s="136">
        <f>IF(N23="Muito Alto",4,IF(N23="Alto",3,IF(N23="Médio",2,IF(N23="Baixo",1,0))))</f>
        <v>0</v>
      </c>
      <c r="O24" s="136"/>
      <c r="P24" s="136"/>
      <c r="Q24" s="136"/>
      <c r="R24" s="136">
        <f>IF(R23="Muito Alto",4,IF(R23="Alto",3,IF(R23="Médio",2,IF(R23="Baixo",1,0))))</f>
        <v>0</v>
      </c>
      <c r="S24" s="136"/>
      <c r="T24" s="136"/>
      <c r="U24" s="136"/>
      <c r="V24" s="136"/>
      <c r="W24" s="136"/>
      <c r="X24" s="136">
        <f>IF(LARGE(B24:W24,1)=0,0,LARGE(B24:W24,1))</f>
        <v>0</v>
      </c>
      <c r="Y24" s="136"/>
      <c r="Z24" s="136"/>
      <c r="AA24" s="136"/>
      <c r="AB24" s="136"/>
    </row>
    <row r="25" spans="1:29" customFormat="1" ht="8.25" hidden="1" customHeight="1" x14ac:dyDescent="0.25">
      <c r="B25" s="134" t="str">
        <f>IF(AND(OR(B23="",B23="N/A"),F25&lt;&gt;""),".",IF(OR(B23="",B23="N/A"),"",IF(AND(B23="Muito Alto",F25=""),CONCATENATE("O risco pode causar um dano financeiro ",B26),IF(B23="Muito Alto",CONCATENATE(" além de um dano financeiro ",B26),IF(AND(B23="Alto",F25=""),CONCATENATE("O risco pode causar um dano financeiro ",B27),IF(B23="Alto",CONCATENATE(" além de um dano financeiro ",B27),IF(AND(B23="Médio",F25=""),CONCATENATE("O risco pode causar um dano financeiro ",B28),IF(B23="Médio",CONCATENATE(" além de um dano financeiro ",B28),IF(AND(B23="Baixo",F25=""),CONCATENATE("O risco pode causar um dano financeiro ",B29),IF(B23="Baixo",CONCATENATE(" além de um dano financeiro ",B29)))))))))))</f>
        <v/>
      </c>
      <c r="C25" s="134"/>
      <c r="D25" s="134"/>
      <c r="E25" s="134"/>
      <c r="F25" s="134" t="str">
        <f>IF(OR(F23="",F23="N/A"),"",IF(F23="Muito Alto",F26,IF(F23="Alto",F27,IF(F23="Médio",F28,IF(F23="Baixo",F29)))))</f>
        <v/>
      </c>
      <c r="G25" s="134"/>
      <c r="H25" s="134"/>
      <c r="I25" s="134"/>
      <c r="J25" s="134"/>
      <c r="K25" s="134"/>
      <c r="L25" s="134"/>
      <c r="M25" s="134"/>
      <c r="N25" s="134" t="str">
        <f>IF(OR(N23="",N23="N/A"),"",IF(AND(N23="Muito Alto",B25="",F25=""),CONCATENATE("O risco pode causar vazamento de informações ",N26),
IF(N23="Muito Alto",CONCATENATE(" Também pode haver vazamento de informações ",N26),IF(AND(N23="Alto",B25="",F25=""),CONCATENATE("O risco pode causar vazamento de informações ",N27),IF(N23="Alto",CONCATENATE(" Também pode haver vazamento de informações ",N27),IF(AND(N23="Médio",B25="",F25=""),CONCATENATE("O risco pode causar vazamento de informações ",N28),IF(N23="Médio",CONCATENATE(" Também pode haver vazamento de informações ",N28),IF(AND(N23="Baixo",B25="",F25=""),CONCATENATE("O risco pode causar vazamento de informações ",N29),IF(N23="Baixo",CONCATENATE(" Também pode haver vazamento de informações ",N29))))))))))</f>
        <v/>
      </c>
      <c r="O25" s="134"/>
      <c r="P25" s="134"/>
      <c r="Q25" s="134"/>
      <c r="R25" s="134"/>
      <c r="S25" s="134"/>
      <c r="T25" s="134"/>
      <c r="U25" s="134"/>
      <c r="V25" s="134"/>
      <c r="W25" s="134"/>
      <c r="X25" s="134"/>
      <c r="Y25" s="134"/>
      <c r="Z25" s="134"/>
      <c r="AA25" s="134"/>
      <c r="AB25" s="134"/>
    </row>
    <row r="26" spans="1:29" customFormat="1" ht="24.95" hidden="1" customHeight="1" x14ac:dyDescent="0.25">
      <c r="B26" s="134" t="s">
        <v>71</v>
      </c>
      <c r="C26" s="134"/>
      <c r="D26" s="134"/>
      <c r="E26" s="134"/>
      <c r="F26" s="134" t="s">
        <v>72</v>
      </c>
      <c r="G26" s="134"/>
      <c r="H26" s="134"/>
      <c r="I26" s="134"/>
      <c r="J26" s="134"/>
      <c r="K26" s="134"/>
      <c r="L26" s="134"/>
      <c r="M26" s="134"/>
      <c r="N26" s="134" t="s">
        <v>73</v>
      </c>
      <c r="O26" s="134"/>
      <c r="P26" s="134"/>
      <c r="Q26" s="134"/>
      <c r="R26" s="134"/>
      <c r="S26" s="134"/>
      <c r="T26" s="134"/>
      <c r="U26" s="134"/>
      <c r="V26" s="134"/>
      <c r="W26" s="134"/>
      <c r="X26" s="134"/>
      <c r="Y26" s="134"/>
      <c r="Z26" s="134"/>
      <c r="AA26" s="134"/>
      <c r="AB26" s="134"/>
    </row>
    <row r="27" spans="1:29" customFormat="1" ht="24.95" hidden="1" customHeight="1" x14ac:dyDescent="0.25">
      <c r="B27" s="134" t="s">
        <v>74</v>
      </c>
      <c r="C27" s="134"/>
      <c r="D27" s="134"/>
      <c r="E27" s="134"/>
      <c r="F27" s="134" t="s">
        <v>75</v>
      </c>
      <c r="G27" s="134"/>
      <c r="H27" s="134"/>
      <c r="I27" s="134"/>
      <c r="J27" s="134"/>
      <c r="K27" s="134"/>
      <c r="L27" s="134"/>
      <c r="M27" s="134"/>
      <c r="N27" s="134" t="s">
        <v>76</v>
      </c>
      <c r="O27" s="134"/>
      <c r="P27" s="134"/>
      <c r="Q27" s="134"/>
      <c r="R27" s="134"/>
      <c r="S27" s="134"/>
      <c r="T27" s="134"/>
      <c r="U27" s="134"/>
      <c r="V27" s="134"/>
      <c r="W27" s="134"/>
      <c r="X27" s="134"/>
      <c r="Y27" s="134"/>
      <c r="Z27" s="134"/>
      <c r="AA27" s="134"/>
      <c r="AB27" s="134"/>
    </row>
    <row r="28" spans="1:29" customFormat="1" ht="24.95" hidden="1" customHeight="1" x14ac:dyDescent="0.25">
      <c r="B28" s="134" t="s">
        <v>77</v>
      </c>
      <c r="C28" s="134"/>
      <c r="D28" s="134"/>
      <c r="E28" s="134"/>
      <c r="F28" s="134" t="s">
        <v>78</v>
      </c>
      <c r="G28" s="134"/>
      <c r="H28" s="134"/>
      <c r="I28" s="134"/>
      <c r="J28" s="134"/>
      <c r="K28" s="134"/>
      <c r="L28" s="134"/>
      <c r="M28" s="134"/>
      <c r="N28" s="134" t="s">
        <v>79</v>
      </c>
      <c r="O28" s="134"/>
      <c r="P28" s="134"/>
      <c r="Q28" s="134"/>
      <c r="R28" s="134"/>
      <c r="S28" s="134"/>
      <c r="T28" s="134"/>
      <c r="U28" s="134"/>
      <c r="V28" s="134"/>
      <c r="W28" s="134"/>
      <c r="X28" s="134"/>
      <c r="Y28" s="134"/>
      <c r="Z28" s="134"/>
      <c r="AA28" s="134"/>
      <c r="AB28" s="134"/>
    </row>
    <row r="29" spans="1:29" customFormat="1" ht="24.95" hidden="1" customHeight="1" x14ac:dyDescent="0.25">
      <c r="B29" s="134" t="s">
        <v>80</v>
      </c>
      <c r="C29" s="134"/>
      <c r="D29" s="134"/>
      <c r="E29" s="134"/>
      <c r="F29" s="134" t="s">
        <v>81</v>
      </c>
      <c r="G29" s="134"/>
      <c r="H29" s="134"/>
      <c r="I29" s="134"/>
      <c r="J29" s="134"/>
      <c r="K29" s="134"/>
      <c r="L29" s="134"/>
      <c r="M29" s="134"/>
      <c r="N29" s="134" t="s">
        <v>82</v>
      </c>
      <c r="O29" s="134"/>
      <c r="P29" s="134"/>
      <c r="Q29" s="134"/>
      <c r="R29" s="134"/>
      <c r="S29" s="134"/>
      <c r="T29" s="134"/>
      <c r="U29" s="134"/>
      <c r="V29" s="134"/>
      <c r="W29" s="134"/>
      <c r="X29" s="134"/>
      <c r="Y29" s="134"/>
      <c r="Z29" s="134"/>
      <c r="AA29" s="134"/>
      <c r="AB29" s="134"/>
    </row>
    <row r="30" spans="1:29" customFormat="1" ht="45" customHeight="1" thickBot="1" x14ac:dyDescent="0.3">
      <c r="B30" s="135" t="str">
        <f>CONCATENATE(F25,B25,N25)</f>
        <v/>
      </c>
      <c r="C30" s="135"/>
      <c r="D30" s="135"/>
      <c r="E30" s="135"/>
      <c r="F30" s="135"/>
      <c r="G30" s="135"/>
      <c r="H30" s="135"/>
      <c r="I30" s="135"/>
      <c r="J30" s="135"/>
      <c r="K30" s="135"/>
      <c r="L30" s="135"/>
      <c r="M30" s="135"/>
      <c r="N30" s="135"/>
      <c r="O30" s="135"/>
      <c r="P30" s="135"/>
      <c r="Q30" s="135"/>
      <c r="R30" s="135"/>
      <c r="S30" s="135"/>
      <c r="T30" s="135"/>
      <c r="U30" s="135"/>
      <c r="V30" s="135"/>
      <c r="W30" s="135"/>
      <c r="X30" s="135"/>
      <c r="Y30" s="135"/>
      <c r="Z30" s="135"/>
      <c r="AA30" s="135"/>
      <c r="AB30" s="135"/>
    </row>
    <row r="31" spans="1:29" customFormat="1" ht="8.25" customHeight="1" thickBot="1" x14ac:dyDescent="0.3">
      <c r="B31" s="102"/>
      <c r="C31" s="102"/>
      <c r="D31" s="102"/>
      <c r="E31" s="102"/>
      <c r="F31" s="102"/>
      <c r="G31" s="103"/>
      <c r="H31" s="102"/>
      <c r="I31" s="102"/>
      <c r="J31" s="102"/>
      <c r="K31" s="102"/>
      <c r="L31" s="102"/>
      <c r="M31" s="102"/>
      <c r="N31" s="102"/>
      <c r="O31" s="102"/>
      <c r="P31" s="102"/>
      <c r="Q31" s="102"/>
      <c r="R31" s="102"/>
      <c r="S31" s="102"/>
      <c r="T31" s="102"/>
      <c r="U31" s="102"/>
      <c r="V31" s="102"/>
      <c r="W31" s="102"/>
      <c r="X31" s="102"/>
      <c r="Y31" s="102"/>
      <c r="Z31" s="102"/>
    </row>
    <row r="32" spans="1:29" ht="35.1" customHeight="1" thickBot="1" x14ac:dyDescent="0.3">
      <c r="B32" s="193" t="s">
        <v>0</v>
      </c>
      <c r="C32" s="194"/>
      <c r="D32" s="194"/>
      <c r="E32" s="194"/>
      <c r="F32" s="194"/>
      <c r="G32" s="194"/>
      <c r="H32" s="195"/>
      <c r="I32" s="196" t="s">
        <v>19</v>
      </c>
      <c r="J32" s="194"/>
      <c r="K32" s="194"/>
      <c r="L32" s="194"/>
      <c r="M32" s="194"/>
      <c r="N32" s="195"/>
      <c r="O32" s="196" t="s">
        <v>83</v>
      </c>
      <c r="P32" s="194"/>
      <c r="Q32" s="194"/>
      <c r="R32" s="194"/>
      <c r="S32" s="194"/>
      <c r="T32" s="195"/>
      <c r="U32" s="193" t="s">
        <v>84</v>
      </c>
      <c r="V32" s="194"/>
      <c r="W32" s="194"/>
      <c r="X32" s="194"/>
      <c r="Y32" s="194"/>
      <c r="Z32" s="194"/>
      <c r="AA32" s="197"/>
      <c r="AB32" s="198"/>
    </row>
    <row r="33" spans="1:29" ht="24.95" customHeight="1" x14ac:dyDescent="0.25">
      <c r="B33" s="181"/>
      <c r="C33" s="175"/>
      <c r="D33" s="175"/>
      <c r="E33" s="175"/>
      <c r="F33" s="175"/>
      <c r="G33" s="175"/>
      <c r="H33" s="176"/>
      <c r="I33" s="174"/>
      <c r="J33" s="175"/>
      <c r="K33" s="175"/>
      <c r="L33" s="175"/>
      <c r="M33" s="175"/>
      <c r="N33" s="176"/>
      <c r="O33" s="174"/>
      <c r="P33" s="175"/>
      <c r="Q33" s="175"/>
      <c r="R33" s="175"/>
      <c r="S33" s="175"/>
      <c r="T33" s="176"/>
      <c r="U33" s="182" t="str">
        <f>IF(U34=0,"",IF(U34&gt;26,"Muito Alta",IF(U34&gt;17,"Alta",IF(U34&gt;=8,"Média","Baixa"))))</f>
        <v/>
      </c>
      <c r="V33" s="183"/>
      <c r="W33" s="183"/>
      <c r="X33" s="183"/>
      <c r="Y33" s="183"/>
      <c r="Z33" s="183"/>
      <c r="AA33" s="183"/>
      <c r="AB33" s="184"/>
    </row>
    <row r="34" spans="1:29" ht="15.75" hidden="1" x14ac:dyDescent="0.25">
      <c r="B34" s="136">
        <f>IF(B33="Muito Alta",4,IF(B33="Alta",3,IF(B33="Média",2,IF(B33="Baixa",1,0))))</f>
        <v>0</v>
      </c>
      <c r="C34" s="136"/>
      <c r="D34" s="136"/>
      <c r="E34" s="136"/>
      <c r="F34" s="136"/>
      <c r="G34" s="136"/>
      <c r="H34" s="185"/>
      <c r="I34" s="186">
        <f>IF(I33="Muito Alta",4,IF(I33="Alta",3,IF(I33="Média",2,IF(I33="Baixa",1,0))))</f>
        <v>0</v>
      </c>
      <c r="J34" s="136"/>
      <c r="K34" s="136"/>
      <c r="L34" s="136"/>
      <c r="M34" s="136"/>
      <c r="N34" s="185"/>
      <c r="O34" s="186">
        <f>IF(O33="Muito Alta",1,IF(O33="Alta",2,IF(O33="Média",3,IF(O33="Baixa",4,0))))</f>
        <v>0</v>
      </c>
      <c r="P34" s="136"/>
      <c r="Q34" s="136"/>
      <c r="R34" s="136"/>
      <c r="S34" s="136"/>
      <c r="T34" s="185"/>
      <c r="U34" s="136">
        <f>PRODUCT(B34:T34)</f>
        <v>0</v>
      </c>
      <c r="V34" s="136"/>
      <c r="W34" s="136"/>
      <c r="X34" s="136"/>
      <c r="Y34" s="136"/>
      <c r="Z34" s="136"/>
      <c r="AA34" s="136"/>
      <c r="AB34" s="136"/>
    </row>
    <row r="35" spans="1:29" ht="15.75" customHeight="1" x14ac:dyDescent="0.25">
      <c r="B35" s="187" t="s">
        <v>85</v>
      </c>
      <c r="C35" s="188"/>
      <c r="D35" s="188"/>
      <c r="E35" s="188"/>
      <c r="F35" s="188"/>
      <c r="G35" s="188"/>
      <c r="H35" s="189"/>
      <c r="I35" s="191" t="s">
        <v>86</v>
      </c>
      <c r="J35" s="178"/>
      <c r="K35" s="178"/>
      <c r="L35" s="178"/>
      <c r="M35" s="178"/>
      <c r="N35" s="190"/>
      <c r="O35" s="191" t="s">
        <v>87</v>
      </c>
      <c r="P35" s="178"/>
      <c r="Q35" s="178"/>
      <c r="R35" s="178"/>
      <c r="S35" s="178"/>
      <c r="T35" s="190"/>
      <c r="U35" s="177"/>
      <c r="V35" s="178"/>
      <c r="W35" s="178"/>
      <c r="X35" s="178"/>
      <c r="Y35" s="178"/>
      <c r="Z35" s="178"/>
      <c r="AA35" s="178"/>
      <c r="AB35" s="179"/>
    </row>
    <row r="36" spans="1:29" ht="15.75" x14ac:dyDescent="0.25">
      <c r="B36" s="177"/>
      <c r="C36" s="178"/>
      <c r="D36" s="178"/>
      <c r="E36" s="178"/>
      <c r="F36" s="178"/>
      <c r="G36" s="178"/>
      <c r="H36" s="190"/>
      <c r="I36" s="191"/>
      <c r="J36" s="178"/>
      <c r="K36" s="178"/>
      <c r="L36" s="178"/>
      <c r="M36" s="178"/>
      <c r="N36" s="190"/>
      <c r="O36" s="191"/>
      <c r="P36" s="178"/>
      <c r="Q36" s="178"/>
      <c r="R36" s="178"/>
      <c r="S36" s="178"/>
      <c r="T36" s="190"/>
      <c r="U36" s="177"/>
      <c r="V36" s="178"/>
      <c r="W36" s="178"/>
      <c r="X36" s="178"/>
      <c r="Y36" s="178"/>
      <c r="Z36" s="178"/>
      <c r="AA36" s="178"/>
      <c r="AB36" s="179"/>
    </row>
    <row r="37" spans="1:29" ht="15.75" x14ac:dyDescent="0.25">
      <c r="B37" s="177"/>
      <c r="C37" s="178"/>
      <c r="D37" s="178"/>
      <c r="E37" s="178"/>
      <c r="F37" s="178"/>
      <c r="G37" s="178"/>
      <c r="H37" s="190"/>
      <c r="I37" s="191"/>
      <c r="J37" s="178"/>
      <c r="K37" s="178"/>
      <c r="L37" s="178"/>
      <c r="M37" s="178"/>
      <c r="N37" s="190"/>
      <c r="O37" s="191"/>
      <c r="P37" s="178"/>
      <c r="Q37" s="178"/>
      <c r="R37" s="178"/>
      <c r="S37" s="178"/>
      <c r="T37" s="190"/>
      <c r="U37" s="177"/>
      <c r="V37" s="178"/>
      <c r="W37" s="178"/>
      <c r="X37" s="178"/>
      <c r="Y37" s="178"/>
      <c r="Z37" s="178"/>
      <c r="AA37" s="178"/>
      <c r="AB37" s="179"/>
    </row>
    <row r="38" spans="1:29" ht="15.75" x14ac:dyDescent="0.25">
      <c r="B38" s="177"/>
      <c r="C38" s="178"/>
      <c r="D38" s="178"/>
      <c r="E38" s="178"/>
      <c r="F38" s="178"/>
      <c r="G38" s="178"/>
      <c r="H38" s="190"/>
      <c r="I38" s="191"/>
      <c r="J38" s="178"/>
      <c r="K38" s="178"/>
      <c r="L38" s="178"/>
      <c r="M38" s="178"/>
      <c r="N38" s="190"/>
      <c r="O38" s="191"/>
      <c r="P38" s="178"/>
      <c r="Q38" s="178"/>
      <c r="R38" s="178"/>
      <c r="S38" s="178"/>
      <c r="T38" s="190"/>
      <c r="U38" s="177"/>
      <c r="V38" s="178"/>
      <c r="W38" s="178"/>
      <c r="X38" s="178"/>
      <c r="Y38" s="178"/>
      <c r="Z38" s="178"/>
      <c r="AA38" s="178"/>
      <c r="AB38" s="179"/>
    </row>
    <row r="39" spans="1:29" ht="15.75" x14ac:dyDescent="0.25">
      <c r="B39" s="177"/>
      <c r="C39" s="178"/>
      <c r="D39" s="178"/>
      <c r="E39" s="178"/>
      <c r="F39" s="178"/>
      <c r="G39" s="178"/>
      <c r="H39" s="190"/>
      <c r="I39" s="191"/>
      <c r="J39" s="178"/>
      <c r="K39" s="178"/>
      <c r="L39" s="178"/>
      <c r="M39" s="178"/>
      <c r="N39" s="190"/>
      <c r="O39" s="191"/>
      <c r="P39" s="178"/>
      <c r="Q39" s="178"/>
      <c r="R39" s="178"/>
      <c r="S39" s="178"/>
      <c r="T39" s="190"/>
      <c r="U39" s="177"/>
      <c r="V39" s="178"/>
      <c r="W39" s="178"/>
      <c r="X39" s="178"/>
      <c r="Y39" s="178"/>
      <c r="Z39" s="178"/>
      <c r="AA39" s="178"/>
      <c r="AB39" s="179"/>
    </row>
    <row r="40" spans="1:29" customFormat="1" ht="8.25" customHeight="1" x14ac:dyDescent="0.25">
      <c r="B40" s="177"/>
      <c r="C40" s="178"/>
      <c r="D40" s="178"/>
      <c r="E40" s="178"/>
      <c r="F40" s="178"/>
      <c r="G40" s="178"/>
      <c r="H40" s="190"/>
      <c r="I40" s="191"/>
      <c r="J40" s="178"/>
      <c r="K40" s="178"/>
      <c r="L40" s="178"/>
      <c r="M40" s="178"/>
      <c r="N40" s="190"/>
      <c r="O40" s="191"/>
      <c r="P40" s="178"/>
      <c r="Q40" s="178"/>
      <c r="R40" s="178"/>
      <c r="S40" s="178"/>
      <c r="T40" s="190"/>
      <c r="U40" s="177"/>
      <c r="V40" s="178"/>
      <c r="W40" s="178"/>
      <c r="X40" s="178"/>
      <c r="Y40" s="178"/>
      <c r="Z40" s="178"/>
      <c r="AA40" s="178"/>
      <c r="AB40" s="179"/>
    </row>
    <row r="41" spans="1:29" s="60" customFormat="1" ht="36.75" customHeight="1" x14ac:dyDescent="0.3">
      <c r="A41"/>
      <c r="B41" s="177"/>
      <c r="C41" s="178"/>
      <c r="D41" s="178"/>
      <c r="E41" s="178"/>
      <c r="F41" s="178"/>
      <c r="G41" s="178"/>
      <c r="H41" s="190"/>
      <c r="I41" s="191"/>
      <c r="J41" s="178"/>
      <c r="K41" s="178"/>
      <c r="L41" s="178"/>
      <c r="M41" s="178"/>
      <c r="N41" s="190"/>
      <c r="O41" s="191"/>
      <c r="P41" s="178"/>
      <c r="Q41" s="178"/>
      <c r="R41" s="178"/>
      <c r="S41" s="178"/>
      <c r="T41" s="190"/>
      <c r="U41" s="177"/>
      <c r="V41" s="178"/>
      <c r="W41" s="178"/>
      <c r="X41" s="178"/>
      <c r="Y41" s="178"/>
      <c r="Z41" s="178"/>
      <c r="AA41" s="178"/>
      <c r="AB41" s="179"/>
      <c r="AC41"/>
    </row>
    <row r="42" spans="1:29" s="104" customFormat="1" ht="26.25" customHeight="1" x14ac:dyDescent="0.25">
      <c r="A42"/>
      <c r="B42" s="177"/>
      <c r="C42" s="178"/>
      <c r="D42" s="178"/>
      <c r="E42" s="178"/>
      <c r="F42" s="178"/>
      <c r="G42" s="178"/>
      <c r="H42" s="190"/>
      <c r="I42" s="191"/>
      <c r="J42" s="178"/>
      <c r="K42" s="178"/>
      <c r="L42" s="178"/>
      <c r="M42" s="178"/>
      <c r="N42" s="190"/>
      <c r="O42" s="191"/>
      <c r="P42" s="178"/>
      <c r="Q42" s="178"/>
      <c r="R42" s="178"/>
      <c r="S42" s="178"/>
      <c r="T42" s="190"/>
      <c r="U42" s="177"/>
      <c r="V42" s="178"/>
      <c r="W42" s="178"/>
      <c r="X42" s="178"/>
      <c r="Y42" s="178"/>
      <c r="Z42" s="178"/>
      <c r="AA42" s="178"/>
      <c r="AB42" s="179"/>
      <c r="AC42"/>
    </row>
    <row r="43" spans="1:29" s="104" customFormat="1" ht="18.75" hidden="1" customHeight="1" x14ac:dyDescent="0.25">
      <c r="A43"/>
      <c r="B43" s="177"/>
      <c r="C43" s="178"/>
      <c r="D43" s="178"/>
      <c r="E43" s="178"/>
      <c r="F43" s="178"/>
      <c r="G43" s="178"/>
      <c r="H43" s="190"/>
      <c r="I43" s="191"/>
      <c r="J43" s="178"/>
      <c r="K43" s="178"/>
      <c r="L43" s="178"/>
      <c r="M43" s="178"/>
      <c r="N43" s="190"/>
      <c r="O43" s="191"/>
      <c r="P43" s="178"/>
      <c r="Q43" s="178"/>
      <c r="R43" s="178"/>
      <c r="S43" s="178"/>
      <c r="T43" s="190"/>
      <c r="U43" s="177"/>
      <c r="V43" s="178"/>
      <c r="W43" s="178"/>
      <c r="X43" s="178"/>
      <c r="Y43" s="178"/>
      <c r="Z43" s="178"/>
      <c r="AA43" s="178"/>
      <c r="AB43" s="179"/>
      <c r="AC43"/>
    </row>
    <row r="44" spans="1:29" s="104" customFormat="1" ht="18.75" hidden="1" customHeight="1" x14ac:dyDescent="0.25">
      <c r="A44"/>
      <c r="B44" s="177"/>
      <c r="C44" s="178"/>
      <c r="D44" s="178"/>
      <c r="E44" s="178"/>
      <c r="F44" s="178"/>
      <c r="G44" s="178"/>
      <c r="H44" s="190"/>
      <c r="I44" s="191"/>
      <c r="J44" s="178"/>
      <c r="K44" s="178"/>
      <c r="L44" s="178"/>
      <c r="M44" s="178"/>
      <c r="N44" s="190"/>
      <c r="O44" s="191"/>
      <c r="P44" s="178"/>
      <c r="Q44" s="178"/>
      <c r="R44" s="178"/>
      <c r="S44" s="178"/>
      <c r="T44" s="190"/>
      <c r="U44" s="177"/>
      <c r="V44" s="178"/>
      <c r="W44" s="178"/>
      <c r="X44" s="178"/>
      <c r="Y44" s="178"/>
      <c r="Z44" s="178"/>
      <c r="AA44" s="178"/>
      <c r="AB44" s="179"/>
      <c r="AC44"/>
    </row>
    <row r="45" spans="1:29" s="104" customFormat="1" ht="18.75" hidden="1" customHeight="1" x14ac:dyDescent="0.25">
      <c r="A45"/>
      <c r="B45" s="177"/>
      <c r="C45" s="178"/>
      <c r="D45" s="178"/>
      <c r="E45" s="178"/>
      <c r="F45" s="178"/>
      <c r="G45" s="178"/>
      <c r="H45" s="190"/>
      <c r="I45" s="191"/>
      <c r="J45" s="178"/>
      <c r="K45" s="178"/>
      <c r="L45" s="178"/>
      <c r="M45" s="178"/>
      <c r="N45" s="190"/>
      <c r="O45" s="191"/>
      <c r="P45" s="178"/>
      <c r="Q45" s="178"/>
      <c r="R45" s="178"/>
      <c r="S45" s="178"/>
      <c r="T45" s="190"/>
      <c r="U45" s="177"/>
      <c r="V45" s="178"/>
      <c r="W45" s="178"/>
      <c r="X45" s="178"/>
      <c r="Y45" s="178"/>
      <c r="Z45" s="178"/>
      <c r="AA45" s="178"/>
      <c r="AB45" s="179"/>
      <c r="AC45"/>
    </row>
    <row r="46" spans="1:29" s="104" customFormat="1" ht="18.75" hidden="1" customHeight="1" x14ac:dyDescent="0.25">
      <c r="A46"/>
      <c r="B46" s="177"/>
      <c r="C46" s="178"/>
      <c r="D46" s="178"/>
      <c r="E46" s="178"/>
      <c r="F46" s="178"/>
      <c r="G46" s="178"/>
      <c r="H46" s="190"/>
      <c r="I46" s="191"/>
      <c r="J46" s="178"/>
      <c r="K46" s="178"/>
      <c r="L46" s="178"/>
      <c r="M46" s="178"/>
      <c r="N46" s="190"/>
      <c r="O46" s="191"/>
      <c r="P46" s="178"/>
      <c r="Q46" s="178"/>
      <c r="R46" s="178"/>
      <c r="S46" s="178"/>
      <c r="T46" s="190"/>
      <c r="U46" s="177"/>
      <c r="V46" s="178"/>
      <c r="W46" s="178"/>
      <c r="X46" s="178"/>
      <c r="Y46" s="178"/>
      <c r="Z46" s="178"/>
      <c r="AA46" s="178"/>
      <c r="AB46" s="179"/>
      <c r="AC46"/>
    </row>
    <row r="47" spans="1:29" s="104" customFormat="1" ht="18.75" hidden="1" customHeight="1" x14ac:dyDescent="0.25">
      <c r="A47"/>
      <c r="B47" s="177"/>
      <c r="C47" s="178"/>
      <c r="D47" s="178"/>
      <c r="E47" s="178"/>
      <c r="F47" s="178"/>
      <c r="G47" s="178"/>
      <c r="H47" s="190"/>
      <c r="I47" s="191"/>
      <c r="J47" s="178"/>
      <c r="K47" s="178"/>
      <c r="L47" s="178"/>
      <c r="M47" s="178"/>
      <c r="N47" s="190"/>
      <c r="O47" s="191"/>
      <c r="P47" s="178"/>
      <c r="Q47" s="178"/>
      <c r="R47" s="178"/>
      <c r="S47" s="178"/>
      <c r="T47" s="190"/>
      <c r="U47" s="177"/>
      <c r="V47" s="178"/>
      <c r="W47" s="178"/>
      <c r="X47" s="178"/>
      <c r="Y47" s="178"/>
      <c r="Z47" s="178"/>
      <c r="AA47" s="178"/>
      <c r="AB47" s="179"/>
      <c r="AC47"/>
    </row>
    <row r="48" spans="1:29" s="104" customFormat="1" ht="18.75" hidden="1" customHeight="1" x14ac:dyDescent="0.25">
      <c r="A48"/>
      <c r="B48" s="177"/>
      <c r="C48" s="178"/>
      <c r="D48" s="178"/>
      <c r="E48" s="178"/>
      <c r="F48" s="178"/>
      <c r="G48" s="178"/>
      <c r="H48" s="190"/>
      <c r="I48" s="191"/>
      <c r="J48" s="178"/>
      <c r="K48" s="178"/>
      <c r="L48" s="178"/>
      <c r="M48" s="178"/>
      <c r="N48" s="190"/>
      <c r="O48" s="191"/>
      <c r="P48" s="178"/>
      <c r="Q48" s="178"/>
      <c r="R48" s="178"/>
      <c r="S48" s="178"/>
      <c r="T48" s="190"/>
      <c r="U48" s="177"/>
      <c r="V48" s="178"/>
      <c r="W48" s="178"/>
      <c r="X48" s="178"/>
      <c r="Y48" s="178"/>
      <c r="Z48" s="178"/>
      <c r="AA48" s="178"/>
      <c r="AB48" s="179"/>
      <c r="AC48"/>
    </row>
    <row r="49" spans="1:29" s="104" customFormat="1" ht="47.25" customHeight="1" thickBot="1" x14ac:dyDescent="0.3">
      <c r="A49"/>
      <c r="B49" s="177"/>
      <c r="C49" s="178"/>
      <c r="D49" s="178"/>
      <c r="E49" s="178"/>
      <c r="F49" s="178"/>
      <c r="G49" s="178"/>
      <c r="H49" s="190"/>
      <c r="I49" s="191"/>
      <c r="J49" s="178"/>
      <c r="K49" s="178"/>
      <c r="L49" s="178"/>
      <c r="M49" s="178"/>
      <c r="N49" s="190"/>
      <c r="O49" s="191"/>
      <c r="P49" s="178"/>
      <c r="Q49" s="178"/>
      <c r="R49" s="178"/>
      <c r="S49" s="178"/>
      <c r="T49" s="190"/>
      <c r="U49" s="177"/>
      <c r="V49" s="178"/>
      <c r="W49" s="178"/>
      <c r="X49" s="178"/>
      <c r="Y49" s="178"/>
      <c r="Z49" s="178"/>
      <c r="AA49" s="178"/>
      <c r="AB49" s="180"/>
      <c r="AC49"/>
    </row>
    <row r="50" spans="1:29" customFormat="1" ht="44.25" customHeight="1" x14ac:dyDescent="0.25">
      <c r="B50" s="105"/>
      <c r="C50" s="105"/>
      <c r="D50" s="105"/>
      <c r="E50" s="105"/>
      <c r="F50" s="105"/>
      <c r="G50" s="105"/>
      <c r="H50" s="105"/>
      <c r="I50" s="105"/>
      <c r="J50" s="105"/>
      <c r="K50" s="105"/>
      <c r="L50" s="105"/>
      <c r="M50" s="105"/>
      <c r="N50" s="105"/>
      <c r="O50" s="105"/>
      <c r="P50" s="105"/>
      <c r="Q50" s="105"/>
      <c r="R50" s="105"/>
      <c r="S50" s="105"/>
      <c r="T50" s="105"/>
      <c r="U50" s="105"/>
      <c r="V50" s="105"/>
      <c r="W50" s="105"/>
      <c r="X50" s="105"/>
      <c r="Y50" s="105"/>
      <c r="Z50" s="105"/>
      <c r="AA50" s="105"/>
    </row>
    <row r="51" spans="1:29" customFormat="1" ht="7.5" customHeight="1" x14ac:dyDescent="0.25"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</row>
    <row r="52" spans="1:29" customFormat="1" ht="6.75" customHeight="1" x14ac:dyDescent="0.25"/>
    <row r="53" spans="1:29" ht="15.75" hidden="1" x14ac:dyDescent="0.25"/>
    <row r="54" spans="1:29" ht="15.75" hidden="1" x14ac:dyDescent="0.25"/>
    <row r="55" spans="1:29" ht="15.75" hidden="1" x14ac:dyDescent="0.25"/>
    <row r="56" spans="1:29" ht="15.75" hidden="1" x14ac:dyDescent="0.25"/>
    <row r="57" spans="1:29" ht="15.75" hidden="1" x14ac:dyDescent="0.25"/>
    <row r="58" spans="1:29" ht="15.75" hidden="1" x14ac:dyDescent="0.25"/>
    <row r="59" spans="1:29" ht="15.75" hidden="1" x14ac:dyDescent="0.25"/>
    <row r="60" spans="1:29" ht="15.75" hidden="1" x14ac:dyDescent="0.25"/>
    <row r="61" spans="1:29" ht="15.75" hidden="1" x14ac:dyDescent="0.25"/>
    <row r="62" spans="1:29" ht="15.75" hidden="1" x14ac:dyDescent="0.25"/>
    <row r="63" spans="1:29" ht="15.75" hidden="1" x14ac:dyDescent="0.25"/>
    <row r="64" spans="1:29" ht="15.75" hidden="1" x14ac:dyDescent="0.25"/>
    <row r="65" ht="15.75" hidden="1" x14ac:dyDescent="0.25"/>
    <row r="66" ht="15.75" hidden="1" x14ac:dyDescent="0.25"/>
    <row r="67" ht="15.75" hidden="1" x14ac:dyDescent="0.25"/>
    <row r="68" ht="15.75" hidden="1" x14ac:dyDescent="0.25"/>
    <row r="69" ht="15.75" hidden="1" customHeight="1" x14ac:dyDescent="0.25"/>
    <row r="70" ht="15.75" hidden="1" customHeight="1" x14ac:dyDescent="0.25"/>
    <row r="71" ht="15.75" hidden="1" customHeight="1" x14ac:dyDescent="0.25"/>
    <row r="72" ht="15.75" hidden="1" customHeight="1" x14ac:dyDescent="0.25"/>
    <row r="73" ht="15.75" hidden="1" customHeight="1" x14ac:dyDescent="0.25"/>
    <row r="74" ht="15.75" hidden="1" customHeight="1" x14ac:dyDescent="0.25"/>
    <row r="75" ht="15.75" hidden="1" customHeight="1" x14ac:dyDescent="0.25"/>
    <row r="76" ht="15.75" hidden="1" customHeight="1" x14ac:dyDescent="0.25"/>
    <row r="77" ht="15.75" hidden="1" customHeight="1" x14ac:dyDescent="0.25"/>
    <row r="78" ht="15.75" hidden="1" customHeight="1" x14ac:dyDescent="0.25"/>
    <row r="79" ht="15.75" hidden="1" customHeight="1" x14ac:dyDescent="0.25"/>
    <row r="80" ht="15.75" hidden="1" customHeight="1" x14ac:dyDescent="0.25"/>
    <row r="81" ht="15.75" hidden="1" customHeight="1" x14ac:dyDescent="0.25"/>
    <row r="82" ht="15.75" hidden="1" customHeight="1" x14ac:dyDescent="0.25"/>
  </sheetData>
  <mergeCells count="85">
    <mergeCell ref="B2:AB2"/>
    <mergeCell ref="B20:AB20"/>
    <mergeCell ref="B32:H32"/>
    <mergeCell ref="I32:N32"/>
    <mergeCell ref="O32:T32"/>
    <mergeCell ref="U32:AB32"/>
    <mergeCell ref="X22:AB22"/>
    <mergeCell ref="B22:E22"/>
    <mergeCell ref="F22:J22"/>
    <mergeCell ref="K22:M22"/>
    <mergeCell ref="N22:Q22"/>
    <mergeCell ref="R22:W22"/>
    <mergeCell ref="X24:AB24"/>
    <mergeCell ref="B23:E23"/>
    <mergeCell ref="F23:J23"/>
    <mergeCell ref="K23:M23"/>
    <mergeCell ref="N23:Q23"/>
    <mergeCell ref="U35:AB49"/>
    <mergeCell ref="B33:H33"/>
    <mergeCell ref="I33:N33"/>
    <mergeCell ref="O33:T33"/>
    <mergeCell ref="U33:AB33"/>
    <mergeCell ref="B34:H34"/>
    <mergeCell ref="I34:N34"/>
    <mergeCell ref="O34:T34"/>
    <mergeCell ref="U34:AB34"/>
    <mergeCell ref="B35:H49"/>
    <mergeCell ref="I35:N49"/>
    <mergeCell ref="O35:T49"/>
    <mergeCell ref="R23:W23"/>
    <mergeCell ref="X23:AB23"/>
    <mergeCell ref="B24:E24"/>
    <mergeCell ref="B5:AB5"/>
    <mergeCell ref="B7:D8"/>
    <mergeCell ref="X8:Y8"/>
    <mergeCell ref="B9:D9"/>
    <mergeCell ref="E9:T9"/>
    <mergeCell ref="H7:J8"/>
    <mergeCell ref="E7:G8"/>
    <mergeCell ref="K7:T8"/>
    <mergeCell ref="B10:D10"/>
    <mergeCell ref="E10:T10"/>
    <mergeCell ref="B12:D12"/>
    <mergeCell ref="E12:T12"/>
    <mergeCell ref="B13:D13"/>
    <mergeCell ref="H13:J13"/>
    <mergeCell ref="K13:T13"/>
    <mergeCell ref="E13:G13"/>
    <mergeCell ref="B11:D11"/>
    <mergeCell ref="E11:T11"/>
    <mergeCell ref="F24:J24"/>
    <mergeCell ref="K24:M24"/>
    <mergeCell ref="N24:Q24"/>
    <mergeCell ref="R24:W24"/>
    <mergeCell ref="K25:M25"/>
    <mergeCell ref="N25:Q25"/>
    <mergeCell ref="R25:W25"/>
    <mergeCell ref="X25:AB25"/>
    <mergeCell ref="B26:E26"/>
    <mergeCell ref="F26:J26"/>
    <mergeCell ref="K26:M26"/>
    <mergeCell ref="N26:Q26"/>
    <mergeCell ref="R26:W26"/>
    <mergeCell ref="X26:AB26"/>
    <mergeCell ref="B25:E25"/>
    <mergeCell ref="F25:J25"/>
    <mergeCell ref="B30:AB30"/>
    <mergeCell ref="B29:E29"/>
    <mergeCell ref="F29:J29"/>
    <mergeCell ref="K29:M29"/>
    <mergeCell ref="N29:Q29"/>
    <mergeCell ref="R29:W29"/>
    <mergeCell ref="X29:AB29"/>
    <mergeCell ref="X28:AB28"/>
    <mergeCell ref="B27:E27"/>
    <mergeCell ref="F27:J27"/>
    <mergeCell ref="K27:M27"/>
    <mergeCell ref="N27:Q27"/>
    <mergeCell ref="R27:W27"/>
    <mergeCell ref="X27:AB27"/>
    <mergeCell ref="B28:E28"/>
    <mergeCell ref="F28:J28"/>
    <mergeCell ref="K28:M28"/>
    <mergeCell ref="N28:Q28"/>
    <mergeCell ref="R28:W28"/>
  </mergeCells>
  <conditionalFormatting sqref="CL1">
    <cfRule type="cellIs" dxfId="54" priority="1" operator="equal">
      <formula>"SIM"</formula>
    </cfRule>
  </conditionalFormatting>
  <conditionalFormatting sqref="CF1">
    <cfRule type="expression" dxfId="53" priority="3">
      <formula>$CF1="Normal"</formula>
    </cfRule>
    <cfRule type="expression" dxfId="52" priority="5">
      <formula>$CF1="Vencendo"</formula>
    </cfRule>
    <cfRule type="expression" dxfId="51" priority="7">
      <formula>$CF1="Crítico"</formula>
    </cfRule>
    <cfRule type="expression" dxfId="50" priority="9">
      <formula>$CF1="Vencido"</formula>
    </cfRule>
    <cfRule type="expression" dxfId="49" priority="11">
      <formula>$CF1="Sem SLA"</formula>
    </cfRule>
  </conditionalFormatting>
  <conditionalFormatting sqref="CC1">
    <cfRule type="expression" dxfId="48" priority="2">
      <formula>$CF1="Normal"</formula>
    </cfRule>
    <cfRule type="expression" dxfId="47" priority="4">
      <formula>$CF1="Vencendo"</formula>
    </cfRule>
    <cfRule type="expression" dxfId="46" priority="6">
      <formula>$CF1="Crítico"</formula>
    </cfRule>
    <cfRule type="expression" dxfId="45" priority="8">
      <formula>$CF1="Vencido"</formula>
    </cfRule>
    <cfRule type="expression" dxfId="44" priority="10">
      <formula>$CF1="Sem SLA"</formula>
    </cfRule>
  </conditionalFormatting>
  <dataValidations count="3">
    <dataValidation type="list" allowBlank="1" showInputMessage="1" showErrorMessage="1" sqref="B23:W23" xr:uid="{00000000-0002-0000-0400-000000000000}">
      <formula1>"Muito Alto,Alto,Médio,Baixo,N/A"</formula1>
    </dataValidation>
    <dataValidation type="list" allowBlank="1" showInputMessage="1" showErrorMessage="1" sqref="O33 B33 I33" xr:uid="{00000000-0002-0000-0400-000001000000}">
      <formula1>"Muito Alta,Alta,Média,Baixa"</formula1>
    </dataValidation>
    <dataValidation type="date" allowBlank="1" showInputMessage="1" showErrorMessage="1" sqref="E13:G14" xr:uid="{00000000-0002-0000-0400-000002000000}">
      <formula1>1</formula1>
      <formula2>73050</formula2>
    </dataValidation>
  </dataValidations>
  <pageMargins left="0.70866141732283472" right="0.70866141732283472" top="0.74803149606299213" bottom="0.74803149606299213" header="0.31496062992125984" footer="0.31496062992125984"/>
  <pageSetup paperSize="9" scale="55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5" id="{82D9E682-1F97-4D2F-BEAE-824EAF29E777}">
            <x14:iconSet iconSet="5Arrows" showValue="0" custom="1">
              <x14:cfvo type="percent">
                <xm:f>0</xm:f>
              </x14:cfvo>
              <x14:cfvo type="num">
                <xm:f>1</xm:f>
              </x14:cfvo>
              <x14:cfvo type="num">
                <xm:f>2</xm:f>
              </x14:cfvo>
              <x14:cfvo type="num">
                <xm:f>3</xm:f>
              </x14:cfvo>
              <x14:cfvo type="num">
                <xm:f>4</xm:f>
              </x14:cfvo>
              <x14:cfIcon iconSet="5Quarters" iconId="0"/>
              <x14:cfIcon iconSet="3TrafficLights1" iconId="2"/>
              <x14:cfIcon iconSet="3TrafficLights1" iconId="1"/>
              <x14:cfIcon iconSet="4RedToBlack" iconId="2"/>
              <x14:cfIcon iconSet="3TrafficLights1" iconId="0"/>
            </x14:iconSet>
          </x14:cfRule>
          <xm:sqref>Z8</xm:sqref>
        </x14:conditionalFormatting>
        <x14:conditionalFormatting xmlns:xm="http://schemas.microsoft.com/office/excel/2006/main">
          <x14:cfRule type="iconSet" priority="12" id="{655828D7-1EB6-4238-B461-EE39E79C0BEE}">
            <x14:iconSet showValue="0" custom="1">
              <x14:cfvo type="percent">
                <xm:f>0</xm:f>
              </x14:cfvo>
              <x14:cfvo type="num" gte="0">
                <xm:f>0</xm:f>
              </x14:cfvo>
              <x14:cfvo type="num">
                <xm:f>1</xm:f>
              </x14:cfvo>
              <x14:cfIcon iconSet="3TrafficLights1" iconId="0"/>
              <x14:cfIcon iconSet="3TrafficLights1" iconId="1"/>
              <x14:cfIcon iconSet="3Symbols" iconId="0"/>
            </x14:iconSet>
          </x14:cfRule>
          <xm:sqref>X12:AA12</xm:sqref>
        </x14:conditionalFormatting>
        <x14:conditionalFormatting xmlns:xm="http://schemas.microsoft.com/office/excel/2006/main">
          <x14:cfRule type="iconSet" priority="13" id="{517E01F2-9EAB-4137-8DA5-B143563FBFE5}">
            <x14:iconSet showValue="0" custom="1">
              <x14:cfvo type="percent">
                <xm:f>0</xm:f>
              </x14:cfvo>
              <x14:cfvo type="num" gte="0">
                <xm:f>0</xm:f>
              </x14:cfvo>
              <x14:cfvo type="num">
                <xm:f>1</xm:f>
              </x14:cfvo>
              <x14:cfIcon iconSet="3TrafficLights1" iconId="0"/>
              <x14:cfIcon iconSet="3TrafficLights1" iconId="1"/>
              <x14:cfIcon iconSet="3Symbols" iconId="0"/>
            </x14:iconSet>
          </x14:cfRule>
          <xm:sqref>X9:AA11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Planilha7"/>
  <dimension ref="A1:X151"/>
  <sheetViews>
    <sheetView showGridLines="0" showRowColHeaders="0" zoomScale="80" zoomScaleNormal="80" workbookViewId="0">
      <pane ySplit="3" topLeftCell="A4" activePane="bottomLeft" state="frozen"/>
      <selection pane="bottomLeft" activeCell="C9" sqref="C9:D9"/>
    </sheetView>
  </sheetViews>
  <sheetFormatPr defaultColWidth="0" defaultRowHeight="0" customHeight="1" zeroHeight="1" x14ac:dyDescent="0.25"/>
  <cols>
    <col min="1" max="1" width="1.7109375" customWidth="1"/>
    <col min="2" max="2" width="9.7109375" style="2" customWidth="1"/>
    <col min="3" max="3" width="27.28515625" style="2" customWidth="1"/>
    <col min="4" max="4" width="21" style="2" customWidth="1"/>
    <col min="5" max="6" width="8.28515625" style="2" customWidth="1"/>
    <col min="7" max="7" width="8.28515625" style="2" hidden="1" customWidth="1"/>
    <col min="8" max="8" width="0.7109375" style="2" customWidth="1"/>
    <col min="9" max="9" width="1" style="2" customWidth="1"/>
    <col min="10" max="10" width="9.7109375" style="2" customWidth="1"/>
    <col min="11" max="11" width="27.28515625" style="2" customWidth="1"/>
    <col min="12" max="12" width="21" style="2" customWidth="1"/>
    <col min="13" max="14" width="8.28515625" style="2" customWidth="1"/>
    <col min="15" max="15" width="8.28515625" style="2" hidden="1" customWidth="1"/>
    <col min="16" max="16" width="18.85546875" style="2" customWidth="1"/>
    <col min="17" max="17" width="5" style="2" customWidth="1"/>
    <col min="18" max="18" width="3.42578125" style="2" customWidth="1"/>
    <col min="19" max="22" width="14.140625" style="2" customWidth="1"/>
    <col min="23" max="23" width="2" style="2" customWidth="1"/>
    <col min="24" max="24" width="1.7109375" customWidth="1"/>
    <col min="25" max="16384" width="9.140625" style="2" hidden="1"/>
  </cols>
  <sheetData>
    <row r="1" spans="2:24" customFormat="1" ht="6.75" customHeight="1" x14ac:dyDescent="0.25">
      <c r="X1">
        <v>1</v>
      </c>
    </row>
    <row r="2" spans="2:24" customFormat="1" ht="48.75" customHeight="1" x14ac:dyDescent="0.25">
      <c r="B2" s="192" t="s">
        <v>88</v>
      </c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2"/>
      <c r="T2" s="192"/>
      <c r="U2" s="192"/>
      <c r="V2" s="192"/>
      <c r="W2" s="192"/>
    </row>
    <row r="3" spans="2:24" customFormat="1" ht="6.75" customHeight="1" x14ac:dyDescent="0.25"/>
    <row r="4" spans="2:24" customFormat="1" ht="6.75" customHeight="1" thickBot="1" x14ac:dyDescent="0.3"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Q4" s="8"/>
      <c r="R4" s="8"/>
      <c r="S4" s="8"/>
      <c r="T4" s="8"/>
      <c r="U4" s="8"/>
      <c r="V4" s="8"/>
      <c r="W4" s="8"/>
    </row>
    <row r="5" spans="2:24" customFormat="1" ht="38.25" customHeight="1" thickTop="1" thickBot="1" x14ac:dyDescent="0.3">
      <c r="B5" s="221" t="s">
        <v>89</v>
      </c>
      <c r="C5" s="222"/>
      <c r="D5" s="222"/>
      <c r="E5" s="222"/>
      <c r="F5" s="222"/>
      <c r="G5" s="222"/>
      <c r="H5" s="222"/>
      <c r="I5" s="219">
        <v>1234</v>
      </c>
      <c r="J5" s="219"/>
      <c r="K5" s="219"/>
      <c r="L5" s="219"/>
      <c r="M5" s="219"/>
      <c r="N5" s="220"/>
      <c r="Q5" s="217" t="s">
        <v>90</v>
      </c>
      <c r="R5" s="218"/>
      <c r="S5" s="218"/>
      <c r="T5" s="215">
        <f>IF(COUNTA(C8:D12,K8:L12)&gt;0,COUNTA(C8:D12,K8:L12),"")</f>
        <v>3</v>
      </c>
      <c r="U5" s="215"/>
      <c r="V5" s="215"/>
      <c r="W5" s="216"/>
    </row>
    <row r="6" spans="2:24" customFormat="1" ht="6.75" customHeight="1" thickTop="1" thickBot="1" x14ac:dyDescent="0.3">
      <c r="B6" s="9"/>
      <c r="C6" s="9"/>
      <c r="D6" s="9"/>
      <c r="E6" s="9"/>
      <c r="F6" s="9"/>
      <c r="J6" s="9"/>
      <c r="K6" s="9"/>
      <c r="L6" s="9"/>
      <c r="M6" s="9"/>
      <c r="N6" s="9"/>
      <c r="Q6" s="9"/>
      <c r="R6" s="9"/>
      <c r="S6" s="9"/>
      <c r="T6" s="9"/>
      <c r="U6" s="9"/>
      <c r="V6" s="9"/>
      <c r="W6" s="9"/>
    </row>
    <row r="7" spans="2:24" customFormat="1" ht="35.25" customHeight="1" thickTop="1" thickBot="1" x14ac:dyDescent="0.3">
      <c r="B7" s="20" t="s">
        <v>56</v>
      </c>
      <c r="C7" s="204" t="s">
        <v>58</v>
      </c>
      <c r="D7" s="205"/>
      <c r="E7" s="213" t="s">
        <v>59</v>
      </c>
      <c r="F7" s="214"/>
      <c r="G7" s="4"/>
      <c r="J7" s="20" t="s">
        <v>56</v>
      </c>
      <c r="K7" s="206" t="s">
        <v>58</v>
      </c>
      <c r="L7" s="205"/>
      <c r="M7" s="213" t="s">
        <v>59</v>
      </c>
      <c r="N7" s="214"/>
      <c r="O7" s="4"/>
      <c r="Q7" s="10"/>
      <c r="R7" s="11"/>
      <c r="S7" s="22"/>
      <c r="T7" s="22"/>
      <c r="U7" s="22"/>
      <c r="V7" s="22"/>
      <c r="W7" s="11"/>
    </row>
    <row r="8" spans="2:24" customFormat="1" ht="51" customHeight="1" x14ac:dyDescent="0.25">
      <c r="B8" s="19"/>
      <c r="C8" s="211" t="str">
        <f>IF('1'!$K$7&lt;&gt;"",'1'!$K$7,"")</f>
        <v>Exemplo 01</v>
      </c>
      <c r="D8" s="208"/>
      <c r="E8" s="54">
        <f>IF('1'!$Z$8&lt;&gt;"",'1'!$Z$8,0)</f>
        <v>2</v>
      </c>
      <c r="F8" s="55">
        <f>IF('1'!$AA$8&lt;&gt;"",'1'!$AA$8,"")</f>
        <v>6</v>
      </c>
      <c r="G8" s="5">
        <f>IF('1'!$V$14&lt;&gt;"",'1'!$V$14,"")</f>
        <v>10</v>
      </c>
      <c r="J8" s="21"/>
      <c r="K8" s="207"/>
      <c r="L8" s="208"/>
      <c r="M8" s="54"/>
      <c r="N8" s="55"/>
      <c r="O8" s="5"/>
      <c r="Q8" s="212"/>
      <c r="R8" s="12">
        <v>4</v>
      </c>
      <c r="S8" s="40" t="str">
        <f>IF(SUM(COUNTIF(G8:G12,13)+COUNTIF(O8:O12,13))&gt;0,SUM(COUNTIF(G8:G12,13)+COUNTIF(O8:O12,13)),"")</f>
        <v/>
      </c>
      <c r="T8" s="41" t="str">
        <f>IF(SUM(COUNTIF(G8:G12,14)+COUNTIF(O8:O12,14))&gt;0,SUM(COUNTIF(G8:G12,14)+COUNTIF(O8:O12,14)),"")</f>
        <v/>
      </c>
      <c r="U8" s="41" t="str">
        <f>IF(SUM(COUNTIF(G8:G12,15)+COUNTIF(O8:O12,15))&gt;0,SUM(COUNTIF(G8:G12,15)+COUNTIF(O8:O12,15)),"")</f>
        <v/>
      </c>
      <c r="V8" s="42" t="str">
        <f>IF(SUM(COUNTIF(G8:G12,16)+COUNTIF(O8:O12,16))&gt;0,SUM(COUNTIF(G8:G12,16)+COUNTIF(O8:O12,16)),"")</f>
        <v/>
      </c>
      <c r="W8" s="17"/>
    </row>
    <row r="9" spans="2:24" customFormat="1" ht="51" customHeight="1" x14ac:dyDescent="0.25">
      <c r="B9" s="18"/>
      <c r="C9" s="209" t="str">
        <f>IF('2'!$K$7&lt;&gt;"",'2'!$K$7,"")</f>
        <v>Exemplo 02</v>
      </c>
      <c r="D9" s="210"/>
      <c r="E9" s="56">
        <f>IF('2'!$Z$8&lt;&gt;"",'2'!$Z$8,0)</f>
        <v>3</v>
      </c>
      <c r="F9" s="57">
        <f>IF('2'!$AA$8&lt;&gt;"",'2'!$AA$8,"")</f>
        <v>12</v>
      </c>
      <c r="G9" s="6">
        <f>IF('2'!$V$14&lt;&gt;"",'2'!$V$14,"")</f>
        <v>12</v>
      </c>
      <c r="J9" s="18"/>
      <c r="K9" s="209"/>
      <c r="L9" s="210"/>
      <c r="M9" s="56"/>
      <c r="N9" s="57"/>
      <c r="O9" s="6"/>
      <c r="Q9" s="212"/>
      <c r="R9" s="12">
        <v>3</v>
      </c>
      <c r="S9" s="43" t="str">
        <f>IF(SUM(COUNTIF(G8:G12,9)+COUNTIF(O8:O12,9))&gt;0,SUM(COUNTIF(G8:G12,9)+COUNTIF(O8:O12,9)),"")</f>
        <v/>
      </c>
      <c r="T9" s="44">
        <f>IF(SUM(COUNTIF(G8:G12,10)+COUNTIF(O8:O12,10))&gt;0,SUM(COUNTIF(G8:G12,10)+COUNTIF(O8:O12,10)),"")</f>
        <v>1</v>
      </c>
      <c r="U9" s="45" t="str">
        <f>IF(SUM(COUNTIF(G8:G12,11)+COUNTIF(O8:O12,11))&gt;0,SUM(COUNTIF(G8:G12,11)+COUNTIF(O8:O12,11)),"")</f>
        <v/>
      </c>
      <c r="V9" s="46">
        <f>IF(SUM(COUNTIF(G8:G12,12)+COUNTIF(O8:O12,12))&gt;0,SUM(COUNTIF(G8:G12,12)+COUNTIF(O8:O12,12)),"")</f>
        <v>1</v>
      </c>
      <c r="W9" s="17"/>
    </row>
    <row r="10" spans="2:24" customFormat="1" ht="51" customHeight="1" x14ac:dyDescent="0.25">
      <c r="B10" s="18"/>
      <c r="C10" s="209" t="str">
        <f>IF('3'!$K$7&lt;&gt;"",'3'!$K$7,"")</f>
        <v>Exemplo 03</v>
      </c>
      <c r="D10" s="210"/>
      <c r="E10" s="56">
        <f>IF('3'!$Z$8&lt;&gt;"",'3'!$Z$8,0)</f>
        <v>1</v>
      </c>
      <c r="F10" s="57">
        <f>IF('3'!$AA$8&lt;&gt;"",'3'!$AA$8,"")</f>
        <v>2</v>
      </c>
      <c r="G10" s="6">
        <f>IF('3'!$V$14&lt;&gt;"",'3'!$V$14,"")</f>
        <v>2</v>
      </c>
      <c r="J10" s="18"/>
      <c r="K10" s="209"/>
      <c r="L10" s="210"/>
      <c r="M10" s="56"/>
      <c r="N10" s="57"/>
      <c r="O10" s="6"/>
      <c r="Q10" s="212"/>
      <c r="R10" s="12">
        <v>2</v>
      </c>
      <c r="S10" s="47" t="str">
        <f>IF(SUM(COUNTIF(G8:G12,5)+COUNTIF(O8:O12,5))&gt;0,SUM(COUNTIF(G8:G12,5)+COUNTIF(O8:O12,5)),"")</f>
        <v/>
      </c>
      <c r="T10" s="48" t="str">
        <f>IF(SUM(COUNTIF(G8:G12,6)+COUNTIF(O8:O12,6))&gt;0,SUM(COUNTIF(G8:G12,6)+COUNTIF(O8:O12,6)),"")</f>
        <v/>
      </c>
      <c r="U10" s="48" t="str">
        <f>IF(SUM(COUNTIF(G8:G12,7)+COUNTIF(O8:O12,7))&gt;0,SUM(COUNTIF(G8:G12,7)+COUNTIF(O8:O12,7)),"")</f>
        <v/>
      </c>
      <c r="V10" s="49" t="str">
        <f>IF(SUM(COUNTIF(G8:G12,8)+COUNTIF(O8:O12,8))&gt;0,SUM(COUNTIF(G8:G12,8)+COUNTIF(O8:O12,8)),"")</f>
        <v/>
      </c>
      <c r="W10" s="17"/>
    </row>
    <row r="11" spans="2:24" customFormat="1" ht="51" customHeight="1" thickBot="1" x14ac:dyDescent="0.3">
      <c r="B11" s="18"/>
      <c r="C11" s="209"/>
      <c r="D11" s="210"/>
      <c r="E11" s="56"/>
      <c r="F11" s="57"/>
      <c r="G11" s="6"/>
      <c r="J11" s="18"/>
      <c r="K11" s="209"/>
      <c r="L11" s="210"/>
      <c r="M11" s="56"/>
      <c r="N11" s="57"/>
      <c r="O11" s="6"/>
      <c r="Q11" s="212"/>
      <c r="R11" s="12">
        <v>1</v>
      </c>
      <c r="S11" s="50" t="str">
        <f>IF(SUM(COUNTIF(G8:G12,1)+COUNTIF(O8:O12,1))&gt;0,SUM(COUNTIF(G8:G12,1)+COUNTIF(O8:O12,1)),"")</f>
        <v/>
      </c>
      <c r="T11" s="51">
        <f>IF(SUM(COUNTIF(G8:G12,2)+COUNTIF(O8:O12,2))&gt;0,SUM(COUNTIF(G8:G12,2)+COUNTIF(O8:O12,2)),"")</f>
        <v>1</v>
      </c>
      <c r="U11" s="52" t="str">
        <f>IF(SUM(COUNTIF(G8:G12,3)+COUNTIF(O8:O12,3))&gt;0,SUM(COUNTIF(G8:G12,3)+COUNTIF(O8:O12,3)),"")</f>
        <v/>
      </c>
      <c r="V11" s="53" t="str">
        <f>IF(SUM(COUNTIF(G8:G12,4)+COUNTIF(O8:O12,4))&gt;0,SUM(COUNTIF(G8:G12,4)+COUNTIF(O8:O12,4)),"")</f>
        <v/>
      </c>
      <c r="W11" s="17"/>
    </row>
    <row r="12" spans="2:24" customFormat="1" ht="51" customHeight="1" thickBot="1" x14ac:dyDescent="0.3">
      <c r="B12" s="23"/>
      <c r="C12" s="202"/>
      <c r="D12" s="203"/>
      <c r="E12" s="58"/>
      <c r="F12" s="59"/>
      <c r="G12" s="6"/>
      <c r="J12" s="23"/>
      <c r="K12" s="202"/>
      <c r="L12" s="203"/>
      <c r="M12" s="58"/>
      <c r="N12" s="59"/>
      <c r="O12" s="6"/>
      <c r="Q12" s="13"/>
      <c r="R12" s="14"/>
      <c r="S12" s="15">
        <v>1</v>
      </c>
      <c r="T12" s="15">
        <v>2</v>
      </c>
      <c r="U12" s="15">
        <v>3</v>
      </c>
      <c r="V12" s="15">
        <v>4</v>
      </c>
      <c r="W12" s="16"/>
    </row>
    <row r="13" spans="2:24" customFormat="1" ht="44.25" customHeight="1" x14ac:dyDescent="0.25"/>
    <row r="14" spans="2:24" customFormat="1" ht="7.5" customHeight="1" x14ac:dyDescent="0.25"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</row>
    <row r="15" spans="2:24" customFormat="1" ht="6.75" customHeight="1" x14ac:dyDescent="0.25"/>
    <row r="16" spans="2:24" ht="15.75" hidden="1" customHeight="1" x14ac:dyDescent="0.25">
      <c r="B16" s="3"/>
      <c r="C16" s="3"/>
      <c r="D16" s="3"/>
      <c r="J16" s="3"/>
      <c r="K16" s="3"/>
      <c r="L16" s="3"/>
      <c r="Q16" s="3"/>
      <c r="R16" s="3"/>
      <c r="S16" s="3"/>
      <c r="T16" s="3"/>
      <c r="U16" s="3"/>
      <c r="V16" s="3"/>
      <c r="W16" s="3"/>
    </row>
    <row r="17" ht="15.75" hidden="1" customHeight="1" x14ac:dyDescent="0.25"/>
    <row r="18" ht="15.75" hidden="1" customHeight="1" x14ac:dyDescent="0.25"/>
    <row r="19" ht="15.75" hidden="1" customHeight="1" x14ac:dyDescent="0.25"/>
    <row r="20" ht="15.75" hidden="1" customHeight="1" x14ac:dyDescent="0.25"/>
    <row r="21" ht="15.75" hidden="1" customHeight="1" x14ac:dyDescent="0.25"/>
    <row r="22" ht="15.75" hidden="1" customHeight="1" x14ac:dyDescent="0.25"/>
    <row r="23" ht="15.75" hidden="1" customHeight="1" x14ac:dyDescent="0.25"/>
    <row r="24" ht="15.75" hidden="1" customHeight="1" x14ac:dyDescent="0.25"/>
    <row r="25" ht="15.75" hidden="1" customHeight="1" x14ac:dyDescent="0.25"/>
    <row r="26" ht="15.75" hidden="1" customHeight="1" x14ac:dyDescent="0.25"/>
    <row r="27" ht="15.75" hidden="1" customHeight="1" x14ac:dyDescent="0.25"/>
    <row r="28" ht="15.75" hidden="1" customHeight="1" x14ac:dyDescent="0.25"/>
    <row r="29" ht="15.75" hidden="1" customHeight="1" x14ac:dyDescent="0.25"/>
    <row r="30" ht="15.75" hidden="1" customHeight="1" x14ac:dyDescent="0.25"/>
    <row r="31" ht="15.75" hidden="1" customHeight="1" x14ac:dyDescent="0.25"/>
    <row r="32" ht="15.75" hidden="1" customHeight="1" x14ac:dyDescent="0.25"/>
    <row r="33" ht="15.75" hidden="1" customHeight="1" x14ac:dyDescent="0.25"/>
    <row r="34" ht="15.75" hidden="1" customHeight="1" x14ac:dyDescent="0.25"/>
    <row r="35" ht="15.75" hidden="1" customHeight="1" x14ac:dyDescent="0.25"/>
    <row r="36" ht="15.75" hidden="1" customHeight="1" x14ac:dyDescent="0.25"/>
    <row r="37" ht="15.75" hidden="1" customHeight="1" x14ac:dyDescent="0.25"/>
    <row r="38" ht="15.75" hidden="1" customHeight="1" x14ac:dyDescent="0.25"/>
    <row r="39" ht="15.75" hidden="1" customHeight="1" x14ac:dyDescent="0.25"/>
    <row r="40" ht="15.75" hidden="1" customHeight="1" x14ac:dyDescent="0.25"/>
    <row r="41" ht="15.75" hidden="1" customHeight="1" x14ac:dyDescent="0.25"/>
    <row r="42" ht="15.75" hidden="1" customHeight="1" x14ac:dyDescent="0.25"/>
    <row r="43" ht="15.75" hidden="1" customHeight="1" x14ac:dyDescent="0.25"/>
    <row r="44" ht="15.75" hidden="1" customHeight="1" x14ac:dyDescent="0.25"/>
    <row r="45" ht="15.75" hidden="1" customHeight="1" x14ac:dyDescent="0.25"/>
    <row r="46" ht="15.75" hidden="1" customHeight="1" x14ac:dyDescent="0.25"/>
    <row r="47" ht="15.75" hidden="1" customHeight="1" x14ac:dyDescent="0.25"/>
    <row r="48" ht="15.75" hidden="1" customHeight="1" x14ac:dyDescent="0.25"/>
    <row r="49" ht="15.75" hidden="1" customHeight="1" x14ac:dyDescent="0.25"/>
    <row r="50" ht="15.75" hidden="1" customHeight="1" x14ac:dyDescent="0.25"/>
    <row r="51" ht="15.75" hidden="1" customHeight="1" x14ac:dyDescent="0.25"/>
    <row r="52" ht="15.75" hidden="1" customHeight="1" x14ac:dyDescent="0.25"/>
    <row r="53" ht="15.75" hidden="1" customHeight="1" x14ac:dyDescent="0.25"/>
    <row r="54" ht="15.75" hidden="1" customHeight="1" x14ac:dyDescent="0.25"/>
    <row r="55" ht="15.75" hidden="1" customHeight="1" x14ac:dyDescent="0.25"/>
    <row r="56" ht="15.75" hidden="1" customHeight="1" x14ac:dyDescent="0.25"/>
    <row r="57" ht="15.75" hidden="1" customHeight="1" x14ac:dyDescent="0.25"/>
    <row r="58" ht="15.75" hidden="1" customHeight="1" x14ac:dyDescent="0.25"/>
    <row r="59" ht="15.75" hidden="1" customHeight="1" x14ac:dyDescent="0.25"/>
    <row r="60" ht="15.75" hidden="1" customHeight="1" x14ac:dyDescent="0.25"/>
    <row r="61" ht="15.75" hidden="1" customHeight="1" x14ac:dyDescent="0.25"/>
    <row r="62" ht="15.75" hidden="1" customHeight="1" x14ac:dyDescent="0.25"/>
    <row r="63" ht="15.75" hidden="1" customHeight="1" x14ac:dyDescent="0.25"/>
    <row r="64" ht="15.75" hidden="1" customHeight="1" x14ac:dyDescent="0.25"/>
    <row r="65" ht="15.75" hidden="1" customHeight="1" x14ac:dyDescent="0.25"/>
    <row r="66" ht="15.75" hidden="1" customHeight="1" x14ac:dyDescent="0.25"/>
    <row r="67" ht="15.75" hidden="1" customHeight="1" x14ac:dyDescent="0.25"/>
    <row r="68" ht="15.75" hidden="1" customHeight="1" x14ac:dyDescent="0.25"/>
    <row r="69" ht="15.75" hidden="1" customHeight="1" x14ac:dyDescent="0.25"/>
    <row r="70" ht="15.75" hidden="1" customHeight="1" x14ac:dyDescent="0.25"/>
    <row r="71" ht="15.75" hidden="1" customHeight="1" x14ac:dyDescent="0.25"/>
    <row r="72" ht="15.75" hidden="1" customHeight="1" x14ac:dyDescent="0.25"/>
    <row r="73" ht="15.75" hidden="1" customHeight="1" x14ac:dyDescent="0.25"/>
    <row r="74" ht="15.75" hidden="1" customHeight="1" x14ac:dyDescent="0.25"/>
    <row r="75" ht="15.75" hidden="1" customHeight="1" x14ac:dyDescent="0.25"/>
    <row r="76" ht="15.75" hidden="1" customHeight="1" x14ac:dyDescent="0.25"/>
    <row r="77" ht="15.75" hidden="1" customHeight="1" x14ac:dyDescent="0.25"/>
    <row r="78" ht="15.75" hidden="1" customHeight="1" x14ac:dyDescent="0.25"/>
    <row r="79" ht="15.75" hidden="1" customHeight="1" x14ac:dyDescent="0.25"/>
    <row r="80" ht="15.75" hidden="1" customHeight="1" x14ac:dyDescent="0.25"/>
    <row r="81" ht="15.75" hidden="1" customHeight="1" x14ac:dyDescent="0.25"/>
    <row r="82" ht="15.75" hidden="1" customHeight="1" x14ac:dyDescent="0.25"/>
    <row r="83" ht="15.75" hidden="1" customHeight="1" x14ac:dyDescent="0.25"/>
    <row r="84" ht="15.75" hidden="1" customHeight="1" x14ac:dyDescent="0.25"/>
    <row r="85" ht="15.75" hidden="1" customHeight="1" x14ac:dyDescent="0.25"/>
    <row r="86" ht="15.75" hidden="1" customHeight="1" x14ac:dyDescent="0.25"/>
    <row r="87" ht="15.75" hidden="1" customHeight="1" x14ac:dyDescent="0.25"/>
    <row r="88" ht="15.75" hidden="1" customHeight="1" x14ac:dyDescent="0.25"/>
    <row r="89" ht="15.75" hidden="1" customHeight="1" x14ac:dyDescent="0.25"/>
    <row r="90" ht="15.75" hidden="1" customHeight="1" x14ac:dyDescent="0.25"/>
    <row r="91" ht="15.75" hidden="1" customHeight="1" x14ac:dyDescent="0.25"/>
    <row r="92" ht="15.75" hidden="1" customHeight="1" x14ac:dyDescent="0.25"/>
    <row r="93" ht="15.75" hidden="1" customHeight="1" x14ac:dyDescent="0.25"/>
    <row r="94" ht="15.75" hidden="1" customHeight="1" x14ac:dyDescent="0.25"/>
    <row r="95" ht="15.75" hidden="1" customHeight="1" x14ac:dyDescent="0.25"/>
    <row r="96" ht="15.75" hidden="1" customHeight="1" x14ac:dyDescent="0.25"/>
    <row r="97" ht="15.75" hidden="1" customHeight="1" x14ac:dyDescent="0.25"/>
    <row r="98" ht="15.75" hidden="1" customHeight="1" x14ac:dyDescent="0.25"/>
    <row r="99" ht="15.75" hidden="1" customHeight="1" x14ac:dyDescent="0.25"/>
    <row r="100" ht="15.75" hidden="1" customHeight="1" x14ac:dyDescent="0.25"/>
    <row r="101" ht="15.75" hidden="1" customHeight="1" x14ac:dyDescent="0.25"/>
    <row r="102" ht="15.75" hidden="1" customHeight="1" x14ac:dyDescent="0.25"/>
    <row r="103" ht="15.75" hidden="1" customHeight="1" x14ac:dyDescent="0.25"/>
    <row r="104" ht="15.75" hidden="1" customHeight="1" x14ac:dyDescent="0.25"/>
    <row r="105" ht="15.75" hidden="1" customHeight="1" x14ac:dyDescent="0.25"/>
    <row r="106" ht="15.75" hidden="1" customHeight="1" x14ac:dyDescent="0.25"/>
    <row r="107" ht="15.75" hidden="1" customHeight="1" x14ac:dyDescent="0.25"/>
    <row r="108" ht="15.75" hidden="1" customHeight="1" x14ac:dyDescent="0.25"/>
    <row r="109" ht="15.75" hidden="1" customHeight="1" x14ac:dyDescent="0.25"/>
    <row r="110" ht="15.75" hidden="1" customHeight="1" x14ac:dyDescent="0.25"/>
    <row r="111" ht="15.75" hidden="1" customHeight="1" x14ac:dyDescent="0.25"/>
    <row r="112" ht="15.75" hidden="1" customHeight="1" x14ac:dyDescent="0.25"/>
    <row r="113" ht="15.75" hidden="1" customHeight="1" x14ac:dyDescent="0.25"/>
    <row r="114" ht="15.75" hidden="1" customHeight="1" x14ac:dyDescent="0.25"/>
    <row r="115" ht="15.75" hidden="1" customHeight="1" x14ac:dyDescent="0.25"/>
    <row r="116" ht="15.75" hidden="1" customHeight="1" x14ac:dyDescent="0.25"/>
    <row r="117" ht="15.75" hidden="1" customHeight="1" x14ac:dyDescent="0.25"/>
    <row r="118" ht="15.75" hidden="1" customHeight="1" x14ac:dyDescent="0.25"/>
    <row r="119" ht="15.75" hidden="1" customHeight="1" x14ac:dyDescent="0.25"/>
    <row r="120" ht="15.75" hidden="1" customHeight="1" x14ac:dyDescent="0.25"/>
    <row r="121" ht="15.75" hidden="1" customHeight="1" x14ac:dyDescent="0.25"/>
    <row r="146" spans="2:23" customFormat="1" ht="0" hidden="1" customHeight="1" x14ac:dyDescent="0.25"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</row>
    <row r="147" spans="2:23" customFormat="1" ht="0" hidden="1" customHeight="1" x14ac:dyDescent="0.25"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</row>
    <row r="148" spans="2:23" customFormat="1" ht="0" hidden="1" customHeight="1" x14ac:dyDescent="0.25"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</row>
    <row r="149" spans="2:23" customFormat="1" ht="0" hidden="1" customHeight="1" x14ac:dyDescent="0.25"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</row>
    <row r="150" spans="2:23" customFormat="1" ht="0" hidden="1" customHeight="1" x14ac:dyDescent="0.25"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</row>
    <row r="151" spans="2:23" customFormat="1" ht="0" hidden="1" customHeight="1" x14ac:dyDescent="0.25"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</row>
  </sheetData>
  <mergeCells count="20">
    <mergeCell ref="B2:W2"/>
    <mergeCell ref="Q8:Q11"/>
    <mergeCell ref="M7:N7"/>
    <mergeCell ref="E7:F7"/>
    <mergeCell ref="T5:W5"/>
    <mergeCell ref="Q5:S5"/>
    <mergeCell ref="I5:N5"/>
    <mergeCell ref="B5:H5"/>
    <mergeCell ref="C12:D12"/>
    <mergeCell ref="C7:D7"/>
    <mergeCell ref="K7:L7"/>
    <mergeCell ref="K8:L8"/>
    <mergeCell ref="K9:L9"/>
    <mergeCell ref="K10:L10"/>
    <mergeCell ref="K11:L11"/>
    <mergeCell ref="K12:L12"/>
    <mergeCell ref="C8:D8"/>
    <mergeCell ref="C9:D9"/>
    <mergeCell ref="C10:D10"/>
    <mergeCell ref="C11:D11"/>
  </mergeCells>
  <conditionalFormatting sqref="CL1">
    <cfRule type="cellIs" dxfId="43" priority="1" operator="equal">
      <formula>"SIM"</formula>
    </cfRule>
  </conditionalFormatting>
  <conditionalFormatting sqref="CF1">
    <cfRule type="expression" dxfId="42" priority="3">
      <formula>$CF1="Normal"</formula>
    </cfRule>
    <cfRule type="expression" dxfId="41" priority="5">
      <formula>$CF1="Vencendo"</formula>
    </cfRule>
    <cfRule type="expression" dxfId="40" priority="7">
      <formula>$CF1="Crítico"</formula>
    </cfRule>
    <cfRule type="expression" dxfId="39" priority="9">
      <formula>$CF1="Vencido"</formula>
    </cfRule>
    <cfRule type="expression" dxfId="38" priority="11">
      <formula>$CF1="Sem SLA"</formula>
    </cfRule>
  </conditionalFormatting>
  <conditionalFormatting sqref="CC1">
    <cfRule type="expression" dxfId="37" priority="2">
      <formula>$CF1="Normal"</formula>
    </cfRule>
    <cfRule type="expression" dxfId="36" priority="4">
      <formula>$CF1="Vencendo"</formula>
    </cfRule>
    <cfRule type="expression" dxfId="35" priority="6">
      <formula>$CF1="Crítico"</formula>
    </cfRule>
    <cfRule type="expression" dxfId="34" priority="8">
      <formula>$CF1="Vencido"</formula>
    </cfRule>
    <cfRule type="expression" dxfId="33" priority="10">
      <formula>$CF1="Sem SLA"</formula>
    </cfRule>
  </conditionalFormatting>
  <dataValidations count="1">
    <dataValidation type="whole" allowBlank="1" showInputMessage="1" showErrorMessage="1" sqref="I5:N5" xr:uid="{00000000-0002-0000-0500-000000000000}">
      <formula1>1</formula1>
      <formula2>10000</formula2>
    </dataValidation>
  </dataValidations>
  <pageMargins left="0.70866141732283472" right="0.70866141732283472" top="0.74803149606299213" bottom="0.74803149606299213" header="0.31496062992125984" footer="0.31496062992125984"/>
  <pageSetup paperSize="9" scale="55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3" id="{2A60FAF4-48C6-45F1-855C-53973E879F15}">
            <x14:iconSet iconSet="5Arrows" showValue="0" custom="1">
              <x14:cfvo type="percent">
                <xm:f>0</xm:f>
              </x14:cfvo>
              <x14:cfvo type="num">
                <xm:f>1</xm:f>
              </x14:cfvo>
              <x14:cfvo type="num">
                <xm:f>2</xm:f>
              </x14:cfvo>
              <x14:cfvo type="num">
                <xm:f>3</xm:f>
              </x14:cfvo>
              <x14:cfvo type="num">
                <xm:f>4</xm:f>
              </x14:cfvo>
              <x14:cfIcon iconSet="5Quarters" iconId="0"/>
              <x14:cfIcon iconSet="3TrafficLights1" iconId="2"/>
              <x14:cfIcon iconSet="3TrafficLights1" iconId="1"/>
              <x14:cfIcon iconSet="4RedToBlack" iconId="2"/>
              <x14:cfIcon iconSet="3TrafficLights1" iconId="0"/>
            </x14:iconSet>
          </x14:cfRule>
          <xm:sqref>E8:E12 M8:M12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73BB5B-8B1D-4651-89B5-421DBBE30050}">
  <sheetPr codeName="Planilha6"/>
  <dimension ref="A1:AW82"/>
  <sheetViews>
    <sheetView showGridLines="0" showRowColHeaders="0" zoomScale="80" zoomScaleNormal="80" workbookViewId="0">
      <pane ySplit="3" topLeftCell="A16" activePane="bottomLeft" state="frozen"/>
      <selection activeCell="C8" sqref="C8:D8"/>
      <selection pane="bottomLeft" activeCell="B2" sqref="B2:AB2"/>
    </sheetView>
  </sheetViews>
  <sheetFormatPr defaultColWidth="0" defaultRowHeight="0" customHeight="1" zeroHeight="1" x14ac:dyDescent="0.25"/>
  <cols>
    <col min="1" max="1" width="1.7109375" style="2" customWidth="1"/>
    <col min="2" max="3" width="9.7109375" style="2" customWidth="1"/>
    <col min="4" max="4" width="9" style="2" customWidth="1"/>
    <col min="5" max="5" width="9.140625" style="2" customWidth="1"/>
    <col min="6" max="6" width="10.42578125" style="2" customWidth="1"/>
    <col min="7" max="7" width="1.85546875" style="2" customWidth="1"/>
    <col min="8" max="8" width="9" style="2" customWidth="1"/>
    <col min="9" max="9" width="9.28515625" style="2" customWidth="1"/>
    <col min="10" max="10" width="9.140625" style="2" customWidth="1"/>
    <col min="11" max="11" width="14.140625" style="2" customWidth="1"/>
    <col min="12" max="12" width="10.42578125" style="2" customWidth="1"/>
    <col min="13" max="13" width="12.5703125" style="2" customWidth="1"/>
    <col min="14" max="14" width="9.85546875" style="2" customWidth="1"/>
    <col min="15" max="15" width="9.28515625" style="2" customWidth="1"/>
    <col min="16" max="16" width="9" style="2" customWidth="1"/>
    <col min="17" max="17" width="9.7109375" style="2" customWidth="1"/>
    <col min="18" max="18" width="10.5703125" style="2" customWidth="1"/>
    <col min="19" max="19" width="9.140625" style="2" customWidth="1"/>
    <col min="20" max="20" width="10.28515625" style="2" customWidth="1"/>
    <col min="21" max="21" width="1.140625" style="2" customWidth="1"/>
    <col min="22" max="22" width="4.5703125" style="2" customWidth="1"/>
    <col min="23" max="23" width="4.140625" style="2" customWidth="1"/>
    <col min="24" max="27" width="11.140625" style="2" customWidth="1"/>
    <col min="28" max="28" width="0.85546875" style="2" customWidth="1"/>
    <col min="29" max="29" width="1.7109375" style="2" customWidth="1"/>
    <col min="30" max="36" width="9.140625" style="2" hidden="1" customWidth="1"/>
    <col min="37" max="49" width="0" style="2" hidden="1" customWidth="1"/>
    <col min="50" max="16384" width="9.140625" style="2" hidden="1"/>
  </cols>
  <sheetData>
    <row r="1" spans="1:29" ht="6.75" customHeight="1" x14ac:dyDescent="0.25">
      <c r="A1"/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</row>
    <row r="2" spans="1:29" ht="48.75" customHeight="1" x14ac:dyDescent="0.25">
      <c r="A2"/>
      <c r="B2" s="223" t="s">
        <v>54</v>
      </c>
      <c r="C2" s="223"/>
      <c r="D2" s="223"/>
      <c r="E2" s="223"/>
      <c r="F2" s="223"/>
      <c r="G2" s="223"/>
      <c r="H2" s="223"/>
      <c r="I2" s="223"/>
      <c r="J2" s="223"/>
      <c r="K2" s="223"/>
      <c r="L2" s="223"/>
      <c r="M2" s="223"/>
      <c r="N2" s="223"/>
      <c r="O2" s="223"/>
      <c r="P2" s="223"/>
      <c r="Q2" s="223"/>
      <c r="R2" s="223"/>
      <c r="S2" s="223"/>
      <c r="T2" s="223"/>
      <c r="U2" s="223"/>
      <c r="V2" s="223"/>
      <c r="W2" s="223"/>
      <c r="X2" s="223"/>
      <c r="Y2" s="223"/>
      <c r="Z2" s="223"/>
      <c r="AA2" s="223"/>
      <c r="AB2" s="223"/>
      <c r="AC2"/>
    </row>
    <row r="3" spans="1:29" ht="6.75" customHeight="1" x14ac:dyDescent="0.25">
      <c r="A3"/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</row>
    <row r="4" spans="1:29" ht="6.75" customHeight="1" thickBot="1" x14ac:dyDescent="0.3">
      <c r="A4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/>
      <c r="AC4"/>
    </row>
    <row r="5" spans="1:29" s="60" customFormat="1" ht="39.75" customHeight="1" thickTop="1" thickBot="1" x14ac:dyDescent="0.35">
      <c r="A5"/>
      <c r="B5" s="154" t="s">
        <v>55</v>
      </c>
      <c r="C5" s="154"/>
      <c r="D5" s="154"/>
      <c r="E5" s="154"/>
      <c r="F5" s="154"/>
      <c r="G5" s="154"/>
      <c r="H5" s="154"/>
      <c r="I5" s="154"/>
      <c r="J5" s="154"/>
      <c r="K5" s="154"/>
      <c r="L5" s="154"/>
      <c r="M5" s="154"/>
      <c r="N5" s="154"/>
      <c r="O5" s="154"/>
      <c r="P5" s="154"/>
      <c r="Q5" s="154"/>
      <c r="R5" s="154"/>
      <c r="S5" s="154"/>
      <c r="T5" s="154"/>
      <c r="U5" s="154"/>
      <c r="V5" s="154"/>
      <c r="W5" s="154"/>
      <c r="X5" s="154"/>
      <c r="Y5" s="154"/>
      <c r="Z5" s="154"/>
      <c r="AA5" s="154"/>
      <c r="AB5" s="155"/>
      <c r="AC5"/>
    </row>
    <row r="6" spans="1:29" s="60" customFormat="1" ht="8.25" customHeight="1" thickTop="1" thickBot="1" x14ac:dyDescent="0.35">
      <c r="A6"/>
      <c r="B6" s="61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2"/>
      <c r="V6" s="61"/>
      <c r="W6" s="61"/>
      <c r="X6" s="61"/>
      <c r="Y6" s="61"/>
      <c r="Z6" s="61"/>
      <c r="AA6" s="61"/>
      <c r="AB6" s="63"/>
      <c r="AC6"/>
    </row>
    <row r="7" spans="1:29" ht="7.5" customHeight="1" thickTop="1" thickBot="1" x14ac:dyDescent="0.3">
      <c r="A7"/>
      <c r="B7" s="156" t="s">
        <v>56</v>
      </c>
      <c r="C7" s="157"/>
      <c r="D7" s="158"/>
      <c r="E7" s="164">
        <v>1</v>
      </c>
      <c r="F7" s="165"/>
      <c r="G7" s="166"/>
      <c r="H7" s="156" t="s">
        <v>58</v>
      </c>
      <c r="I7" s="157"/>
      <c r="J7" s="157"/>
      <c r="K7" s="170" t="s">
        <v>91</v>
      </c>
      <c r="L7" s="170"/>
      <c r="M7" s="170"/>
      <c r="N7" s="170"/>
      <c r="O7" s="170"/>
      <c r="P7" s="170"/>
      <c r="Q7" s="170"/>
      <c r="R7" s="170"/>
      <c r="S7" s="170"/>
      <c r="T7" s="171"/>
      <c r="U7"/>
      <c r="V7" s="17"/>
      <c r="W7" s="17"/>
      <c r="X7" s="64"/>
      <c r="Y7" s="64"/>
      <c r="Z7" s="64"/>
      <c r="AA7" s="64"/>
      <c r="AB7" s="65"/>
      <c r="AC7"/>
    </row>
    <row r="8" spans="1:29" s="70" customFormat="1" ht="38.25" customHeight="1" thickBot="1" x14ac:dyDescent="0.3">
      <c r="A8"/>
      <c r="B8" s="159"/>
      <c r="C8" s="160"/>
      <c r="D8" s="161"/>
      <c r="E8" s="167"/>
      <c r="F8" s="168"/>
      <c r="G8" s="169"/>
      <c r="H8" s="159"/>
      <c r="I8" s="160"/>
      <c r="J8" s="160"/>
      <c r="K8" s="172"/>
      <c r="L8" s="172"/>
      <c r="M8" s="172"/>
      <c r="N8" s="172"/>
      <c r="O8" s="172"/>
      <c r="P8" s="172"/>
      <c r="Q8" s="172"/>
      <c r="R8" s="172"/>
      <c r="S8" s="172"/>
      <c r="T8" s="173"/>
      <c r="U8" s="66"/>
      <c r="V8" s="11"/>
      <c r="W8" s="17"/>
      <c r="X8" s="162" t="s">
        <v>59</v>
      </c>
      <c r="Y8" s="163"/>
      <c r="Z8" s="67">
        <f>IF(AA8="",0,IF(AA8&lt;=2,1,IF(AA8&lt;=6,2,IF(AA8&lt;=12,3,4))))</f>
        <v>2</v>
      </c>
      <c r="AA8" s="68">
        <f>IF(OR(V12="",V13=""),"",PRODUCT(V12:V13))</f>
        <v>6</v>
      </c>
      <c r="AB8" s="69"/>
      <c r="AC8"/>
    </row>
    <row r="9" spans="1:29" s="60" customFormat="1" ht="45.75" customHeight="1" x14ac:dyDescent="0.3">
      <c r="A9"/>
      <c r="B9" s="137" t="s">
        <v>60</v>
      </c>
      <c r="C9" s="138"/>
      <c r="D9" s="139"/>
      <c r="E9" s="140" t="s">
        <v>92</v>
      </c>
      <c r="F9" s="141"/>
      <c r="G9" s="141"/>
      <c r="H9" s="141"/>
      <c r="I9" s="141"/>
      <c r="J9" s="141"/>
      <c r="K9" s="141"/>
      <c r="L9" s="141"/>
      <c r="M9" s="141"/>
      <c r="N9" s="141"/>
      <c r="O9" s="141"/>
      <c r="P9" s="141"/>
      <c r="Q9" s="141"/>
      <c r="R9" s="141"/>
      <c r="S9" s="141"/>
      <c r="T9" s="142"/>
      <c r="U9" s="66"/>
      <c r="V9" s="71"/>
      <c r="W9" s="12">
        <v>4</v>
      </c>
      <c r="X9" s="72" t="str">
        <f t="shared" ref="X9:AA12" si="0">IF(AND($V$13=X$13,$V$12=$W9),1,"")</f>
        <v/>
      </c>
      <c r="Y9" s="73" t="str">
        <f t="shared" si="0"/>
        <v/>
      </c>
      <c r="Z9" s="73" t="str">
        <f t="shared" si="0"/>
        <v/>
      </c>
      <c r="AA9" s="74" t="str">
        <f t="shared" si="0"/>
        <v/>
      </c>
      <c r="AB9" s="106"/>
      <c r="AC9"/>
    </row>
    <row r="10" spans="1:29" s="60" customFormat="1" ht="45.75" customHeight="1" x14ac:dyDescent="0.3">
      <c r="A10"/>
      <c r="B10" s="137" t="s">
        <v>61</v>
      </c>
      <c r="C10" s="138"/>
      <c r="D10" s="139"/>
      <c r="E10" s="140" t="s">
        <v>93</v>
      </c>
      <c r="F10" s="141"/>
      <c r="G10" s="141"/>
      <c r="H10" s="141"/>
      <c r="I10" s="141"/>
      <c r="J10" s="141"/>
      <c r="K10" s="141"/>
      <c r="L10" s="141"/>
      <c r="M10" s="141"/>
      <c r="N10" s="141"/>
      <c r="O10" s="141"/>
      <c r="P10" s="141"/>
      <c r="Q10" s="141"/>
      <c r="R10" s="141"/>
      <c r="S10" s="141"/>
      <c r="T10" s="142"/>
      <c r="U10" s="66"/>
      <c r="V10" s="71"/>
      <c r="W10" s="12">
        <v>3</v>
      </c>
      <c r="X10" s="76" t="str">
        <f t="shared" si="0"/>
        <v/>
      </c>
      <c r="Y10" s="77">
        <f t="shared" si="0"/>
        <v>1</v>
      </c>
      <c r="Z10" s="78" t="str">
        <f t="shared" si="0"/>
        <v/>
      </c>
      <c r="AA10" s="79" t="str">
        <f t="shared" si="0"/>
        <v/>
      </c>
      <c r="AB10" s="106"/>
      <c r="AC10"/>
    </row>
    <row r="11" spans="1:29" s="60" customFormat="1" ht="45.75" customHeight="1" x14ac:dyDescent="0.3">
      <c r="A11"/>
      <c r="B11" s="137" t="s">
        <v>62</v>
      </c>
      <c r="C11" s="138"/>
      <c r="D11" s="139"/>
      <c r="E11" s="140" t="s">
        <v>94</v>
      </c>
      <c r="F11" s="141"/>
      <c r="G11" s="141"/>
      <c r="H11" s="141"/>
      <c r="I11" s="141"/>
      <c r="J11" s="141"/>
      <c r="K11" s="141"/>
      <c r="L11" s="141"/>
      <c r="M11" s="141"/>
      <c r="N11" s="141"/>
      <c r="O11" s="141"/>
      <c r="P11" s="141"/>
      <c r="Q11" s="141"/>
      <c r="R11" s="141"/>
      <c r="S11" s="141"/>
      <c r="T11" s="142"/>
      <c r="U11" s="66"/>
      <c r="V11" s="71"/>
      <c r="W11" s="12">
        <v>2</v>
      </c>
      <c r="X11" s="80" t="str">
        <f t="shared" si="0"/>
        <v/>
      </c>
      <c r="Y11" s="77" t="str">
        <f t="shared" si="0"/>
        <v/>
      </c>
      <c r="Z11" s="77" t="str">
        <f t="shared" si="0"/>
        <v/>
      </c>
      <c r="AA11" s="79" t="str">
        <f t="shared" si="0"/>
        <v/>
      </c>
      <c r="AB11" s="106"/>
      <c r="AC11"/>
    </row>
    <row r="12" spans="1:29" s="60" customFormat="1" ht="45.75" customHeight="1" thickBot="1" x14ac:dyDescent="0.35">
      <c r="A12"/>
      <c r="B12" s="143" t="s">
        <v>63</v>
      </c>
      <c r="C12" s="143"/>
      <c r="D12" s="144"/>
      <c r="E12" s="145" t="s">
        <v>95</v>
      </c>
      <c r="F12" s="146"/>
      <c r="G12" s="146"/>
      <c r="H12" s="146"/>
      <c r="I12" s="146"/>
      <c r="J12" s="146"/>
      <c r="K12" s="146"/>
      <c r="L12" s="146"/>
      <c r="M12" s="146"/>
      <c r="N12" s="146"/>
      <c r="O12" s="146"/>
      <c r="P12" s="146"/>
      <c r="Q12" s="146"/>
      <c r="R12" s="146"/>
      <c r="S12" s="146"/>
      <c r="T12" s="146"/>
      <c r="U12" s="66"/>
      <c r="V12" s="81">
        <f>IF(U33="","",IF(U33="Baixa",1,IF(U33="Média",2,IF(U33="Alta",3,IF(U33="Muito Alta",4)))))</f>
        <v>3</v>
      </c>
      <c r="W12" s="12">
        <v>1</v>
      </c>
      <c r="X12" s="82" t="str">
        <f t="shared" si="0"/>
        <v/>
      </c>
      <c r="Y12" s="83" t="str">
        <f t="shared" si="0"/>
        <v/>
      </c>
      <c r="Z12" s="84" t="str">
        <f t="shared" si="0"/>
        <v/>
      </c>
      <c r="AA12" s="85" t="str">
        <f t="shared" si="0"/>
        <v/>
      </c>
      <c r="AB12" s="106"/>
      <c r="AC12"/>
    </row>
    <row r="13" spans="1:29" s="60" customFormat="1" ht="45.75" customHeight="1" thickBot="1" x14ac:dyDescent="0.35">
      <c r="A13"/>
      <c r="B13" s="147" t="s">
        <v>64</v>
      </c>
      <c r="C13" s="148"/>
      <c r="D13" s="149"/>
      <c r="E13" s="152">
        <v>45658</v>
      </c>
      <c r="F13" s="153"/>
      <c r="G13" s="153"/>
      <c r="H13" s="148" t="s">
        <v>65</v>
      </c>
      <c r="I13" s="148"/>
      <c r="J13" s="148"/>
      <c r="K13" s="150" t="s">
        <v>96</v>
      </c>
      <c r="L13" s="150"/>
      <c r="M13" s="150"/>
      <c r="N13" s="150"/>
      <c r="O13" s="150"/>
      <c r="P13" s="150"/>
      <c r="Q13" s="150"/>
      <c r="R13" s="150"/>
      <c r="S13" s="150"/>
      <c r="T13" s="151"/>
      <c r="U13" s="66"/>
      <c r="V13" s="86">
        <f>IF(X24=0,"",X24)</f>
        <v>2</v>
      </c>
      <c r="W13" s="87"/>
      <c r="X13" s="15">
        <v>1</v>
      </c>
      <c r="Y13" s="15">
        <v>2</v>
      </c>
      <c r="Z13" s="15">
        <v>3</v>
      </c>
      <c r="AA13" s="15">
        <v>4</v>
      </c>
      <c r="AB13" s="107"/>
      <c r="AC13"/>
    </row>
    <row r="14" spans="1:29" s="60" customFormat="1" ht="15" hidden="1" customHeight="1" thickTop="1" x14ac:dyDescent="0.3">
      <c r="A14"/>
      <c r="B14" s="89"/>
      <c r="C14" s="89"/>
      <c r="D14" s="89"/>
      <c r="E14" s="90"/>
      <c r="F14" s="90"/>
      <c r="G14" s="90"/>
      <c r="H14" s="89"/>
      <c r="I14" s="89"/>
      <c r="J14" s="89"/>
      <c r="K14" s="91"/>
      <c r="L14" s="91"/>
      <c r="M14" s="91"/>
      <c r="N14" s="91"/>
      <c r="O14" s="91"/>
      <c r="P14" s="91"/>
      <c r="Q14" s="91"/>
      <c r="R14" s="91"/>
      <c r="S14" s="91"/>
      <c r="T14" s="91"/>
      <c r="U14" s="66"/>
      <c r="V14" s="92">
        <f>IF(X12=1,1,IF(Y12=1,2,IF(Z12=1,3,IF(AA12=1,4,IF(X11=1,5,IF(Y11=1,6,IF(Z11=1,7,IF(AA11=1,8,IF(X10=1,9,IF(Y10=1,10,IF(Z10=1,11,IF(AA10=1,12,IF(X9=1,13,IF(Y9=1,14,IF(Z9=1,15,IF(AA9=1,16,""))))))))))))))))</f>
        <v>10</v>
      </c>
      <c r="W14" s="93"/>
      <c r="X14" s="94"/>
      <c r="Y14" s="94"/>
      <c r="Z14" s="94"/>
      <c r="AA14" s="94"/>
      <c r="AB14" s="108"/>
      <c r="AC14"/>
    </row>
    <row r="15" spans="1:29" ht="8.25" customHeight="1" thickTop="1" x14ac:dyDescent="0.25">
      <c r="A15"/>
      <c r="B15" s="96"/>
      <c r="C15" s="96"/>
      <c r="D15" s="96"/>
      <c r="E15" s="96"/>
      <c r="F15" s="96"/>
      <c r="G15" s="96"/>
      <c r="H15" s="97"/>
      <c r="I15" s="96"/>
      <c r="J15" s="96"/>
      <c r="K15" s="96"/>
      <c r="L15" s="96"/>
      <c r="M15" s="96"/>
      <c r="N15" s="96"/>
      <c r="O15" s="96"/>
      <c r="P15" s="96"/>
      <c r="Q15" s="96"/>
      <c r="R15" s="96"/>
      <c r="S15" s="96"/>
      <c r="T15" s="96"/>
      <c r="U15"/>
      <c r="V15"/>
      <c r="W15"/>
      <c r="X15"/>
      <c r="Y15"/>
      <c r="Z15"/>
      <c r="AA15"/>
      <c r="AB15"/>
      <c r="AC15"/>
    </row>
    <row r="16" spans="1:29" ht="8.25" customHeight="1" x14ac:dyDescent="0.25">
      <c r="A16"/>
      <c r="B16"/>
      <c r="C16"/>
      <c r="D16"/>
      <c r="E16"/>
      <c r="F16"/>
      <c r="G16"/>
      <c r="H16" s="98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</row>
    <row r="17" spans="1:29" ht="8.25" customHeight="1" x14ac:dyDescent="0.25">
      <c r="A17"/>
      <c r="B17"/>
      <c r="C17"/>
      <c r="D17"/>
      <c r="E17"/>
      <c r="F17"/>
      <c r="G17"/>
      <c r="H17" s="98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 ht="8.25" customHeight="1" x14ac:dyDescent="0.25">
      <c r="A18"/>
      <c r="B18"/>
      <c r="C18"/>
      <c r="D18"/>
      <c r="E18"/>
      <c r="F18"/>
      <c r="G18"/>
      <c r="H18" s="9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</row>
    <row r="19" spans="1:29" ht="8.25" customHeight="1" thickBot="1" x14ac:dyDescent="0.3">
      <c r="A19"/>
      <c r="B19" s="8"/>
      <c r="C19" s="8"/>
      <c r="D19" s="8"/>
      <c r="E19" s="8"/>
      <c r="F19" s="8"/>
      <c r="G19" s="8"/>
      <c r="H19" s="99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/>
      <c r="AC19"/>
    </row>
    <row r="20" spans="1:29" s="60" customFormat="1" ht="39.75" customHeight="1" thickTop="1" thickBot="1" x14ac:dyDescent="0.35">
      <c r="A20"/>
      <c r="B20" s="154" t="s">
        <v>66</v>
      </c>
      <c r="C20" s="154"/>
      <c r="D20" s="154"/>
      <c r="E20" s="154"/>
      <c r="F20" s="154"/>
      <c r="G20" s="154"/>
      <c r="H20" s="154"/>
      <c r="I20" s="154"/>
      <c r="J20" s="154"/>
      <c r="K20" s="154"/>
      <c r="L20" s="154"/>
      <c r="M20" s="154"/>
      <c r="N20" s="154"/>
      <c r="O20" s="154"/>
      <c r="P20" s="154"/>
      <c r="Q20" s="154"/>
      <c r="R20" s="154"/>
      <c r="S20" s="154"/>
      <c r="T20" s="154"/>
      <c r="U20" s="154"/>
      <c r="V20" s="154"/>
      <c r="W20" s="154"/>
      <c r="X20" s="154"/>
      <c r="Y20" s="154"/>
      <c r="Z20" s="154"/>
      <c r="AA20" s="154"/>
      <c r="AB20" s="155"/>
      <c r="AC20"/>
    </row>
    <row r="21" spans="1:29" s="60" customFormat="1" ht="8.25" customHeight="1" thickTop="1" thickBot="1" x14ac:dyDescent="0.35">
      <c r="A21"/>
      <c r="B21" s="100"/>
      <c r="C21" s="100"/>
      <c r="D21" s="100"/>
      <c r="E21" s="100"/>
      <c r="F21" s="100"/>
      <c r="G21" s="101"/>
      <c r="H21" s="100"/>
      <c r="I21" s="100"/>
      <c r="J21" s="100"/>
      <c r="K21" s="100"/>
      <c r="L21" s="100"/>
      <c r="M21" s="100"/>
      <c r="N21" s="100"/>
      <c r="O21" s="100"/>
      <c r="P21" s="100"/>
      <c r="Q21" s="100"/>
      <c r="R21" s="100"/>
      <c r="S21" s="100"/>
      <c r="T21" s="100"/>
      <c r="U21" s="100"/>
      <c r="V21" s="100"/>
      <c r="W21" s="100"/>
      <c r="X21" s="100"/>
      <c r="Y21" s="100"/>
      <c r="Z21" s="100"/>
      <c r="AA21" s="100"/>
      <c r="AB21"/>
      <c r="AC21"/>
    </row>
    <row r="22" spans="1:29" ht="35.1" customHeight="1" thickBot="1" x14ac:dyDescent="0.3">
      <c r="A22"/>
      <c r="B22" s="193" t="s">
        <v>25</v>
      </c>
      <c r="C22" s="194"/>
      <c r="D22" s="194"/>
      <c r="E22" s="195"/>
      <c r="F22" s="199" t="s">
        <v>67</v>
      </c>
      <c r="G22" s="200"/>
      <c r="H22" s="200"/>
      <c r="I22" s="200"/>
      <c r="J22" s="201"/>
      <c r="K22" s="199" t="s">
        <v>27</v>
      </c>
      <c r="L22" s="194"/>
      <c r="M22" s="195"/>
      <c r="N22" s="199" t="s">
        <v>68</v>
      </c>
      <c r="O22" s="194"/>
      <c r="P22" s="194"/>
      <c r="Q22" s="195"/>
      <c r="R22" s="199" t="s">
        <v>69</v>
      </c>
      <c r="S22" s="194"/>
      <c r="T22" s="194"/>
      <c r="U22" s="194"/>
      <c r="V22" s="194"/>
      <c r="W22" s="195"/>
      <c r="X22" s="193" t="s">
        <v>70</v>
      </c>
      <c r="Y22" s="194"/>
      <c r="Z22" s="194"/>
      <c r="AA22" s="194"/>
      <c r="AB22" s="198"/>
      <c r="AC22"/>
    </row>
    <row r="23" spans="1:29" ht="24.95" customHeight="1" x14ac:dyDescent="0.25">
      <c r="A23"/>
      <c r="B23" s="181" t="s">
        <v>42</v>
      </c>
      <c r="C23" s="175"/>
      <c r="D23" s="175"/>
      <c r="E23" s="176"/>
      <c r="F23" s="174" t="s">
        <v>42</v>
      </c>
      <c r="G23" s="175"/>
      <c r="H23" s="175"/>
      <c r="I23" s="175"/>
      <c r="J23" s="176"/>
      <c r="K23" s="174" t="s">
        <v>42</v>
      </c>
      <c r="L23" s="175"/>
      <c r="M23" s="176"/>
      <c r="N23" s="174" t="s">
        <v>47</v>
      </c>
      <c r="O23" s="175"/>
      <c r="P23" s="175"/>
      <c r="Q23" s="176"/>
      <c r="R23" s="174" t="s">
        <v>42</v>
      </c>
      <c r="S23" s="175"/>
      <c r="T23" s="175"/>
      <c r="U23" s="175"/>
      <c r="V23" s="175"/>
      <c r="W23" s="176"/>
      <c r="X23" s="182" t="str">
        <f>IF(OR(B23&lt;&gt;"",F23&lt;&gt;"",K23&lt;&gt;"",N23&lt;&gt;"",R23&lt;&gt;""),IF(X24=4,"Muito Alto",IF(X24=3,"Alto",IF(X24=2,"Médio",IF(X24=1,"Baixo","")))),"")</f>
        <v>Médio</v>
      </c>
      <c r="Y23" s="183"/>
      <c r="Z23" s="183"/>
      <c r="AA23" s="183"/>
      <c r="AB23" s="184"/>
      <c r="AC23"/>
    </row>
    <row r="24" spans="1:29" ht="24.95" hidden="1" customHeight="1" x14ac:dyDescent="0.25">
      <c r="A24"/>
      <c r="B24" s="136">
        <f>IF(B23="Muito Alto",4,IF(B23="Alto",3,IF(B23="Médio",2,IF(B23="Baixo",1,0))))</f>
        <v>2</v>
      </c>
      <c r="C24" s="136"/>
      <c r="D24" s="136"/>
      <c r="E24" s="136"/>
      <c r="F24" s="136">
        <f>IF(F23="Muito Alto",4,IF(F23="Alto",3,IF(F23="Médio",2,IF(F23="Baixo",1,0))))</f>
        <v>2</v>
      </c>
      <c r="G24" s="136"/>
      <c r="H24" s="136"/>
      <c r="I24" s="136"/>
      <c r="J24" s="136"/>
      <c r="K24" s="136">
        <f>IF(K23="Muito Alto",4,IF(K23="Alto",3,IF(K23="Médio",2,IF(K23="Baixo",1,0))))</f>
        <v>2</v>
      </c>
      <c r="L24" s="136"/>
      <c r="M24" s="136"/>
      <c r="N24" s="136">
        <f>IF(N23="Muito Alto",4,IF(N23="Alto",3,IF(N23="Médio",2,IF(N23="Baixo",1,0))))</f>
        <v>1</v>
      </c>
      <c r="O24" s="136"/>
      <c r="P24" s="136"/>
      <c r="Q24" s="136"/>
      <c r="R24" s="136">
        <f>IF(R23="Muito Alto",4,IF(R23="Alto",3,IF(R23="Médio",2,IF(R23="Baixo",1,0))))</f>
        <v>2</v>
      </c>
      <c r="S24" s="136"/>
      <c r="T24" s="136"/>
      <c r="U24" s="136"/>
      <c r="V24" s="136"/>
      <c r="W24" s="136"/>
      <c r="X24" s="136">
        <f>IF(LARGE(B24:W24,1)=0,0,LARGE(B24:W24,1))</f>
        <v>2</v>
      </c>
      <c r="Y24" s="136"/>
      <c r="Z24" s="136"/>
      <c r="AA24" s="136"/>
      <c r="AB24" s="136"/>
      <c r="AC24"/>
    </row>
    <row r="25" spans="1:29" ht="8.25" hidden="1" customHeight="1" x14ac:dyDescent="0.25">
      <c r="A25"/>
      <c r="B25" s="134" t="str">
        <f>IF(AND(OR(B23="",B23="N/A"),F25&lt;&gt;""),".",IF(OR(B23="",B23="N/A"),"",IF(AND(B23="Muito Alto",F25=""),CONCATENATE("O risco pode causar um dano financeiro ",B26),IF(B23="Muito Alto",CONCATENATE(" além de um dano financeiro ",B26),IF(AND(B23="Alto",F25=""),CONCATENATE("O risco pode causar um dano financeiro ",B27),IF(B23="Alto",CONCATENATE(" além de um dano financeiro ",B27),IF(AND(B23="Médio",F25=""),CONCATENATE("O risco pode causar um dano financeiro ",B28),IF(B23="Médio",CONCATENATE(" além de um dano financeiro ",B28),IF(AND(B23="Baixo",F25=""),CONCATENATE("O risco pode causar um dano financeiro ",B29),IF(B23="Baixo",CONCATENATE(" além de um dano financeiro ",B29)))))))))))</f>
        <v xml:space="preserve"> além de um dano financeiro médio.</v>
      </c>
      <c r="C25" s="134"/>
      <c r="D25" s="134"/>
      <c r="E25" s="134"/>
      <c r="F25" s="134" t="str">
        <f>IF(OR(F23="",F23="N/A"),"",IF(F23="Muito Alto",F26,IF(F23="Alto",F27,IF(F23="Médio",F28,IF(F23="Baixo",F29)))))</f>
        <v>O risco pode causar exposição negativa baixa; informação pode ser controlada para evitar exposição à mídia ou acionistas</v>
      </c>
      <c r="G25" s="134"/>
      <c r="H25" s="134"/>
      <c r="I25" s="134"/>
      <c r="J25" s="134"/>
      <c r="K25" s="134"/>
      <c r="L25" s="134"/>
      <c r="M25" s="134"/>
      <c r="N25" s="134" t="str">
        <f>IF(OR(N23="",N23="N/A"),"",IF(AND(N23="Muito Alto",B25="",F25=""),CONCATENATE("O risco pode causar vazamento de informações ",N26),
IF(N23="Muito Alto",CONCATENATE(" Também pode haver vazamento de informações ",N26),IF(AND(N23="Alto",B25="",F25=""),CONCATENATE("O risco pode causar vazamento de informações ",N27),IF(N23="Alto",CONCATENATE(" Também pode haver vazamento de informações ",N27),IF(AND(N23="Médio",B25="",F25=""),CONCATENATE("O risco pode causar vazamento de informações ",N28),IF(N23="Médio",CONCATENATE(" Também pode haver vazamento de informações ",N28),IF(AND(N23="Baixo",B25="",F25=""),CONCATENATE("O risco pode causar vazamento de informações ",N29),IF(N23="Baixo",CONCATENATE(" Também pode haver vazamento de informações ",N29))))))))))</f>
        <v xml:space="preserve"> Também pode haver vazamento de informações públicas.</v>
      </c>
      <c r="O25" s="134"/>
      <c r="P25" s="134"/>
      <c r="Q25" s="134"/>
      <c r="R25" s="134"/>
      <c r="S25" s="134"/>
      <c r="T25" s="134"/>
      <c r="U25" s="134"/>
      <c r="V25" s="134"/>
      <c r="W25" s="134"/>
      <c r="X25" s="134"/>
      <c r="Y25" s="134"/>
      <c r="Z25" s="134"/>
      <c r="AA25" s="134"/>
      <c r="AB25" s="134"/>
      <c r="AC25"/>
    </row>
    <row r="26" spans="1:29" ht="24.95" hidden="1" customHeight="1" x14ac:dyDescent="0.25">
      <c r="A26"/>
      <c r="B26" s="134" t="s">
        <v>71</v>
      </c>
      <c r="C26" s="134"/>
      <c r="D26" s="134"/>
      <c r="E26" s="134"/>
      <c r="F26" s="134" t="s">
        <v>72</v>
      </c>
      <c r="G26" s="134"/>
      <c r="H26" s="134"/>
      <c r="I26" s="134"/>
      <c r="J26" s="134"/>
      <c r="K26" s="134"/>
      <c r="L26" s="134"/>
      <c r="M26" s="134"/>
      <c r="N26" s="134" t="s">
        <v>73</v>
      </c>
      <c r="O26" s="134"/>
      <c r="P26" s="134"/>
      <c r="Q26" s="134"/>
      <c r="R26" s="134"/>
      <c r="S26" s="134"/>
      <c r="T26" s="134"/>
      <c r="U26" s="134"/>
      <c r="V26" s="134"/>
      <c r="W26" s="134"/>
      <c r="X26" s="134"/>
      <c r="Y26" s="134"/>
      <c r="Z26" s="134"/>
      <c r="AA26" s="134"/>
      <c r="AB26" s="134"/>
      <c r="AC26"/>
    </row>
    <row r="27" spans="1:29" ht="24.95" hidden="1" customHeight="1" x14ac:dyDescent="0.25">
      <c r="A27"/>
      <c r="B27" s="134" t="s">
        <v>74</v>
      </c>
      <c r="C27" s="134"/>
      <c r="D27" s="134"/>
      <c r="E27" s="134"/>
      <c r="F27" s="134" t="s">
        <v>75</v>
      </c>
      <c r="G27" s="134"/>
      <c r="H27" s="134"/>
      <c r="I27" s="134"/>
      <c r="J27" s="134"/>
      <c r="K27" s="134"/>
      <c r="L27" s="134"/>
      <c r="M27" s="134"/>
      <c r="N27" s="134" t="s">
        <v>76</v>
      </c>
      <c r="O27" s="134"/>
      <c r="P27" s="134"/>
      <c r="Q27" s="134"/>
      <c r="R27" s="134"/>
      <c r="S27" s="134"/>
      <c r="T27" s="134"/>
      <c r="U27" s="134"/>
      <c r="V27" s="134"/>
      <c r="W27" s="134"/>
      <c r="X27" s="134"/>
      <c r="Y27" s="134"/>
      <c r="Z27" s="134"/>
      <c r="AA27" s="134"/>
      <c r="AB27" s="134"/>
      <c r="AC27"/>
    </row>
    <row r="28" spans="1:29" ht="24.95" hidden="1" customHeight="1" x14ac:dyDescent="0.25">
      <c r="A28"/>
      <c r="B28" s="134" t="s">
        <v>77</v>
      </c>
      <c r="C28" s="134"/>
      <c r="D28" s="134"/>
      <c r="E28" s="134"/>
      <c r="F28" s="134" t="s">
        <v>78</v>
      </c>
      <c r="G28" s="134"/>
      <c r="H28" s="134"/>
      <c r="I28" s="134"/>
      <c r="J28" s="134"/>
      <c r="K28" s="134"/>
      <c r="L28" s="134"/>
      <c r="M28" s="134"/>
      <c r="N28" s="134" t="s">
        <v>79</v>
      </c>
      <c r="O28" s="134"/>
      <c r="P28" s="134"/>
      <c r="Q28" s="134"/>
      <c r="R28" s="134"/>
      <c r="S28" s="134"/>
      <c r="T28" s="134"/>
      <c r="U28" s="134"/>
      <c r="V28" s="134"/>
      <c r="W28" s="134"/>
      <c r="X28" s="134"/>
      <c r="Y28" s="134"/>
      <c r="Z28" s="134"/>
      <c r="AA28" s="134"/>
      <c r="AB28" s="134"/>
      <c r="AC28"/>
    </row>
    <row r="29" spans="1:29" ht="24.95" hidden="1" customHeight="1" x14ac:dyDescent="0.25">
      <c r="A29"/>
      <c r="B29" s="134" t="s">
        <v>80</v>
      </c>
      <c r="C29" s="134"/>
      <c r="D29" s="134"/>
      <c r="E29" s="134"/>
      <c r="F29" s="134" t="s">
        <v>81</v>
      </c>
      <c r="G29" s="134"/>
      <c r="H29" s="134"/>
      <c r="I29" s="134"/>
      <c r="J29" s="134"/>
      <c r="K29" s="134"/>
      <c r="L29" s="134"/>
      <c r="M29" s="134"/>
      <c r="N29" s="134" t="s">
        <v>82</v>
      </c>
      <c r="O29" s="134"/>
      <c r="P29" s="134"/>
      <c r="Q29" s="134"/>
      <c r="R29" s="134"/>
      <c r="S29" s="134"/>
      <c r="T29" s="134"/>
      <c r="U29" s="134"/>
      <c r="V29" s="134"/>
      <c r="W29" s="134"/>
      <c r="X29" s="134"/>
      <c r="Y29" s="134"/>
      <c r="Z29" s="134"/>
      <c r="AA29" s="134"/>
      <c r="AB29" s="134"/>
      <c r="AC29"/>
    </row>
    <row r="30" spans="1:29" ht="45" customHeight="1" thickBot="1" x14ac:dyDescent="0.3">
      <c r="A30"/>
      <c r="B30" s="135" t="str">
        <f>CONCATENATE(F25,B25,N25)</f>
        <v>O risco pode causar exposição negativa baixa; informação pode ser controlada para evitar exposição à mídia ou acionistas além de um dano financeiro médio. Também pode haver vazamento de informações públicas.</v>
      </c>
      <c r="C30" s="135"/>
      <c r="D30" s="135"/>
      <c r="E30" s="135"/>
      <c r="F30" s="135"/>
      <c r="G30" s="135"/>
      <c r="H30" s="135"/>
      <c r="I30" s="135"/>
      <c r="J30" s="135"/>
      <c r="K30" s="135"/>
      <c r="L30" s="135"/>
      <c r="M30" s="135"/>
      <c r="N30" s="135"/>
      <c r="O30" s="135"/>
      <c r="P30" s="135"/>
      <c r="Q30" s="135"/>
      <c r="R30" s="135"/>
      <c r="S30" s="135"/>
      <c r="T30" s="135"/>
      <c r="U30" s="135"/>
      <c r="V30" s="135"/>
      <c r="W30" s="135"/>
      <c r="X30" s="135"/>
      <c r="Y30" s="135"/>
      <c r="Z30" s="135"/>
      <c r="AA30" s="135"/>
      <c r="AB30" s="135"/>
      <c r="AC30"/>
    </row>
    <row r="31" spans="1:29" ht="8.25" customHeight="1" thickBot="1" x14ac:dyDescent="0.3">
      <c r="A31"/>
      <c r="B31" s="102"/>
      <c r="C31" s="102"/>
      <c r="D31" s="102"/>
      <c r="E31" s="102"/>
      <c r="F31" s="102"/>
      <c r="G31" s="103"/>
      <c r="H31" s="102"/>
      <c r="I31" s="102"/>
      <c r="J31" s="102"/>
      <c r="K31" s="102"/>
      <c r="L31" s="102"/>
      <c r="M31" s="102"/>
      <c r="N31" s="102"/>
      <c r="O31" s="102"/>
      <c r="P31" s="102"/>
      <c r="Q31" s="102"/>
      <c r="R31" s="102"/>
      <c r="S31" s="102"/>
      <c r="T31" s="102"/>
      <c r="U31" s="102"/>
      <c r="V31" s="102"/>
      <c r="W31" s="102"/>
      <c r="X31" s="102"/>
      <c r="Y31" s="102"/>
      <c r="Z31" s="102"/>
      <c r="AA31"/>
      <c r="AB31"/>
      <c r="AC31"/>
    </row>
    <row r="32" spans="1:29" ht="35.1" customHeight="1" thickBot="1" x14ac:dyDescent="0.3">
      <c r="A32"/>
      <c r="B32" s="193" t="s">
        <v>0</v>
      </c>
      <c r="C32" s="194"/>
      <c r="D32" s="194"/>
      <c r="E32" s="194"/>
      <c r="F32" s="194"/>
      <c r="G32" s="194"/>
      <c r="H32" s="195"/>
      <c r="I32" s="196" t="s">
        <v>19</v>
      </c>
      <c r="J32" s="194"/>
      <c r="K32" s="194"/>
      <c r="L32" s="194"/>
      <c r="M32" s="194"/>
      <c r="N32" s="195"/>
      <c r="O32" s="196" t="s">
        <v>83</v>
      </c>
      <c r="P32" s="194"/>
      <c r="Q32" s="194"/>
      <c r="R32" s="194"/>
      <c r="S32" s="194"/>
      <c r="T32" s="195"/>
      <c r="U32" s="193" t="s">
        <v>84</v>
      </c>
      <c r="V32" s="194"/>
      <c r="W32" s="194"/>
      <c r="X32" s="194"/>
      <c r="Y32" s="194"/>
      <c r="Z32" s="194"/>
      <c r="AA32" s="197"/>
      <c r="AB32" s="198"/>
      <c r="AC32"/>
    </row>
    <row r="33" spans="1:29" ht="24.95" customHeight="1" x14ac:dyDescent="0.25">
      <c r="A33"/>
      <c r="B33" s="181" t="s">
        <v>7</v>
      </c>
      <c r="C33" s="175"/>
      <c r="D33" s="175"/>
      <c r="E33" s="175"/>
      <c r="F33" s="175"/>
      <c r="G33" s="175"/>
      <c r="H33" s="176"/>
      <c r="I33" s="174" t="s">
        <v>9</v>
      </c>
      <c r="J33" s="175"/>
      <c r="K33" s="175"/>
      <c r="L33" s="175"/>
      <c r="M33" s="175"/>
      <c r="N33" s="176"/>
      <c r="O33" s="174" t="s">
        <v>9</v>
      </c>
      <c r="P33" s="175"/>
      <c r="Q33" s="175"/>
      <c r="R33" s="175"/>
      <c r="S33" s="175"/>
      <c r="T33" s="176"/>
      <c r="U33" s="182" t="str">
        <f>IF(U34=0,"",IF(U34&gt;26,"Muito Alta",IF(U34&gt;17,"Alta",IF(U34&gt;=8,"Média","Baixa"))))</f>
        <v>Alta</v>
      </c>
      <c r="V33" s="183"/>
      <c r="W33" s="183"/>
      <c r="X33" s="183"/>
      <c r="Y33" s="183"/>
      <c r="Z33" s="183"/>
      <c r="AA33" s="183"/>
      <c r="AB33" s="184"/>
      <c r="AC33"/>
    </row>
    <row r="34" spans="1:29" ht="15.75" hidden="1" x14ac:dyDescent="0.25">
      <c r="A34"/>
      <c r="B34" s="136">
        <f>IF(B33="Muito Alta",4,IF(B33="Alta",3,IF(B33="Média",2,IF(B33="Baixa",1,0))))</f>
        <v>3</v>
      </c>
      <c r="C34" s="136"/>
      <c r="D34" s="136"/>
      <c r="E34" s="136"/>
      <c r="F34" s="136"/>
      <c r="G34" s="136"/>
      <c r="H34" s="185"/>
      <c r="I34" s="186">
        <f>IF(I33="Muito Alta",4,IF(I33="Alta",3,IF(I33="Média",2,IF(I33="Baixa",1,0))))</f>
        <v>2</v>
      </c>
      <c r="J34" s="136"/>
      <c r="K34" s="136"/>
      <c r="L34" s="136"/>
      <c r="M34" s="136"/>
      <c r="N34" s="185"/>
      <c r="O34" s="186">
        <f>IF(O33="Muito Alta",1,IF(O33="Alta",2,IF(O33="Média",3,IF(O33="Baixa",4,0))))</f>
        <v>3</v>
      </c>
      <c r="P34" s="136"/>
      <c r="Q34" s="136"/>
      <c r="R34" s="136"/>
      <c r="S34" s="136"/>
      <c r="T34" s="185"/>
      <c r="U34" s="136">
        <f>PRODUCT(B34:T34)</f>
        <v>18</v>
      </c>
      <c r="V34" s="136"/>
      <c r="W34" s="136"/>
      <c r="X34" s="136"/>
      <c r="Y34" s="136"/>
      <c r="Z34" s="136"/>
      <c r="AA34" s="136"/>
      <c r="AB34" s="136"/>
      <c r="AC34"/>
    </row>
    <row r="35" spans="1:29" ht="15.75" customHeight="1" x14ac:dyDescent="0.25">
      <c r="A35"/>
      <c r="B35" s="187" t="s">
        <v>85</v>
      </c>
      <c r="C35" s="188"/>
      <c r="D35" s="188"/>
      <c r="E35" s="188"/>
      <c r="F35" s="188"/>
      <c r="G35" s="188"/>
      <c r="H35" s="189"/>
      <c r="I35" s="191" t="s">
        <v>86</v>
      </c>
      <c r="J35" s="178"/>
      <c r="K35" s="178"/>
      <c r="L35" s="178"/>
      <c r="M35" s="178"/>
      <c r="N35" s="190"/>
      <c r="O35" s="191" t="s">
        <v>87</v>
      </c>
      <c r="P35" s="178"/>
      <c r="Q35" s="178"/>
      <c r="R35" s="178"/>
      <c r="S35" s="178"/>
      <c r="T35" s="190"/>
      <c r="U35" s="177"/>
      <c r="V35" s="178"/>
      <c r="W35" s="178"/>
      <c r="X35" s="178"/>
      <c r="Y35" s="178"/>
      <c r="Z35" s="178"/>
      <c r="AA35" s="178"/>
      <c r="AB35" s="179"/>
      <c r="AC35"/>
    </row>
    <row r="36" spans="1:29" ht="15.75" x14ac:dyDescent="0.25">
      <c r="A36"/>
      <c r="B36" s="177"/>
      <c r="C36" s="178"/>
      <c r="D36" s="178"/>
      <c r="E36" s="178"/>
      <c r="F36" s="178"/>
      <c r="G36" s="178"/>
      <c r="H36" s="190"/>
      <c r="I36" s="191"/>
      <c r="J36" s="178"/>
      <c r="K36" s="178"/>
      <c r="L36" s="178"/>
      <c r="M36" s="178"/>
      <c r="N36" s="190"/>
      <c r="O36" s="191"/>
      <c r="P36" s="178"/>
      <c r="Q36" s="178"/>
      <c r="R36" s="178"/>
      <c r="S36" s="178"/>
      <c r="T36" s="190"/>
      <c r="U36" s="177"/>
      <c r="V36" s="178"/>
      <c r="W36" s="178"/>
      <c r="X36" s="178"/>
      <c r="Y36" s="178"/>
      <c r="Z36" s="178"/>
      <c r="AA36" s="178"/>
      <c r="AB36" s="179"/>
      <c r="AC36"/>
    </row>
    <row r="37" spans="1:29" ht="15.75" x14ac:dyDescent="0.25">
      <c r="A37"/>
      <c r="B37" s="177"/>
      <c r="C37" s="178"/>
      <c r="D37" s="178"/>
      <c r="E37" s="178"/>
      <c r="F37" s="178"/>
      <c r="G37" s="178"/>
      <c r="H37" s="190"/>
      <c r="I37" s="191"/>
      <c r="J37" s="178"/>
      <c r="K37" s="178"/>
      <c r="L37" s="178"/>
      <c r="M37" s="178"/>
      <c r="N37" s="190"/>
      <c r="O37" s="191"/>
      <c r="P37" s="178"/>
      <c r="Q37" s="178"/>
      <c r="R37" s="178"/>
      <c r="S37" s="178"/>
      <c r="T37" s="190"/>
      <c r="U37" s="177"/>
      <c r="V37" s="178"/>
      <c r="W37" s="178"/>
      <c r="X37" s="178"/>
      <c r="Y37" s="178"/>
      <c r="Z37" s="178"/>
      <c r="AA37" s="178"/>
      <c r="AB37" s="179"/>
      <c r="AC37"/>
    </row>
    <row r="38" spans="1:29" ht="15.75" x14ac:dyDescent="0.25">
      <c r="A38"/>
      <c r="B38" s="177"/>
      <c r="C38" s="178"/>
      <c r="D38" s="178"/>
      <c r="E38" s="178"/>
      <c r="F38" s="178"/>
      <c r="G38" s="178"/>
      <c r="H38" s="190"/>
      <c r="I38" s="191"/>
      <c r="J38" s="178"/>
      <c r="K38" s="178"/>
      <c r="L38" s="178"/>
      <c r="M38" s="178"/>
      <c r="N38" s="190"/>
      <c r="O38" s="191"/>
      <c r="P38" s="178"/>
      <c r="Q38" s="178"/>
      <c r="R38" s="178"/>
      <c r="S38" s="178"/>
      <c r="T38" s="190"/>
      <c r="U38" s="177"/>
      <c r="V38" s="178"/>
      <c r="W38" s="178"/>
      <c r="X38" s="178"/>
      <c r="Y38" s="178"/>
      <c r="Z38" s="178"/>
      <c r="AA38" s="178"/>
      <c r="AB38" s="179"/>
      <c r="AC38"/>
    </row>
    <row r="39" spans="1:29" ht="15.75" x14ac:dyDescent="0.25">
      <c r="A39"/>
      <c r="B39" s="177"/>
      <c r="C39" s="178"/>
      <c r="D39" s="178"/>
      <c r="E39" s="178"/>
      <c r="F39" s="178"/>
      <c r="G39" s="178"/>
      <c r="H39" s="190"/>
      <c r="I39" s="191"/>
      <c r="J39" s="178"/>
      <c r="K39" s="178"/>
      <c r="L39" s="178"/>
      <c r="M39" s="178"/>
      <c r="N39" s="190"/>
      <c r="O39" s="191"/>
      <c r="P39" s="178"/>
      <c r="Q39" s="178"/>
      <c r="R39" s="178"/>
      <c r="S39" s="178"/>
      <c r="T39" s="190"/>
      <c r="U39" s="177"/>
      <c r="V39" s="178"/>
      <c r="W39" s="178"/>
      <c r="X39" s="178"/>
      <c r="Y39" s="178"/>
      <c r="Z39" s="178"/>
      <c r="AA39" s="178"/>
      <c r="AB39" s="179"/>
      <c r="AC39"/>
    </row>
    <row r="40" spans="1:29" ht="8.25" customHeight="1" x14ac:dyDescent="0.25">
      <c r="A40"/>
      <c r="B40" s="177"/>
      <c r="C40" s="178"/>
      <c r="D40" s="178"/>
      <c r="E40" s="178"/>
      <c r="F40" s="178"/>
      <c r="G40" s="178"/>
      <c r="H40" s="190"/>
      <c r="I40" s="191"/>
      <c r="J40" s="178"/>
      <c r="K40" s="178"/>
      <c r="L40" s="178"/>
      <c r="M40" s="178"/>
      <c r="N40" s="190"/>
      <c r="O40" s="191"/>
      <c r="P40" s="178"/>
      <c r="Q40" s="178"/>
      <c r="R40" s="178"/>
      <c r="S40" s="178"/>
      <c r="T40" s="190"/>
      <c r="U40" s="177"/>
      <c r="V40" s="178"/>
      <c r="W40" s="178"/>
      <c r="X40" s="178"/>
      <c r="Y40" s="178"/>
      <c r="Z40" s="178"/>
      <c r="AA40" s="178"/>
      <c r="AB40" s="179"/>
      <c r="AC40"/>
    </row>
    <row r="41" spans="1:29" s="60" customFormat="1" ht="36.75" customHeight="1" x14ac:dyDescent="0.3">
      <c r="A41"/>
      <c r="B41" s="177"/>
      <c r="C41" s="178"/>
      <c r="D41" s="178"/>
      <c r="E41" s="178"/>
      <c r="F41" s="178"/>
      <c r="G41" s="178"/>
      <c r="H41" s="190"/>
      <c r="I41" s="191"/>
      <c r="J41" s="178"/>
      <c r="K41" s="178"/>
      <c r="L41" s="178"/>
      <c r="M41" s="178"/>
      <c r="N41" s="190"/>
      <c r="O41" s="191"/>
      <c r="P41" s="178"/>
      <c r="Q41" s="178"/>
      <c r="R41" s="178"/>
      <c r="S41" s="178"/>
      <c r="T41" s="190"/>
      <c r="U41" s="177"/>
      <c r="V41" s="178"/>
      <c r="W41" s="178"/>
      <c r="X41" s="178"/>
      <c r="Y41" s="178"/>
      <c r="Z41" s="178"/>
      <c r="AA41" s="178"/>
      <c r="AB41" s="179"/>
      <c r="AC41"/>
    </row>
    <row r="42" spans="1:29" s="104" customFormat="1" ht="26.25" customHeight="1" x14ac:dyDescent="0.25">
      <c r="A42"/>
      <c r="B42" s="177"/>
      <c r="C42" s="178"/>
      <c r="D42" s="178"/>
      <c r="E42" s="178"/>
      <c r="F42" s="178"/>
      <c r="G42" s="178"/>
      <c r="H42" s="190"/>
      <c r="I42" s="191"/>
      <c r="J42" s="178"/>
      <c r="K42" s="178"/>
      <c r="L42" s="178"/>
      <c r="M42" s="178"/>
      <c r="N42" s="190"/>
      <c r="O42" s="191"/>
      <c r="P42" s="178"/>
      <c r="Q42" s="178"/>
      <c r="R42" s="178"/>
      <c r="S42" s="178"/>
      <c r="T42" s="190"/>
      <c r="U42" s="177"/>
      <c r="V42" s="178"/>
      <c r="W42" s="178"/>
      <c r="X42" s="178"/>
      <c r="Y42" s="178"/>
      <c r="Z42" s="178"/>
      <c r="AA42" s="178"/>
      <c r="AB42" s="179"/>
      <c r="AC42"/>
    </row>
    <row r="43" spans="1:29" s="104" customFormat="1" ht="18.75" hidden="1" customHeight="1" x14ac:dyDescent="0.25">
      <c r="A43"/>
      <c r="B43" s="177"/>
      <c r="C43" s="178"/>
      <c r="D43" s="178"/>
      <c r="E43" s="178"/>
      <c r="F43" s="178"/>
      <c r="G43" s="178"/>
      <c r="H43" s="190"/>
      <c r="I43" s="191"/>
      <c r="J43" s="178"/>
      <c r="K43" s="178"/>
      <c r="L43" s="178"/>
      <c r="M43" s="178"/>
      <c r="N43" s="190"/>
      <c r="O43" s="191"/>
      <c r="P43" s="178"/>
      <c r="Q43" s="178"/>
      <c r="R43" s="178"/>
      <c r="S43" s="178"/>
      <c r="T43" s="190"/>
      <c r="U43" s="177"/>
      <c r="V43" s="178"/>
      <c r="W43" s="178"/>
      <c r="X43" s="178"/>
      <c r="Y43" s="178"/>
      <c r="Z43" s="178"/>
      <c r="AA43" s="178"/>
      <c r="AB43" s="179"/>
      <c r="AC43"/>
    </row>
    <row r="44" spans="1:29" s="104" customFormat="1" ht="18.75" hidden="1" customHeight="1" x14ac:dyDescent="0.25">
      <c r="A44"/>
      <c r="B44" s="177"/>
      <c r="C44" s="178"/>
      <c r="D44" s="178"/>
      <c r="E44" s="178"/>
      <c r="F44" s="178"/>
      <c r="G44" s="178"/>
      <c r="H44" s="190"/>
      <c r="I44" s="191"/>
      <c r="J44" s="178"/>
      <c r="K44" s="178"/>
      <c r="L44" s="178"/>
      <c r="M44" s="178"/>
      <c r="N44" s="190"/>
      <c r="O44" s="191"/>
      <c r="P44" s="178"/>
      <c r="Q44" s="178"/>
      <c r="R44" s="178"/>
      <c r="S44" s="178"/>
      <c r="T44" s="190"/>
      <c r="U44" s="177"/>
      <c r="V44" s="178"/>
      <c r="W44" s="178"/>
      <c r="X44" s="178"/>
      <c r="Y44" s="178"/>
      <c r="Z44" s="178"/>
      <c r="AA44" s="178"/>
      <c r="AB44" s="179"/>
      <c r="AC44"/>
    </row>
    <row r="45" spans="1:29" s="104" customFormat="1" ht="18.75" hidden="1" customHeight="1" x14ac:dyDescent="0.25">
      <c r="A45"/>
      <c r="B45" s="177"/>
      <c r="C45" s="178"/>
      <c r="D45" s="178"/>
      <c r="E45" s="178"/>
      <c r="F45" s="178"/>
      <c r="G45" s="178"/>
      <c r="H45" s="190"/>
      <c r="I45" s="191"/>
      <c r="J45" s="178"/>
      <c r="K45" s="178"/>
      <c r="L45" s="178"/>
      <c r="M45" s="178"/>
      <c r="N45" s="190"/>
      <c r="O45" s="191"/>
      <c r="P45" s="178"/>
      <c r="Q45" s="178"/>
      <c r="R45" s="178"/>
      <c r="S45" s="178"/>
      <c r="T45" s="190"/>
      <c r="U45" s="177"/>
      <c r="V45" s="178"/>
      <c r="W45" s="178"/>
      <c r="X45" s="178"/>
      <c r="Y45" s="178"/>
      <c r="Z45" s="178"/>
      <c r="AA45" s="178"/>
      <c r="AB45" s="179"/>
      <c r="AC45"/>
    </row>
    <row r="46" spans="1:29" s="104" customFormat="1" ht="18.75" hidden="1" customHeight="1" x14ac:dyDescent="0.25">
      <c r="A46"/>
      <c r="B46" s="177"/>
      <c r="C46" s="178"/>
      <c r="D46" s="178"/>
      <c r="E46" s="178"/>
      <c r="F46" s="178"/>
      <c r="G46" s="178"/>
      <c r="H46" s="190"/>
      <c r="I46" s="191"/>
      <c r="J46" s="178"/>
      <c r="K46" s="178"/>
      <c r="L46" s="178"/>
      <c r="M46" s="178"/>
      <c r="N46" s="190"/>
      <c r="O46" s="191"/>
      <c r="P46" s="178"/>
      <c r="Q46" s="178"/>
      <c r="R46" s="178"/>
      <c r="S46" s="178"/>
      <c r="T46" s="190"/>
      <c r="U46" s="177"/>
      <c r="V46" s="178"/>
      <c r="W46" s="178"/>
      <c r="X46" s="178"/>
      <c r="Y46" s="178"/>
      <c r="Z46" s="178"/>
      <c r="AA46" s="178"/>
      <c r="AB46" s="179"/>
      <c r="AC46"/>
    </row>
    <row r="47" spans="1:29" s="104" customFormat="1" ht="18.75" hidden="1" customHeight="1" x14ac:dyDescent="0.25">
      <c r="A47"/>
      <c r="B47" s="177"/>
      <c r="C47" s="178"/>
      <c r="D47" s="178"/>
      <c r="E47" s="178"/>
      <c r="F47" s="178"/>
      <c r="G47" s="178"/>
      <c r="H47" s="190"/>
      <c r="I47" s="191"/>
      <c r="J47" s="178"/>
      <c r="K47" s="178"/>
      <c r="L47" s="178"/>
      <c r="M47" s="178"/>
      <c r="N47" s="190"/>
      <c r="O47" s="191"/>
      <c r="P47" s="178"/>
      <c r="Q47" s="178"/>
      <c r="R47" s="178"/>
      <c r="S47" s="178"/>
      <c r="T47" s="190"/>
      <c r="U47" s="177"/>
      <c r="V47" s="178"/>
      <c r="W47" s="178"/>
      <c r="X47" s="178"/>
      <c r="Y47" s="178"/>
      <c r="Z47" s="178"/>
      <c r="AA47" s="178"/>
      <c r="AB47" s="179"/>
      <c r="AC47"/>
    </row>
    <row r="48" spans="1:29" s="104" customFormat="1" ht="18.75" hidden="1" customHeight="1" x14ac:dyDescent="0.25">
      <c r="A48"/>
      <c r="B48" s="177"/>
      <c r="C48" s="178"/>
      <c r="D48" s="178"/>
      <c r="E48" s="178"/>
      <c r="F48" s="178"/>
      <c r="G48" s="178"/>
      <c r="H48" s="190"/>
      <c r="I48" s="191"/>
      <c r="J48" s="178"/>
      <c r="K48" s="178"/>
      <c r="L48" s="178"/>
      <c r="M48" s="178"/>
      <c r="N48" s="190"/>
      <c r="O48" s="191"/>
      <c r="P48" s="178"/>
      <c r="Q48" s="178"/>
      <c r="R48" s="178"/>
      <c r="S48" s="178"/>
      <c r="T48" s="190"/>
      <c r="U48" s="177"/>
      <c r="V48" s="178"/>
      <c r="W48" s="178"/>
      <c r="X48" s="178"/>
      <c r="Y48" s="178"/>
      <c r="Z48" s="178"/>
      <c r="AA48" s="178"/>
      <c r="AB48" s="179"/>
      <c r="AC48"/>
    </row>
    <row r="49" spans="1:29" s="104" customFormat="1" ht="47.25" customHeight="1" thickBot="1" x14ac:dyDescent="0.3">
      <c r="A49"/>
      <c r="B49" s="177"/>
      <c r="C49" s="178"/>
      <c r="D49" s="178"/>
      <c r="E49" s="178"/>
      <c r="F49" s="178"/>
      <c r="G49" s="178"/>
      <c r="H49" s="190"/>
      <c r="I49" s="191"/>
      <c r="J49" s="178"/>
      <c r="K49" s="178"/>
      <c r="L49" s="178"/>
      <c r="M49" s="178"/>
      <c r="N49" s="190"/>
      <c r="O49" s="191"/>
      <c r="P49" s="178"/>
      <c r="Q49" s="178"/>
      <c r="R49" s="178"/>
      <c r="S49" s="178"/>
      <c r="T49" s="190"/>
      <c r="U49" s="177"/>
      <c r="V49" s="178"/>
      <c r="W49" s="178"/>
      <c r="X49" s="178"/>
      <c r="Y49" s="178"/>
      <c r="Z49" s="178"/>
      <c r="AA49" s="178"/>
      <c r="AB49" s="180"/>
      <c r="AC49"/>
    </row>
    <row r="50" spans="1:29" ht="44.25" customHeight="1" x14ac:dyDescent="0.25">
      <c r="A50"/>
      <c r="B50" s="105"/>
      <c r="C50" s="105"/>
      <c r="D50" s="105"/>
      <c r="E50" s="105"/>
      <c r="F50" s="105"/>
      <c r="G50" s="105"/>
      <c r="H50" s="105"/>
      <c r="I50" s="105"/>
      <c r="J50" s="105"/>
      <c r="K50" s="105"/>
      <c r="L50" s="105"/>
      <c r="M50" s="105"/>
      <c r="N50" s="105"/>
      <c r="O50" s="105"/>
      <c r="P50" s="105"/>
      <c r="Q50" s="105"/>
      <c r="R50" s="105"/>
      <c r="S50" s="105"/>
      <c r="T50" s="105"/>
      <c r="U50" s="105"/>
      <c r="V50" s="105"/>
      <c r="W50" s="105"/>
      <c r="X50" s="105"/>
      <c r="Y50" s="105"/>
      <c r="Z50" s="105"/>
      <c r="AA50" s="105"/>
      <c r="AB50"/>
      <c r="AC50"/>
    </row>
    <row r="51" spans="1:29" ht="7.5" customHeight="1" x14ac:dyDescent="0.25">
      <c r="A51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/>
    </row>
    <row r="52" spans="1:29" ht="6.75" customHeight="1" x14ac:dyDescent="0.25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</row>
    <row r="53" spans="1:29" ht="15.75" hidden="1" x14ac:dyDescent="0.25">
      <c r="A53"/>
      <c r="AC53"/>
    </row>
    <row r="54" spans="1:29" ht="15.75" hidden="1" x14ac:dyDescent="0.25">
      <c r="A54"/>
      <c r="AC54"/>
    </row>
    <row r="55" spans="1:29" ht="15.75" hidden="1" x14ac:dyDescent="0.25">
      <c r="A55"/>
      <c r="AC55"/>
    </row>
    <row r="56" spans="1:29" ht="15.75" hidden="1" x14ac:dyDescent="0.25">
      <c r="A56"/>
      <c r="AC56"/>
    </row>
    <row r="57" spans="1:29" ht="15.75" hidden="1" x14ac:dyDescent="0.25">
      <c r="A57"/>
      <c r="AC57"/>
    </row>
    <row r="58" spans="1:29" ht="15.75" hidden="1" x14ac:dyDescent="0.25">
      <c r="A58"/>
      <c r="AC58"/>
    </row>
    <row r="59" spans="1:29" ht="15.75" hidden="1" x14ac:dyDescent="0.25">
      <c r="A59"/>
      <c r="AC59"/>
    </row>
    <row r="60" spans="1:29" ht="15.75" hidden="1" x14ac:dyDescent="0.25">
      <c r="A60"/>
      <c r="AC60"/>
    </row>
    <row r="61" spans="1:29" ht="15.75" hidden="1" x14ac:dyDescent="0.25">
      <c r="A61"/>
      <c r="AC61"/>
    </row>
    <row r="62" spans="1:29" ht="15.75" hidden="1" x14ac:dyDescent="0.25">
      <c r="A62"/>
      <c r="AC62"/>
    </row>
    <row r="63" spans="1:29" ht="15.75" hidden="1" x14ac:dyDescent="0.25">
      <c r="A63"/>
      <c r="AC63"/>
    </row>
    <row r="64" spans="1:29" ht="15.75" hidden="1" x14ac:dyDescent="0.25">
      <c r="A64"/>
      <c r="AC64"/>
    </row>
    <row r="65" ht="15.75" hidden="1" x14ac:dyDescent="0.25"/>
    <row r="66" ht="15.75" hidden="1" x14ac:dyDescent="0.25"/>
    <row r="67" ht="15.75" hidden="1" x14ac:dyDescent="0.25"/>
    <row r="68" ht="15.75" hidden="1" x14ac:dyDescent="0.25"/>
    <row r="69" ht="15.75" hidden="1" customHeight="1" x14ac:dyDescent="0.25"/>
    <row r="70" ht="15.75" hidden="1" customHeight="1" x14ac:dyDescent="0.25"/>
    <row r="71" ht="15.75" hidden="1" customHeight="1" x14ac:dyDescent="0.25"/>
    <row r="72" ht="15.75" hidden="1" customHeight="1" x14ac:dyDescent="0.25"/>
    <row r="73" ht="15.75" hidden="1" customHeight="1" x14ac:dyDescent="0.25"/>
    <row r="74" ht="15.75" hidden="1" customHeight="1" x14ac:dyDescent="0.25"/>
    <row r="75" ht="15.75" hidden="1" customHeight="1" x14ac:dyDescent="0.25"/>
    <row r="76" ht="15.75" hidden="1" customHeight="1" x14ac:dyDescent="0.25"/>
    <row r="77" ht="15.75" hidden="1" customHeight="1" x14ac:dyDescent="0.25"/>
    <row r="78" ht="15.75" hidden="1" customHeight="1" x14ac:dyDescent="0.25"/>
    <row r="79" ht="15.75" hidden="1" customHeight="1" x14ac:dyDescent="0.25"/>
    <row r="80" ht="15.75" hidden="1" customHeight="1" x14ac:dyDescent="0.25"/>
    <row r="81" ht="15.75" hidden="1" customHeight="1" x14ac:dyDescent="0.25"/>
    <row r="82" ht="15.75" hidden="1" customHeight="1" x14ac:dyDescent="0.25"/>
  </sheetData>
  <mergeCells count="85">
    <mergeCell ref="B2:AB2"/>
    <mergeCell ref="B5:AB5"/>
    <mergeCell ref="B7:D8"/>
    <mergeCell ref="E7:G8"/>
    <mergeCell ref="H7:J8"/>
    <mergeCell ref="K7:T8"/>
    <mergeCell ref="X8:Y8"/>
    <mergeCell ref="B9:D9"/>
    <mergeCell ref="E9:T9"/>
    <mergeCell ref="B10:D10"/>
    <mergeCell ref="E10:T10"/>
    <mergeCell ref="B11:D11"/>
    <mergeCell ref="E11:T11"/>
    <mergeCell ref="B12:D12"/>
    <mergeCell ref="E12:T12"/>
    <mergeCell ref="B13:D13"/>
    <mergeCell ref="E13:G13"/>
    <mergeCell ref="H13:J13"/>
    <mergeCell ref="K13:T13"/>
    <mergeCell ref="B20:AB20"/>
    <mergeCell ref="B22:E22"/>
    <mergeCell ref="F22:J22"/>
    <mergeCell ref="K22:M22"/>
    <mergeCell ref="N22:Q22"/>
    <mergeCell ref="R22:W22"/>
    <mergeCell ref="X22:AB22"/>
    <mergeCell ref="X24:AB24"/>
    <mergeCell ref="B23:E23"/>
    <mergeCell ref="F23:J23"/>
    <mergeCell ref="K23:M23"/>
    <mergeCell ref="N23:Q23"/>
    <mergeCell ref="R23:W23"/>
    <mergeCell ref="X23:AB23"/>
    <mergeCell ref="B24:E24"/>
    <mergeCell ref="F24:J24"/>
    <mergeCell ref="K24:M24"/>
    <mergeCell ref="N24:Q24"/>
    <mergeCell ref="R24:W24"/>
    <mergeCell ref="X26:AB26"/>
    <mergeCell ref="B25:E25"/>
    <mergeCell ref="F25:J25"/>
    <mergeCell ref="K25:M25"/>
    <mergeCell ref="N25:Q25"/>
    <mergeCell ref="R25:W25"/>
    <mergeCell ref="X25:AB25"/>
    <mergeCell ref="B26:E26"/>
    <mergeCell ref="F26:J26"/>
    <mergeCell ref="K26:M26"/>
    <mergeCell ref="N26:Q26"/>
    <mergeCell ref="R26:W26"/>
    <mergeCell ref="X28:AB28"/>
    <mergeCell ref="B27:E27"/>
    <mergeCell ref="F27:J27"/>
    <mergeCell ref="K27:M27"/>
    <mergeCell ref="N27:Q27"/>
    <mergeCell ref="R27:W27"/>
    <mergeCell ref="X27:AB27"/>
    <mergeCell ref="B28:E28"/>
    <mergeCell ref="F28:J28"/>
    <mergeCell ref="K28:M28"/>
    <mergeCell ref="N28:Q28"/>
    <mergeCell ref="R28:W28"/>
    <mergeCell ref="B33:H33"/>
    <mergeCell ref="I33:N33"/>
    <mergeCell ref="O33:T33"/>
    <mergeCell ref="U33:AB33"/>
    <mergeCell ref="B29:E29"/>
    <mergeCell ref="F29:J29"/>
    <mergeCell ref="K29:M29"/>
    <mergeCell ref="N29:Q29"/>
    <mergeCell ref="R29:W29"/>
    <mergeCell ref="X29:AB29"/>
    <mergeCell ref="B30:AB30"/>
    <mergeCell ref="B32:H32"/>
    <mergeCell ref="I32:N32"/>
    <mergeCell ref="O32:T32"/>
    <mergeCell ref="U32:AB32"/>
    <mergeCell ref="B34:H34"/>
    <mergeCell ref="I34:N34"/>
    <mergeCell ref="O34:T34"/>
    <mergeCell ref="U34:AB34"/>
    <mergeCell ref="B35:H49"/>
    <mergeCell ref="I35:N49"/>
    <mergeCell ref="O35:T49"/>
    <mergeCell ref="U35:AB49"/>
  </mergeCells>
  <conditionalFormatting sqref="CL1">
    <cfRule type="cellIs" dxfId="32" priority="1" operator="equal">
      <formula>"SIM"</formula>
    </cfRule>
  </conditionalFormatting>
  <conditionalFormatting sqref="CF1">
    <cfRule type="expression" dxfId="31" priority="3">
      <formula>$CF1="Normal"</formula>
    </cfRule>
    <cfRule type="expression" dxfId="30" priority="5">
      <formula>$CF1="Vencendo"</formula>
    </cfRule>
    <cfRule type="expression" dxfId="29" priority="7">
      <formula>$CF1="Crítico"</formula>
    </cfRule>
    <cfRule type="expression" dxfId="28" priority="9">
      <formula>$CF1="Vencido"</formula>
    </cfRule>
    <cfRule type="expression" dxfId="27" priority="11">
      <formula>$CF1="Sem SLA"</formula>
    </cfRule>
  </conditionalFormatting>
  <conditionalFormatting sqref="CC1">
    <cfRule type="expression" dxfId="26" priority="2">
      <formula>$CF1="Normal"</formula>
    </cfRule>
    <cfRule type="expression" dxfId="25" priority="4">
      <formula>$CF1="Vencendo"</formula>
    </cfRule>
    <cfRule type="expression" dxfId="24" priority="6">
      <formula>$CF1="Crítico"</formula>
    </cfRule>
    <cfRule type="expression" dxfId="23" priority="8">
      <formula>$CF1="Vencido"</formula>
    </cfRule>
    <cfRule type="expression" dxfId="22" priority="10">
      <formula>$CF1="Sem SLA"</formula>
    </cfRule>
  </conditionalFormatting>
  <dataValidations count="3">
    <dataValidation type="date" allowBlank="1" showInputMessage="1" showErrorMessage="1" sqref="E13:G14" xr:uid="{9098F190-5E38-4A0A-9E4B-A5CFFF2726C5}">
      <formula1>1</formula1>
      <formula2>73050</formula2>
    </dataValidation>
    <dataValidation type="list" allowBlank="1" showInputMessage="1" showErrorMessage="1" sqref="O33 B33 I33" xr:uid="{B47ADFC2-DBF5-448D-B1CE-E97A844D0FF0}">
      <formula1>"Muito Alta,Alta,Média,Baixa"</formula1>
    </dataValidation>
    <dataValidation type="list" allowBlank="1" showInputMessage="1" showErrorMessage="1" sqref="B23:W23" xr:uid="{F4F6CA37-1C50-42EC-B364-94782090992D}">
      <formula1>"Muito Alto,Alto,Médio,Baixo,N/A"</formula1>
    </dataValidation>
  </dataValidations>
  <pageMargins left="0.70866141732283472" right="0.70866141732283472" top="0.74803149606299213" bottom="0.74803149606299213" header="0.31496062992125984" footer="0.31496062992125984"/>
  <pageSetup paperSize="9" scale="55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4" id="{439F1E76-2669-43D1-9F24-F83DA6779579}">
            <x14:iconSet iconSet="5Arrows" showValue="0" custom="1">
              <x14:cfvo type="percent">
                <xm:f>0</xm:f>
              </x14:cfvo>
              <x14:cfvo type="num">
                <xm:f>1</xm:f>
              </x14:cfvo>
              <x14:cfvo type="num">
                <xm:f>2</xm:f>
              </x14:cfvo>
              <x14:cfvo type="num">
                <xm:f>3</xm:f>
              </x14:cfvo>
              <x14:cfvo type="num">
                <xm:f>4</xm:f>
              </x14:cfvo>
              <x14:cfIcon iconSet="5Quarters" iconId="0"/>
              <x14:cfIcon iconSet="3TrafficLights1" iconId="2"/>
              <x14:cfIcon iconSet="3TrafficLights1" iconId="1"/>
              <x14:cfIcon iconSet="4RedToBlack" iconId="2"/>
              <x14:cfIcon iconSet="3TrafficLights1" iconId="0"/>
            </x14:iconSet>
          </x14:cfRule>
          <xm:sqref>Z8</xm:sqref>
        </x14:conditionalFormatting>
        <x14:conditionalFormatting xmlns:xm="http://schemas.microsoft.com/office/excel/2006/main">
          <x14:cfRule type="iconSet" priority="12" id="{90C418E4-AF1B-4BC3-8425-87B29C98EA97}">
            <x14:iconSet showValue="0" custom="1">
              <x14:cfvo type="percent">
                <xm:f>0</xm:f>
              </x14:cfvo>
              <x14:cfvo type="num" gte="0">
                <xm:f>0</xm:f>
              </x14:cfvo>
              <x14:cfvo type="num">
                <xm:f>1</xm:f>
              </x14:cfvo>
              <x14:cfIcon iconSet="3TrafficLights1" iconId="0"/>
              <x14:cfIcon iconSet="3TrafficLights1" iconId="1"/>
              <x14:cfIcon iconSet="3Symbols" iconId="0"/>
            </x14:iconSet>
          </x14:cfRule>
          <xm:sqref>X12:AA12</xm:sqref>
        </x14:conditionalFormatting>
        <x14:conditionalFormatting xmlns:xm="http://schemas.microsoft.com/office/excel/2006/main">
          <x14:cfRule type="iconSet" priority="13" id="{752EF1E2-00B3-4088-8434-DE4D3F07664F}">
            <x14:iconSet showValue="0" custom="1">
              <x14:cfvo type="percent">
                <xm:f>0</xm:f>
              </x14:cfvo>
              <x14:cfvo type="num" gte="0">
                <xm:f>0</xm:f>
              </x14:cfvo>
              <x14:cfvo type="num">
                <xm:f>1</xm:f>
              </x14:cfvo>
              <x14:cfIcon iconSet="3TrafficLights1" iconId="0"/>
              <x14:cfIcon iconSet="3TrafficLights1" iconId="1"/>
              <x14:cfIcon iconSet="3Symbols" iconId="0"/>
            </x14:iconSet>
          </x14:cfRule>
          <xm:sqref>X9:AA11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05FD13-45FE-4635-AC57-47EE42325797}">
  <sheetPr codeName="Planilha8"/>
  <dimension ref="A1:AW82"/>
  <sheetViews>
    <sheetView showGridLines="0" showRowColHeaders="0" zoomScale="80" zoomScaleNormal="80" workbookViewId="0">
      <pane ySplit="3" topLeftCell="A4" activePane="bottomLeft" state="frozen"/>
      <selection activeCell="C8" sqref="C8:D8"/>
      <selection pane="bottomLeft" activeCell="B2" sqref="B2:AB2"/>
    </sheetView>
  </sheetViews>
  <sheetFormatPr defaultColWidth="0" defaultRowHeight="0" customHeight="1" zeroHeight="1" x14ac:dyDescent="0.25"/>
  <cols>
    <col min="1" max="1" width="1.7109375" customWidth="1"/>
    <col min="2" max="3" width="9.7109375" style="2" customWidth="1"/>
    <col min="4" max="4" width="9" style="2" customWidth="1"/>
    <col min="5" max="5" width="9.140625" style="2" customWidth="1"/>
    <col min="6" max="6" width="10.42578125" style="2" customWidth="1"/>
    <col min="7" max="7" width="1.85546875" style="2" customWidth="1"/>
    <col min="8" max="8" width="9" style="2" customWidth="1"/>
    <col min="9" max="9" width="9.28515625" style="2" customWidth="1"/>
    <col min="10" max="10" width="9.140625" style="2" customWidth="1"/>
    <col min="11" max="11" width="14.140625" style="2" customWidth="1"/>
    <col min="12" max="12" width="10.42578125" style="2" customWidth="1"/>
    <col min="13" max="13" width="12.5703125" style="2" customWidth="1"/>
    <col min="14" max="14" width="9.85546875" style="2" customWidth="1"/>
    <col min="15" max="15" width="9.28515625" style="2" customWidth="1"/>
    <col min="16" max="16" width="9" style="2" customWidth="1"/>
    <col min="17" max="17" width="9.7109375" style="2" customWidth="1"/>
    <col min="18" max="18" width="10.5703125" style="2" customWidth="1"/>
    <col min="19" max="19" width="9.140625" style="2" customWidth="1"/>
    <col min="20" max="20" width="10.28515625" style="2" customWidth="1"/>
    <col min="21" max="21" width="1.140625" style="2" customWidth="1"/>
    <col min="22" max="22" width="4.5703125" style="2" customWidth="1"/>
    <col min="23" max="23" width="4.140625" style="2" customWidth="1"/>
    <col min="24" max="27" width="11.140625" style="2" customWidth="1"/>
    <col min="28" max="28" width="0.85546875" style="2" customWidth="1"/>
    <col min="29" max="29" width="1.7109375" customWidth="1"/>
    <col min="30" max="36" width="9.140625" style="2" hidden="1" customWidth="1"/>
    <col min="37" max="49" width="0" style="2" hidden="1" customWidth="1"/>
    <col min="50" max="16384" width="9.140625" style="2" hidden="1"/>
  </cols>
  <sheetData>
    <row r="1" spans="1:29" customFormat="1" ht="6.75" customHeight="1" x14ac:dyDescent="0.25"/>
    <row r="2" spans="1:29" customFormat="1" ht="48.75" customHeight="1" x14ac:dyDescent="0.25">
      <c r="B2" s="192" t="s">
        <v>54</v>
      </c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2"/>
      <c r="T2" s="192"/>
      <c r="U2" s="192"/>
      <c r="V2" s="192"/>
      <c r="W2" s="192"/>
      <c r="X2" s="192"/>
      <c r="Y2" s="192"/>
      <c r="Z2" s="192"/>
      <c r="AA2" s="192"/>
      <c r="AB2" s="192"/>
    </row>
    <row r="3" spans="1:29" customFormat="1" ht="6.75" customHeight="1" x14ac:dyDescent="0.25"/>
    <row r="4" spans="1:29" customFormat="1" ht="6.75" customHeight="1" thickBot="1" x14ac:dyDescent="0.3"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</row>
    <row r="5" spans="1:29" s="60" customFormat="1" ht="39.75" customHeight="1" thickTop="1" thickBot="1" x14ac:dyDescent="0.35">
      <c r="A5"/>
      <c r="B5" s="154" t="s">
        <v>55</v>
      </c>
      <c r="C5" s="154"/>
      <c r="D5" s="154"/>
      <c r="E5" s="154"/>
      <c r="F5" s="154"/>
      <c r="G5" s="154"/>
      <c r="H5" s="154"/>
      <c r="I5" s="154"/>
      <c r="J5" s="154"/>
      <c r="K5" s="154"/>
      <c r="L5" s="154"/>
      <c r="M5" s="154"/>
      <c r="N5" s="154"/>
      <c r="O5" s="154"/>
      <c r="P5" s="154"/>
      <c r="Q5" s="154"/>
      <c r="R5" s="154"/>
      <c r="S5" s="154"/>
      <c r="T5" s="154"/>
      <c r="U5" s="154"/>
      <c r="V5" s="154"/>
      <c r="W5" s="154"/>
      <c r="X5" s="154"/>
      <c r="Y5" s="154"/>
      <c r="Z5" s="154"/>
      <c r="AA5" s="154"/>
      <c r="AB5" s="155"/>
      <c r="AC5"/>
    </row>
    <row r="6" spans="1:29" s="60" customFormat="1" ht="8.25" customHeight="1" thickTop="1" thickBot="1" x14ac:dyDescent="0.35">
      <c r="A6"/>
      <c r="B6" s="61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2"/>
      <c r="V6" s="61"/>
      <c r="W6" s="61"/>
      <c r="X6" s="61"/>
      <c r="Y6" s="61"/>
      <c r="Z6" s="61"/>
      <c r="AA6" s="61"/>
      <c r="AB6" s="63"/>
      <c r="AC6"/>
    </row>
    <row r="7" spans="1:29" customFormat="1" ht="7.5" customHeight="1" thickTop="1" thickBot="1" x14ac:dyDescent="0.3">
      <c r="B7" s="156" t="s">
        <v>56</v>
      </c>
      <c r="C7" s="157"/>
      <c r="D7" s="158"/>
      <c r="E7" s="164">
        <v>2</v>
      </c>
      <c r="F7" s="165"/>
      <c r="G7" s="166"/>
      <c r="H7" s="156" t="s">
        <v>58</v>
      </c>
      <c r="I7" s="157"/>
      <c r="J7" s="157"/>
      <c r="K7" s="170" t="s">
        <v>97</v>
      </c>
      <c r="L7" s="170"/>
      <c r="M7" s="170"/>
      <c r="N7" s="170"/>
      <c r="O7" s="170"/>
      <c r="P7" s="170"/>
      <c r="Q7" s="170"/>
      <c r="R7" s="170"/>
      <c r="S7" s="170"/>
      <c r="T7" s="171"/>
      <c r="V7" s="17"/>
      <c r="W7" s="17"/>
      <c r="X7" s="64"/>
      <c r="Y7" s="64"/>
      <c r="Z7" s="64"/>
      <c r="AA7" s="64"/>
      <c r="AB7" s="65"/>
    </row>
    <row r="8" spans="1:29" s="70" customFormat="1" ht="38.25" customHeight="1" thickBot="1" x14ac:dyDescent="0.3">
      <c r="A8"/>
      <c r="B8" s="159"/>
      <c r="C8" s="160"/>
      <c r="D8" s="161"/>
      <c r="E8" s="167"/>
      <c r="F8" s="168"/>
      <c r="G8" s="169"/>
      <c r="H8" s="159"/>
      <c r="I8" s="160"/>
      <c r="J8" s="160"/>
      <c r="K8" s="172"/>
      <c r="L8" s="172"/>
      <c r="M8" s="172"/>
      <c r="N8" s="172"/>
      <c r="O8" s="172"/>
      <c r="P8" s="172"/>
      <c r="Q8" s="172"/>
      <c r="R8" s="172"/>
      <c r="S8" s="172"/>
      <c r="T8" s="173"/>
      <c r="U8" s="66"/>
      <c r="V8" s="11"/>
      <c r="W8" s="17"/>
      <c r="X8" s="162" t="s">
        <v>59</v>
      </c>
      <c r="Y8" s="163"/>
      <c r="Z8" s="67">
        <f>IF(AA8="",0,IF(AA8&lt;=2,1,IF(AA8&lt;=6,2,IF(AA8&lt;=12,3,4))))</f>
        <v>3</v>
      </c>
      <c r="AA8" s="68">
        <f>IF(OR(V12="",V13=""),"",PRODUCT(V12:V13))</f>
        <v>12</v>
      </c>
      <c r="AB8" s="69"/>
      <c r="AC8"/>
    </row>
    <row r="9" spans="1:29" s="60" customFormat="1" ht="45.75" customHeight="1" x14ac:dyDescent="0.3">
      <c r="A9"/>
      <c r="B9" s="137" t="s">
        <v>60</v>
      </c>
      <c r="C9" s="138"/>
      <c r="D9" s="139"/>
      <c r="E9" s="140"/>
      <c r="F9" s="141"/>
      <c r="G9" s="141"/>
      <c r="H9" s="141"/>
      <c r="I9" s="141"/>
      <c r="J9" s="141"/>
      <c r="K9" s="141"/>
      <c r="L9" s="141"/>
      <c r="M9" s="141"/>
      <c r="N9" s="141"/>
      <c r="O9" s="141"/>
      <c r="P9" s="141"/>
      <c r="Q9" s="141"/>
      <c r="R9" s="141"/>
      <c r="S9" s="141"/>
      <c r="T9" s="142"/>
      <c r="U9" s="66"/>
      <c r="V9" s="71"/>
      <c r="W9" s="12">
        <v>4</v>
      </c>
      <c r="X9" s="72" t="str">
        <f t="shared" ref="X9:AA12" si="0">IF(AND($V$13=X$13,$V$12=$W9),1,"")</f>
        <v/>
      </c>
      <c r="Y9" s="73" t="str">
        <f t="shared" si="0"/>
        <v/>
      </c>
      <c r="Z9" s="73" t="str">
        <f t="shared" si="0"/>
        <v/>
      </c>
      <c r="AA9" s="74" t="str">
        <f t="shared" si="0"/>
        <v/>
      </c>
      <c r="AB9" s="75"/>
      <c r="AC9"/>
    </row>
    <row r="10" spans="1:29" s="60" customFormat="1" ht="45.75" customHeight="1" x14ac:dyDescent="0.3">
      <c r="A10"/>
      <c r="B10" s="137" t="s">
        <v>61</v>
      </c>
      <c r="C10" s="138"/>
      <c r="D10" s="139"/>
      <c r="E10" s="140"/>
      <c r="F10" s="141"/>
      <c r="G10" s="141"/>
      <c r="H10" s="141"/>
      <c r="I10" s="141"/>
      <c r="J10" s="141"/>
      <c r="K10" s="141"/>
      <c r="L10" s="141"/>
      <c r="M10" s="141"/>
      <c r="N10" s="141"/>
      <c r="O10" s="141"/>
      <c r="P10" s="141"/>
      <c r="Q10" s="141"/>
      <c r="R10" s="141"/>
      <c r="S10" s="141"/>
      <c r="T10" s="142"/>
      <c r="U10" s="66"/>
      <c r="V10" s="71"/>
      <c r="W10" s="12">
        <v>3</v>
      </c>
      <c r="X10" s="76" t="str">
        <f t="shared" si="0"/>
        <v/>
      </c>
      <c r="Y10" s="77" t="str">
        <f t="shared" si="0"/>
        <v/>
      </c>
      <c r="Z10" s="78" t="str">
        <f t="shared" si="0"/>
        <v/>
      </c>
      <c r="AA10" s="79">
        <f t="shared" si="0"/>
        <v>1</v>
      </c>
      <c r="AB10" s="75"/>
      <c r="AC10"/>
    </row>
    <row r="11" spans="1:29" s="60" customFormat="1" ht="45.75" customHeight="1" x14ac:dyDescent="0.3">
      <c r="A11"/>
      <c r="B11" s="137" t="s">
        <v>62</v>
      </c>
      <c r="C11" s="138"/>
      <c r="D11" s="139"/>
      <c r="E11" s="140"/>
      <c r="F11" s="141"/>
      <c r="G11" s="141"/>
      <c r="H11" s="141"/>
      <c r="I11" s="141"/>
      <c r="J11" s="141"/>
      <c r="K11" s="141"/>
      <c r="L11" s="141"/>
      <c r="M11" s="141"/>
      <c r="N11" s="141"/>
      <c r="O11" s="141"/>
      <c r="P11" s="141"/>
      <c r="Q11" s="141"/>
      <c r="R11" s="141"/>
      <c r="S11" s="141"/>
      <c r="T11" s="142"/>
      <c r="U11" s="66"/>
      <c r="V11" s="71"/>
      <c r="W11" s="12">
        <v>2</v>
      </c>
      <c r="X11" s="80" t="str">
        <f t="shared" si="0"/>
        <v/>
      </c>
      <c r="Y11" s="77" t="str">
        <f t="shared" si="0"/>
        <v/>
      </c>
      <c r="Z11" s="77" t="str">
        <f t="shared" si="0"/>
        <v/>
      </c>
      <c r="AA11" s="79" t="str">
        <f t="shared" si="0"/>
        <v/>
      </c>
      <c r="AB11" s="75"/>
      <c r="AC11"/>
    </row>
    <row r="12" spans="1:29" s="60" customFormat="1" ht="45.75" customHeight="1" thickBot="1" x14ac:dyDescent="0.35">
      <c r="A12"/>
      <c r="B12" s="143" t="s">
        <v>63</v>
      </c>
      <c r="C12" s="143"/>
      <c r="D12" s="144"/>
      <c r="E12" s="145"/>
      <c r="F12" s="146"/>
      <c r="G12" s="146"/>
      <c r="H12" s="146"/>
      <c r="I12" s="146"/>
      <c r="J12" s="146"/>
      <c r="K12" s="146"/>
      <c r="L12" s="146"/>
      <c r="M12" s="146"/>
      <c r="N12" s="146"/>
      <c r="O12" s="146"/>
      <c r="P12" s="146"/>
      <c r="Q12" s="146"/>
      <c r="R12" s="146"/>
      <c r="S12" s="146"/>
      <c r="T12" s="146"/>
      <c r="U12" s="66"/>
      <c r="V12" s="81">
        <f>IF(U33="","",IF(U33="Baixa",1,IF(U33="Média",2,IF(U33="Alta",3,IF(U33="Muito Alta",4)))))</f>
        <v>3</v>
      </c>
      <c r="W12" s="12">
        <v>1</v>
      </c>
      <c r="X12" s="82" t="str">
        <f t="shared" si="0"/>
        <v/>
      </c>
      <c r="Y12" s="83" t="str">
        <f t="shared" si="0"/>
        <v/>
      </c>
      <c r="Z12" s="84" t="str">
        <f t="shared" si="0"/>
        <v/>
      </c>
      <c r="AA12" s="85" t="str">
        <f t="shared" si="0"/>
        <v/>
      </c>
      <c r="AB12" s="75"/>
      <c r="AC12"/>
    </row>
    <row r="13" spans="1:29" s="60" customFormat="1" ht="45.75" customHeight="1" thickBot="1" x14ac:dyDescent="0.35">
      <c r="A13"/>
      <c r="B13" s="147" t="s">
        <v>64</v>
      </c>
      <c r="C13" s="148"/>
      <c r="D13" s="149"/>
      <c r="E13" s="152"/>
      <c r="F13" s="153"/>
      <c r="G13" s="153"/>
      <c r="H13" s="148" t="s">
        <v>65</v>
      </c>
      <c r="I13" s="148"/>
      <c r="J13" s="148"/>
      <c r="K13" s="150"/>
      <c r="L13" s="150"/>
      <c r="M13" s="150"/>
      <c r="N13" s="150"/>
      <c r="O13" s="150"/>
      <c r="P13" s="150"/>
      <c r="Q13" s="150"/>
      <c r="R13" s="150"/>
      <c r="S13" s="150"/>
      <c r="T13" s="151"/>
      <c r="U13" s="66"/>
      <c r="V13" s="86">
        <f>IF(X24=0,"",X24)</f>
        <v>4</v>
      </c>
      <c r="W13" s="87"/>
      <c r="X13" s="15">
        <v>1</v>
      </c>
      <c r="Y13" s="15">
        <v>2</v>
      </c>
      <c r="Z13" s="15">
        <v>3</v>
      </c>
      <c r="AA13" s="15">
        <v>4</v>
      </c>
      <c r="AB13" s="88"/>
      <c r="AC13"/>
    </row>
    <row r="14" spans="1:29" s="60" customFormat="1" ht="15" hidden="1" customHeight="1" thickTop="1" x14ac:dyDescent="0.3">
      <c r="A14"/>
      <c r="B14" s="89"/>
      <c r="C14" s="89"/>
      <c r="D14" s="89"/>
      <c r="E14" s="90"/>
      <c r="F14" s="90"/>
      <c r="G14" s="90"/>
      <c r="H14" s="89"/>
      <c r="I14" s="89"/>
      <c r="J14" s="89"/>
      <c r="K14" s="91"/>
      <c r="L14" s="91"/>
      <c r="M14" s="91"/>
      <c r="N14" s="91"/>
      <c r="O14" s="91"/>
      <c r="P14" s="91"/>
      <c r="Q14" s="91"/>
      <c r="R14" s="91"/>
      <c r="S14" s="91"/>
      <c r="T14" s="91"/>
      <c r="U14" s="66"/>
      <c r="V14" s="92">
        <f>IF(X12=1,1,IF(Y12=1,2,IF(Z12=1,3,IF(AA12=1,4,IF(X11=1,5,IF(Y11=1,6,IF(Z11=1,7,IF(AA11=1,8,IF(X10=1,9,IF(Y10=1,10,IF(Z10=1,11,IF(AA10=1,12,IF(X9=1,13,IF(Y9=1,14,IF(Z9=1,15,IF(AA9=1,16,""))))))))))))))))</f>
        <v>12</v>
      </c>
      <c r="W14" s="93"/>
      <c r="X14" s="94"/>
      <c r="Y14" s="94"/>
      <c r="Z14" s="94"/>
      <c r="AA14" s="94"/>
      <c r="AB14" s="95"/>
      <c r="AC14"/>
    </row>
    <row r="15" spans="1:29" customFormat="1" ht="8.25" customHeight="1" thickTop="1" x14ac:dyDescent="0.25">
      <c r="B15" s="96"/>
      <c r="C15" s="96"/>
      <c r="D15" s="96"/>
      <c r="E15" s="96"/>
      <c r="F15" s="96"/>
      <c r="G15" s="96"/>
      <c r="H15" s="97"/>
      <c r="I15" s="96"/>
      <c r="J15" s="96"/>
      <c r="K15" s="96"/>
      <c r="L15" s="96"/>
      <c r="M15" s="96"/>
      <c r="N15" s="96"/>
      <c r="O15" s="96"/>
      <c r="P15" s="96"/>
      <c r="Q15" s="96"/>
      <c r="R15" s="96"/>
      <c r="S15" s="96"/>
      <c r="T15" s="96"/>
    </row>
    <row r="16" spans="1:29" customFormat="1" ht="8.25" customHeight="1" x14ac:dyDescent="0.25">
      <c r="H16" s="98"/>
    </row>
    <row r="17" spans="1:29" customFormat="1" ht="8.25" customHeight="1" x14ac:dyDescent="0.25">
      <c r="H17" s="98"/>
    </row>
    <row r="18" spans="1:29" customFormat="1" ht="8.25" customHeight="1" x14ac:dyDescent="0.25">
      <c r="H18" s="98"/>
    </row>
    <row r="19" spans="1:29" customFormat="1" ht="8.25" customHeight="1" thickBot="1" x14ac:dyDescent="0.3">
      <c r="B19" s="8"/>
      <c r="C19" s="8"/>
      <c r="D19" s="8"/>
      <c r="E19" s="8"/>
      <c r="F19" s="8"/>
      <c r="G19" s="8"/>
      <c r="H19" s="99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</row>
    <row r="20" spans="1:29" s="60" customFormat="1" ht="39.75" customHeight="1" thickTop="1" thickBot="1" x14ac:dyDescent="0.35">
      <c r="A20"/>
      <c r="B20" s="154" t="s">
        <v>66</v>
      </c>
      <c r="C20" s="154"/>
      <c r="D20" s="154"/>
      <c r="E20" s="154"/>
      <c r="F20" s="154"/>
      <c r="G20" s="154"/>
      <c r="H20" s="154"/>
      <c r="I20" s="154"/>
      <c r="J20" s="154"/>
      <c r="K20" s="154"/>
      <c r="L20" s="154"/>
      <c r="M20" s="154"/>
      <c r="N20" s="154"/>
      <c r="O20" s="154"/>
      <c r="P20" s="154"/>
      <c r="Q20" s="154"/>
      <c r="R20" s="154"/>
      <c r="S20" s="154"/>
      <c r="T20" s="154"/>
      <c r="U20" s="154"/>
      <c r="V20" s="154"/>
      <c r="W20" s="154"/>
      <c r="X20" s="154"/>
      <c r="Y20" s="154"/>
      <c r="Z20" s="154"/>
      <c r="AA20" s="154"/>
      <c r="AB20" s="155"/>
      <c r="AC20"/>
    </row>
    <row r="21" spans="1:29" s="60" customFormat="1" ht="8.25" customHeight="1" thickTop="1" thickBot="1" x14ac:dyDescent="0.35">
      <c r="A21"/>
      <c r="B21" s="100"/>
      <c r="C21" s="100"/>
      <c r="D21" s="100"/>
      <c r="E21" s="100"/>
      <c r="F21" s="100"/>
      <c r="G21" s="101"/>
      <c r="H21" s="100"/>
      <c r="I21" s="100"/>
      <c r="J21" s="100"/>
      <c r="K21" s="100"/>
      <c r="L21" s="100"/>
      <c r="M21" s="100"/>
      <c r="N21" s="100"/>
      <c r="O21" s="100"/>
      <c r="P21" s="100"/>
      <c r="Q21" s="100"/>
      <c r="R21" s="100"/>
      <c r="S21" s="100"/>
      <c r="T21" s="100"/>
      <c r="U21" s="100"/>
      <c r="V21" s="100"/>
      <c r="W21" s="100"/>
      <c r="X21" s="100"/>
      <c r="Y21" s="100"/>
      <c r="Z21" s="100"/>
      <c r="AA21" s="100"/>
      <c r="AB21"/>
      <c r="AC21"/>
    </row>
    <row r="22" spans="1:29" customFormat="1" ht="35.1" customHeight="1" thickBot="1" x14ac:dyDescent="0.3">
      <c r="B22" s="193" t="s">
        <v>25</v>
      </c>
      <c r="C22" s="194"/>
      <c r="D22" s="194"/>
      <c r="E22" s="195"/>
      <c r="F22" s="199" t="s">
        <v>67</v>
      </c>
      <c r="G22" s="200"/>
      <c r="H22" s="200"/>
      <c r="I22" s="200"/>
      <c r="J22" s="201"/>
      <c r="K22" s="199" t="s">
        <v>27</v>
      </c>
      <c r="L22" s="194"/>
      <c r="M22" s="195"/>
      <c r="N22" s="199" t="s">
        <v>68</v>
      </c>
      <c r="O22" s="194"/>
      <c r="P22" s="194"/>
      <c r="Q22" s="195"/>
      <c r="R22" s="199" t="s">
        <v>69</v>
      </c>
      <c r="S22" s="194"/>
      <c r="T22" s="194"/>
      <c r="U22" s="194"/>
      <c r="V22" s="194"/>
      <c r="W22" s="195"/>
      <c r="X22" s="193" t="s">
        <v>70</v>
      </c>
      <c r="Y22" s="194"/>
      <c r="Z22" s="194"/>
      <c r="AA22" s="194"/>
      <c r="AB22" s="198"/>
    </row>
    <row r="23" spans="1:29" customFormat="1" ht="24.95" customHeight="1" x14ac:dyDescent="0.25">
      <c r="B23" s="181" t="s">
        <v>36</v>
      </c>
      <c r="C23" s="175"/>
      <c r="D23" s="175"/>
      <c r="E23" s="176"/>
      <c r="F23" s="174" t="s">
        <v>47</v>
      </c>
      <c r="G23" s="175"/>
      <c r="H23" s="175"/>
      <c r="I23" s="175"/>
      <c r="J23" s="176"/>
      <c r="K23" s="174" t="s">
        <v>36</v>
      </c>
      <c r="L23" s="175"/>
      <c r="M23" s="176"/>
      <c r="N23" s="174" t="s">
        <v>30</v>
      </c>
      <c r="O23" s="175"/>
      <c r="P23" s="175"/>
      <c r="Q23" s="176"/>
      <c r="R23" s="174" t="s">
        <v>47</v>
      </c>
      <c r="S23" s="175"/>
      <c r="T23" s="175"/>
      <c r="U23" s="175"/>
      <c r="V23" s="175"/>
      <c r="W23" s="176"/>
      <c r="X23" s="182" t="str">
        <f>IF(OR(B23&lt;&gt;"",F23&lt;&gt;"",K23&lt;&gt;"",N23&lt;&gt;"",R23&lt;&gt;""),IF(X24=4,"Muito Alto",IF(X24=3,"Alto",IF(X24=2,"Médio",IF(X24=1,"Baixo","")))),"")</f>
        <v>Muito Alto</v>
      </c>
      <c r="Y23" s="183"/>
      <c r="Z23" s="183"/>
      <c r="AA23" s="183"/>
      <c r="AB23" s="184"/>
    </row>
    <row r="24" spans="1:29" customFormat="1" ht="24.95" hidden="1" customHeight="1" x14ac:dyDescent="0.25">
      <c r="B24" s="136">
        <f>IF(B23="Muito Alto",4,IF(B23="Alto",3,IF(B23="Médio",2,IF(B23="Baixo",1,0))))</f>
        <v>3</v>
      </c>
      <c r="C24" s="136"/>
      <c r="D24" s="136"/>
      <c r="E24" s="136"/>
      <c r="F24" s="136">
        <f>IF(F23="Muito Alto",4,IF(F23="Alto",3,IF(F23="Médio",2,IF(F23="Baixo",1,0))))</f>
        <v>1</v>
      </c>
      <c r="G24" s="136"/>
      <c r="H24" s="136"/>
      <c r="I24" s="136"/>
      <c r="J24" s="136"/>
      <c r="K24" s="136">
        <f>IF(K23="Muito Alto",4,IF(K23="Alto",3,IF(K23="Médio",2,IF(K23="Baixo",1,0))))</f>
        <v>3</v>
      </c>
      <c r="L24" s="136"/>
      <c r="M24" s="136"/>
      <c r="N24" s="136">
        <f>IF(N23="Muito Alto",4,IF(N23="Alto",3,IF(N23="Médio",2,IF(N23="Baixo",1,0))))</f>
        <v>4</v>
      </c>
      <c r="O24" s="136"/>
      <c r="P24" s="136"/>
      <c r="Q24" s="136"/>
      <c r="R24" s="136">
        <f>IF(R23="Muito Alto",4,IF(R23="Alto",3,IF(R23="Médio",2,IF(R23="Baixo",1,0))))</f>
        <v>1</v>
      </c>
      <c r="S24" s="136"/>
      <c r="T24" s="136"/>
      <c r="U24" s="136"/>
      <c r="V24" s="136"/>
      <c r="W24" s="136"/>
      <c r="X24" s="136">
        <f>IF(LARGE(B24:W24,1)=0,0,LARGE(B24:W24,1))</f>
        <v>4</v>
      </c>
      <c r="Y24" s="136"/>
      <c r="Z24" s="136"/>
      <c r="AA24" s="136"/>
      <c r="AB24" s="136"/>
    </row>
    <row r="25" spans="1:29" customFormat="1" ht="8.25" hidden="1" customHeight="1" x14ac:dyDescent="0.25">
      <c r="B25" s="134" t="str">
        <f>IF(AND(OR(B23="",B23="N/A"),F25&lt;&gt;""),".",IF(OR(B23="",B23="N/A"),"",IF(AND(B23="Muito Alto",F25=""),CONCATENATE("O risco pode causar um dano financeiro ",B26),IF(B23="Muito Alto",CONCATENATE(" além de um dano financeiro ",B26),IF(AND(B23="Alto",F25=""),CONCATENATE("O risco pode causar um dano financeiro ",B27),IF(B23="Alto",CONCATENATE(" além de um dano financeiro ",B27),IF(AND(B23="Médio",F25=""),CONCATENATE("O risco pode causar um dano financeiro ",B28),IF(B23="Médio",CONCATENATE(" além de um dano financeiro ",B28),IF(AND(B23="Baixo",F25=""),CONCATENATE("O risco pode causar um dano financeiro ",B29),IF(B23="Baixo",CONCATENATE(" além de um dano financeiro ",B29)))))))))))</f>
        <v xml:space="preserve"> além de um dano financeiro grande.</v>
      </c>
      <c r="C25" s="134"/>
      <c r="D25" s="134"/>
      <c r="E25" s="134"/>
      <c r="F25" s="134" t="str">
        <f>IF(OR(F23="",F23="N/A"),"",IF(F23="Muito Alto",F26,IF(F23="Alto",F27,IF(F23="Médio",F28,IF(F23="Baixo",F29)))))</f>
        <v>O risco pode causar exposição negativa mínima, totalmente possível evitar os efeitos da exposição junto à mídia e aos acionistas</v>
      </c>
      <c r="G25" s="134"/>
      <c r="H25" s="134"/>
      <c r="I25" s="134"/>
      <c r="J25" s="134"/>
      <c r="K25" s="134"/>
      <c r="L25" s="134"/>
      <c r="M25" s="134"/>
      <c r="N25" s="134" t="str">
        <f>IF(OR(N23="",N23="N/A"),"",IF(AND(N23="Muito Alto",B25="",F25=""),CONCATENATE("O risco pode causar vazamento de informações ",N26),
IF(N23="Muito Alto",CONCATENATE(" Também pode haver vazamento de informações ",N26),IF(AND(N23="Alto",B25="",F25=""),CONCATENATE("O risco pode causar vazamento de informações ",N27),IF(N23="Alto",CONCATENATE(" Também pode haver vazamento de informações ",N27),IF(AND(N23="Médio",B25="",F25=""),CONCATENATE("O risco pode causar vazamento de informações ",N28),IF(N23="Médio",CONCATENATE(" Também pode haver vazamento de informações ",N28),IF(AND(N23="Baixo",B25="",F25=""),CONCATENATE("O risco pode causar vazamento de informações ",N29),IF(N23="Baixo",CONCATENATE(" Também pode haver vazamento de informações ",N29))))))))))</f>
        <v xml:space="preserve"> Também pode haver vazamento de informações confidenciais e competitivas (mercado/negócio).</v>
      </c>
      <c r="O25" s="134"/>
      <c r="P25" s="134"/>
      <c r="Q25" s="134"/>
      <c r="R25" s="134"/>
      <c r="S25" s="134"/>
      <c r="T25" s="134"/>
      <c r="U25" s="134"/>
      <c r="V25" s="134"/>
      <c r="W25" s="134"/>
      <c r="X25" s="134"/>
      <c r="Y25" s="134"/>
      <c r="Z25" s="134"/>
      <c r="AA25" s="134"/>
      <c r="AB25" s="134"/>
    </row>
    <row r="26" spans="1:29" customFormat="1" ht="24.95" hidden="1" customHeight="1" x14ac:dyDescent="0.25">
      <c r="B26" s="134" t="s">
        <v>71</v>
      </c>
      <c r="C26" s="134"/>
      <c r="D26" s="134"/>
      <c r="E26" s="134"/>
      <c r="F26" s="134" t="s">
        <v>72</v>
      </c>
      <c r="G26" s="134"/>
      <c r="H26" s="134"/>
      <c r="I26" s="134"/>
      <c r="J26" s="134"/>
      <c r="K26" s="134"/>
      <c r="L26" s="134"/>
      <c r="M26" s="134"/>
      <c r="N26" s="134" t="s">
        <v>73</v>
      </c>
      <c r="O26" s="134"/>
      <c r="P26" s="134"/>
      <c r="Q26" s="134"/>
      <c r="R26" s="134"/>
      <c r="S26" s="134"/>
      <c r="T26" s="134"/>
      <c r="U26" s="134"/>
      <c r="V26" s="134"/>
      <c r="W26" s="134"/>
      <c r="X26" s="134"/>
      <c r="Y26" s="134"/>
      <c r="Z26" s="134"/>
      <c r="AA26" s="134"/>
      <c r="AB26" s="134"/>
    </row>
    <row r="27" spans="1:29" customFormat="1" ht="24.95" hidden="1" customHeight="1" x14ac:dyDescent="0.25">
      <c r="B27" s="134" t="s">
        <v>74</v>
      </c>
      <c r="C27" s="134"/>
      <c r="D27" s="134"/>
      <c r="E27" s="134"/>
      <c r="F27" s="134" t="s">
        <v>75</v>
      </c>
      <c r="G27" s="134"/>
      <c r="H27" s="134"/>
      <c r="I27" s="134"/>
      <c r="J27" s="134"/>
      <c r="K27" s="134"/>
      <c r="L27" s="134"/>
      <c r="M27" s="134"/>
      <c r="N27" s="134" t="s">
        <v>76</v>
      </c>
      <c r="O27" s="134"/>
      <c r="P27" s="134"/>
      <c r="Q27" s="134"/>
      <c r="R27" s="134"/>
      <c r="S27" s="134"/>
      <c r="T27" s="134"/>
      <c r="U27" s="134"/>
      <c r="V27" s="134"/>
      <c r="W27" s="134"/>
      <c r="X27" s="134"/>
      <c r="Y27" s="134"/>
      <c r="Z27" s="134"/>
      <c r="AA27" s="134"/>
      <c r="AB27" s="134"/>
    </row>
    <row r="28" spans="1:29" customFormat="1" ht="24.95" hidden="1" customHeight="1" x14ac:dyDescent="0.25">
      <c r="B28" s="134" t="s">
        <v>77</v>
      </c>
      <c r="C28" s="134"/>
      <c r="D28" s="134"/>
      <c r="E28" s="134"/>
      <c r="F28" s="134" t="s">
        <v>78</v>
      </c>
      <c r="G28" s="134"/>
      <c r="H28" s="134"/>
      <c r="I28" s="134"/>
      <c r="J28" s="134"/>
      <c r="K28" s="134"/>
      <c r="L28" s="134"/>
      <c r="M28" s="134"/>
      <c r="N28" s="134" t="s">
        <v>79</v>
      </c>
      <c r="O28" s="134"/>
      <c r="P28" s="134"/>
      <c r="Q28" s="134"/>
      <c r="R28" s="134"/>
      <c r="S28" s="134"/>
      <c r="T28" s="134"/>
      <c r="U28" s="134"/>
      <c r="V28" s="134"/>
      <c r="W28" s="134"/>
      <c r="X28" s="134"/>
      <c r="Y28" s="134"/>
      <c r="Z28" s="134"/>
      <c r="AA28" s="134"/>
      <c r="AB28" s="134"/>
    </row>
    <row r="29" spans="1:29" customFormat="1" ht="24.95" hidden="1" customHeight="1" x14ac:dyDescent="0.25">
      <c r="B29" s="134" t="s">
        <v>80</v>
      </c>
      <c r="C29" s="134"/>
      <c r="D29" s="134"/>
      <c r="E29" s="134"/>
      <c r="F29" s="134" t="s">
        <v>81</v>
      </c>
      <c r="G29" s="134"/>
      <c r="H29" s="134"/>
      <c r="I29" s="134"/>
      <c r="J29" s="134"/>
      <c r="K29" s="134"/>
      <c r="L29" s="134"/>
      <c r="M29" s="134"/>
      <c r="N29" s="134" t="s">
        <v>82</v>
      </c>
      <c r="O29" s="134"/>
      <c r="P29" s="134"/>
      <c r="Q29" s="134"/>
      <c r="R29" s="134"/>
      <c r="S29" s="134"/>
      <c r="T29" s="134"/>
      <c r="U29" s="134"/>
      <c r="V29" s="134"/>
      <c r="W29" s="134"/>
      <c r="X29" s="134"/>
      <c r="Y29" s="134"/>
      <c r="Z29" s="134"/>
      <c r="AA29" s="134"/>
      <c r="AB29" s="134"/>
    </row>
    <row r="30" spans="1:29" customFormat="1" ht="45" customHeight="1" thickBot="1" x14ac:dyDescent="0.3">
      <c r="B30" s="135" t="str">
        <f>CONCATENATE(F25,B25,N25)</f>
        <v>O risco pode causar exposição negativa mínima, totalmente possível evitar os efeitos da exposição junto à mídia e aos acionistas além de um dano financeiro grande. Também pode haver vazamento de informações confidenciais e competitivas (mercado/negócio).</v>
      </c>
      <c r="C30" s="135"/>
      <c r="D30" s="135"/>
      <c r="E30" s="135"/>
      <c r="F30" s="135"/>
      <c r="G30" s="135"/>
      <c r="H30" s="135"/>
      <c r="I30" s="135"/>
      <c r="J30" s="135"/>
      <c r="K30" s="135"/>
      <c r="L30" s="135"/>
      <c r="M30" s="135"/>
      <c r="N30" s="135"/>
      <c r="O30" s="135"/>
      <c r="P30" s="135"/>
      <c r="Q30" s="135"/>
      <c r="R30" s="135"/>
      <c r="S30" s="135"/>
      <c r="T30" s="135"/>
      <c r="U30" s="135"/>
      <c r="V30" s="135"/>
      <c r="W30" s="135"/>
      <c r="X30" s="135"/>
      <c r="Y30" s="135"/>
      <c r="Z30" s="135"/>
      <c r="AA30" s="135"/>
      <c r="AB30" s="135"/>
    </row>
    <row r="31" spans="1:29" customFormat="1" ht="8.25" customHeight="1" thickBot="1" x14ac:dyDescent="0.3">
      <c r="B31" s="102"/>
      <c r="C31" s="102"/>
      <c r="D31" s="102"/>
      <c r="E31" s="102"/>
      <c r="F31" s="102"/>
      <c r="G31" s="103"/>
      <c r="H31" s="102"/>
      <c r="I31" s="102"/>
      <c r="J31" s="102"/>
      <c r="K31" s="102"/>
      <c r="L31" s="102"/>
      <c r="M31" s="102"/>
      <c r="N31" s="102"/>
      <c r="O31" s="102"/>
      <c r="P31" s="102"/>
      <c r="Q31" s="102"/>
      <c r="R31" s="102"/>
      <c r="S31" s="102"/>
      <c r="T31" s="102"/>
      <c r="U31" s="102"/>
      <c r="V31" s="102"/>
      <c r="W31" s="102"/>
      <c r="X31" s="102"/>
      <c r="Y31" s="102"/>
      <c r="Z31" s="102"/>
    </row>
    <row r="32" spans="1:29" ht="35.1" customHeight="1" thickBot="1" x14ac:dyDescent="0.3">
      <c r="B32" s="193" t="s">
        <v>0</v>
      </c>
      <c r="C32" s="194"/>
      <c r="D32" s="194"/>
      <c r="E32" s="194"/>
      <c r="F32" s="194"/>
      <c r="G32" s="194"/>
      <c r="H32" s="195"/>
      <c r="I32" s="196" t="s">
        <v>19</v>
      </c>
      <c r="J32" s="194"/>
      <c r="K32" s="194"/>
      <c r="L32" s="194"/>
      <c r="M32" s="194"/>
      <c r="N32" s="195"/>
      <c r="O32" s="196" t="s">
        <v>83</v>
      </c>
      <c r="P32" s="194"/>
      <c r="Q32" s="194"/>
      <c r="R32" s="194"/>
      <c r="S32" s="194"/>
      <c r="T32" s="195"/>
      <c r="U32" s="193" t="s">
        <v>84</v>
      </c>
      <c r="V32" s="194"/>
      <c r="W32" s="194"/>
      <c r="X32" s="194"/>
      <c r="Y32" s="194"/>
      <c r="Z32" s="194"/>
      <c r="AA32" s="197"/>
      <c r="AB32" s="198"/>
    </row>
    <row r="33" spans="1:29" ht="24.95" customHeight="1" x14ac:dyDescent="0.25">
      <c r="B33" s="181" t="s">
        <v>9</v>
      </c>
      <c r="C33" s="175"/>
      <c r="D33" s="175"/>
      <c r="E33" s="175"/>
      <c r="F33" s="175"/>
      <c r="G33" s="175"/>
      <c r="H33" s="176"/>
      <c r="I33" s="174" t="s">
        <v>7</v>
      </c>
      <c r="J33" s="175"/>
      <c r="K33" s="175"/>
      <c r="L33" s="175"/>
      <c r="M33" s="175"/>
      <c r="N33" s="176"/>
      <c r="O33" s="174" t="s">
        <v>9</v>
      </c>
      <c r="P33" s="175"/>
      <c r="Q33" s="175"/>
      <c r="R33" s="175"/>
      <c r="S33" s="175"/>
      <c r="T33" s="176"/>
      <c r="U33" s="182" t="str">
        <f>IF(U34=0,"",IF(U34&gt;26,"Muito Alta",IF(U34&gt;17,"Alta",IF(U34&gt;=8,"Média","Baixa"))))</f>
        <v>Alta</v>
      </c>
      <c r="V33" s="183"/>
      <c r="W33" s="183"/>
      <c r="X33" s="183"/>
      <c r="Y33" s="183"/>
      <c r="Z33" s="183"/>
      <c r="AA33" s="183"/>
      <c r="AB33" s="184"/>
    </row>
    <row r="34" spans="1:29" ht="15.75" hidden="1" x14ac:dyDescent="0.25">
      <c r="B34" s="136">
        <f>IF(B33="Muito Alta",4,IF(B33="Alta",3,IF(B33="Média",2,IF(B33="Baixa",1,0))))</f>
        <v>2</v>
      </c>
      <c r="C34" s="136"/>
      <c r="D34" s="136"/>
      <c r="E34" s="136"/>
      <c r="F34" s="136"/>
      <c r="G34" s="136"/>
      <c r="H34" s="185"/>
      <c r="I34" s="186">
        <f>IF(I33="Muito Alta",4,IF(I33="Alta",3,IF(I33="Média",2,IF(I33="Baixa",1,0))))</f>
        <v>3</v>
      </c>
      <c r="J34" s="136"/>
      <c r="K34" s="136"/>
      <c r="L34" s="136"/>
      <c r="M34" s="136"/>
      <c r="N34" s="185"/>
      <c r="O34" s="186">
        <f>IF(O33="Muito Alta",1,IF(O33="Alta",2,IF(O33="Média",3,IF(O33="Baixa",4,0))))</f>
        <v>3</v>
      </c>
      <c r="P34" s="136"/>
      <c r="Q34" s="136"/>
      <c r="R34" s="136"/>
      <c r="S34" s="136"/>
      <c r="T34" s="185"/>
      <c r="U34" s="136">
        <f>PRODUCT(B34:T34)</f>
        <v>18</v>
      </c>
      <c r="V34" s="136"/>
      <c r="W34" s="136"/>
      <c r="X34" s="136"/>
      <c r="Y34" s="136"/>
      <c r="Z34" s="136"/>
      <c r="AA34" s="136"/>
      <c r="AB34" s="136"/>
    </row>
    <row r="35" spans="1:29" ht="15.75" customHeight="1" x14ac:dyDescent="0.25">
      <c r="B35" s="187" t="s">
        <v>85</v>
      </c>
      <c r="C35" s="188"/>
      <c r="D35" s="188"/>
      <c r="E35" s="188"/>
      <c r="F35" s="188"/>
      <c r="G35" s="188"/>
      <c r="H35" s="189"/>
      <c r="I35" s="191" t="s">
        <v>86</v>
      </c>
      <c r="J35" s="178"/>
      <c r="K35" s="178"/>
      <c r="L35" s="178"/>
      <c r="M35" s="178"/>
      <c r="N35" s="190"/>
      <c r="O35" s="191" t="s">
        <v>87</v>
      </c>
      <c r="P35" s="178"/>
      <c r="Q35" s="178"/>
      <c r="R35" s="178"/>
      <c r="S35" s="178"/>
      <c r="T35" s="190"/>
      <c r="U35" s="177"/>
      <c r="V35" s="178"/>
      <c r="W35" s="178"/>
      <c r="X35" s="178"/>
      <c r="Y35" s="178"/>
      <c r="Z35" s="178"/>
      <c r="AA35" s="178"/>
      <c r="AB35" s="179"/>
    </row>
    <row r="36" spans="1:29" ht="15.75" x14ac:dyDescent="0.25">
      <c r="B36" s="177"/>
      <c r="C36" s="178"/>
      <c r="D36" s="178"/>
      <c r="E36" s="178"/>
      <c r="F36" s="178"/>
      <c r="G36" s="178"/>
      <c r="H36" s="190"/>
      <c r="I36" s="191"/>
      <c r="J36" s="178"/>
      <c r="K36" s="178"/>
      <c r="L36" s="178"/>
      <c r="M36" s="178"/>
      <c r="N36" s="190"/>
      <c r="O36" s="191"/>
      <c r="P36" s="178"/>
      <c r="Q36" s="178"/>
      <c r="R36" s="178"/>
      <c r="S36" s="178"/>
      <c r="T36" s="190"/>
      <c r="U36" s="177"/>
      <c r="V36" s="178"/>
      <c r="W36" s="178"/>
      <c r="X36" s="178"/>
      <c r="Y36" s="178"/>
      <c r="Z36" s="178"/>
      <c r="AA36" s="178"/>
      <c r="AB36" s="179"/>
    </row>
    <row r="37" spans="1:29" ht="15.75" x14ac:dyDescent="0.25">
      <c r="B37" s="177"/>
      <c r="C37" s="178"/>
      <c r="D37" s="178"/>
      <c r="E37" s="178"/>
      <c r="F37" s="178"/>
      <c r="G37" s="178"/>
      <c r="H37" s="190"/>
      <c r="I37" s="191"/>
      <c r="J37" s="178"/>
      <c r="K37" s="178"/>
      <c r="L37" s="178"/>
      <c r="M37" s="178"/>
      <c r="N37" s="190"/>
      <c r="O37" s="191"/>
      <c r="P37" s="178"/>
      <c r="Q37" s="178"/>
      <c r="R37" s="178"/>
      <c r="S37" s="178"/>
      <c r="T37" s="190"/>
      <c r="U37" s="177"/>
      <c r="V37" s="178"/>
      <c r="W37" s="178"/>
      <c r="X37" s="178"/>
      <c r="Y37" s="178"/>
      <c r="Z37" s="178"/>
      <c r="AA37" s="178"/>
      <c r="AB37" s="179"/>
    </row>
    <row r="38" spans="1:29" ht="15.75" x14ac:dyDescent="0.25">
      <c r="B38" s="177"/>
      <c r="C38" s="178"/>
      <c r="D38" s="178"/>
      <c r="E38" s="178"/>
      <c r="F38" s="178"/>
      <c r="G38" s="178"/>
      <c r="H38" s="190"/>
      <c r="I38" s="191"/>
      <c r="J38" s="178"/>
      <c r="K38" s="178"/>
      <c r="L38" s="178"/>
      <c r="M38" s="178"/>
      <c r="N38" s="190"/>
      <c r="O38" s="191"/>
      <c r="P38" s="178"/>
      <c r="Q38" s="178"/>
      <c r="R38" s="178"/>
      <c r="S38" s="178"/>
      <c r="T38" s="190"/>
      <c r="U38" s="177"/>
      <c r="V38" s="178"/>
      <c r="W38" s="178"/>
      <c r="X38" s="178"/>
      <c r="Y38" s="178"/>
      <c r="Z38" s="178"/>
      <c r="AA38" s="178"/>
      <c r="AB38" s="179"/>
    </row>
    <row r="39" spans="1:29" ht="15.75" x14ac:dyDescent="0.25">
      <c r="B39" s="177"/>
      <c r="C39" s="178"/>
      <c r="D39" s="178"/>
      <c r="E39" s="178"/>
      <c r="F39" s="178"/>
      <c r="G39" s="178"/>
      <c r="H39" s="190"/>
      <c r="I39" s="191"/>
      <c r="J39" s="178"/>
      <c r="K39" s="178"/>
      <c r="L39" s="178"/>
      <c r="M39" s="178"/>
      <c r="N39" s="190"/>
      <c r="O39" s="191"/>
      <c r="P39" s="178"/>
      <c r="Q39" s="178"/>
      <c r="R39" s="178"/>
      <c r="S39" s="178"/>
      <c r="T39" s="190"/>
      <c r="U39" s="177"/>
      <c r="V39" s="178"/>
      <c r="W39" s="178"/>
      <c r="X39" s="178"/>
      <c r="Y39" s="178"/>
      <c r="Z39" s="178"/>
      <c r="AA39" s="178"/>
      <c r="AB39" s="179"/>
    </row>
    <row r="40" spans="1:29" customFormat="1" ht="8.25" customHeight="1" x14ac:dyDescent="0.25">
      <c r="B40" s="177"/>
      <c r="C40" s="178"/>
      <c r="D40" s="178"/>
      <c r="E40" s="178"/>
      <c r="F40" s="178"/>
      <c r="G40" s="178"/>
      <c r="H40" s="190"/>
      <c r="I40" s="191"/>
      <c r="J40" s="178"/>
      <c r="K40" s="178"/>
      <c r="L40" s="178"/>
      <c r="M40" s="178"/>
      <c r="N40" s="190"/>
      <c r="O40" s="191"/>
      <c r="P40" s="178"/>
      <c r="Q40" s="178"/>
      <c r="R40" s="178"/>
      <c r="S40" s="178"/>
      <c r="T40" s="190"/>
      <c r="U40" s="177"/>
      <c r="V40" s="178"/>
      <c r="W40" s="178"/>
      <c r="X40" s="178"/>
      <c r="Y40" s="178"/>
      <c r="Z40" s="178"/>
      <c r="AA40" s="178"/>
      <c r="AB40" s="179"/>
    </row>
    <row r="41" spans="1:29" s="60" customFormat="1" ht="36.75" customHeight="1" x14ac:dyDescent="0.3">
      <c r="A41"/>
      <c r="B41" s="177"/>
      <c r="C41" s="178"/>
      <c r="D41" s="178"/>
      <c r="E41" s="178"/>
      <c r="F41" s="178"/>
      <c r="G41" s="178"/>
      <c r="H41" s="190"/>
      <c r="I41" s="191"/>
      <c r="J41" s="178"/>
      <c r="K41" s="178"/>
      <c r="L41" s="178"/>
      <c r="M41" s="178"/>
      <c r="N41" s="190"/>
      <c r="O41" s="191"/>
      <c r="P41" s="178"/>
      <c r="Q41" s="178"/>
      <c r="R41" s="178"/>
      <c r="S41" s="178"/>
      <c r="T41" s="190"/>
      <c r="U41" s="177"/>
      <c r="V41" s="178"/>
      <c r="W41" s="178"/>
      <c r="X41" s="178"/>
      <c r="Y41" s="178"/>
      <c r="Z41" s="178"/>
      <c r="AA41" s="178"/>
      <c r="AB41" s="179"/>
      <c r="AC41"/>
    </row>
    <row r="42" spans="1:29" s="104" customFormat="1" ht="26.25" customHeight="1" x14ac:dyDescent="0.25">
      <c r="A42"/>
      <c r="B42" s="177"/>
      <c r="C42" s="178"/>
      <c r="D42" s="178"/>
      <c r="E42" s="178"/>
      <c r="F42" s="178"/>
      <c r="G42" s="178"/>
      <c r="H42" s="190"/>
      <c r="I42" s="191"/>
      <c r="J42" s="178"/>
      <c r="K42" s="178"/>
      <c r="L42" s="178"/>
      <c r="M42" s="178"/>
      <c r="N42" s="190"/>
      <c r="O42" s="191"/>
      <c r="P42" s="178"/>
      <c r="Q42" s="178"/>
      <c r="R42" s="178"/>
      <c r="S42" s="178"/>
      <c r="T42" s="190"/>
      <c r="U42" s="177"/>
      <c r="V42" s="178"/>
      <c r="W42" s="178"/>
      <c r="X42" s="178"/>
      <c r="Y42" s="178"/>
      <c r="Z42" s="178"/>
      <c r="AA42" s="178"/>
      <c r="AB42" s="179"/>
      <c r="AC42"/>
    </row>
    <row r="43" spans="1:29" s="104" customFormat="1" ht="18.75" hidden="1" customHeight="1" x14ac:dyDescent="0.25">
      <c r="A43"/>
      <c r="B43" s="177"/>
      <c r="C43" s="178"/>
      <c r="D43" s="178"/>
      <c r="E43" s="178"/>
      <c r="F43" s="178"/>
      <c r="G43" s="178"/>
      <c r="H43" s="190"/>
      <c r="I43" s="191"/>
      <c r="J43" s="178"/>
      <c r="K43" s="178"/>
      <c r="L43" s="178"/>
      <c r="M43" s="178"/>
      <c r="N43" s="190"/>
      <c r="O43" s="191"/>
      <c r="P43" s="178"/>
      <c r="Q43" s="178"/>
      <c r="R43" s="178"/>
      <c r="S43" s="178"/>
      <c r="T43" s="190"/>
      <c r="U43" s="177"/>
      <c r="V43" s="178"/>
      <c r="W43" s="178"/>
      <c r="X43" s="178"/>
      <c r="Y43" s="178"/>
      <c r="Z43" s="178"/>
      <c r="AA43" s="178"/>
      <c r="AB43" s="179"/>
      <c r="AC43"/>
    </row>
    <row r="44" spans="1:29" s="104" customFormat="1" ht="18.75" hidden="1" customHeight="1" x14ac:dyDescent="0.25">
      <c r="A44"/>
      <c r="B44" s="177"/>
      <c r="C44" s="178"/>
      <c r="D44" s="178"/>
      <c r="E44" s="178"/>
      <c r="F44" s="178"/>
      <c r="G44" s="178"/>
      <c r="H44" s="190"/>
      <c r="I44" s="191"/>
      <c r="J44" s="178"/>
      <c r="K44" s="178"/>
      <c r="L44" s="178"/>
      <c r="M44" s="178"/>
      <c r="N44" s="190"/>
      <c r="O44" s="191"/>
      <c r="P44" s="178"/>
      <c r="Q44" s="178"/>
      <c r="R44" s="178"/>
      <c r="S44" s="178"/>
      <c r="T44" s="190"/>
      <c r="U44" s="177"/>
      <c r="V44" s="178"/>
      <c r="W44" s="178"/>
      <c r="X44" s="178"/>
      <c r="Y44" s="178"/>
      <c r="Z44" s="178"/>
      <c r="AA44" s="178"/>
      <c r="AB44" s="179"/>
      <c r="AC44"/>
    </row>
    <row r="45" spans="1:29" s="104" customFormat="1" ht="18.75" hidden="1" customHeight="1" x14ac:dyDescent="0.25">
      <c r="A45"/>
      <c r="B45" s="177"/>
      <c r="C45" s="178"/>
      <c r="D45" s="178"/>
      <c r="E45" s="178"/>
      <c r="F45" s="178"/>
      <c r="G45" s="178"/>
      <c r="H45" s="190"/>
      <c r="I45" s="191"/>
      <c r="J45" s="178"/>
      <c r="K45" s="178"/>
      <c r="L45" s="178"/>
      <c r="M45" s="178"/>
      <c r="N45" s="190"/>
      <c r="O45" s="191"/>
      <c r="P45" s="178"/>
      <c r="Q45" s="178"/>
      <c r="R45" s="178"/>
      <c r="S45" s="178"/>
      <c r="T45" s="190"/>
      <c r="U45" s="177"/>
      <c r="V45" s="178"/>
      <c r="W45" s="178"/>
      <c r="X45" s="178"/>
      <c r="Y45" s="178"/>
      <c r="Z45" s="178"/>
      <c r="AA45" s="178"/>
      <c r="AB45" s="179"/>
      <c r="AC45"/>
    </row>
    <row r="46" spans="1:29" s="104" customFormat="1" ht="18.75" hidden="1" customHeight="1" x14ac:dyDescent="0.25">
      <c r="A46"/>
      <c r="B46" s="177"/>
      <c r="C46" s="178"/>
      <c r="D46" s="178"/>
      <c r="E46" s="178"/>
      <c r="F46" s="178"/>
      <c r="G46" s="178"/>
      <c r="H46" s="190"/>
      <c r="I46" s="191"/>
      <c r="J46" s="178"/>
      <c r="K46" s="178"/>
      <c r="L46" s="178"/>
      <c r="M46" s="178"/>
      <c r="N46" s="190"/>
      <c r="O46" s="191"/>
      <c r="P46" s="178"/>
      <c r="Q46" s="178"/>
      <c r="R46" s="178"/>
      <c r="S46" s="178"/>
      <c r="T46" s="190"/>
      <c r="U46" s="177"/>
      <c r="V46" s="178"/>
      <c r="W46" s="178"/>
      <c r="X46" s="178"/>
      <c r="Y46" s="178"/>
      <c r="Z46" s="178"/>
      <c r="AA46" s="178"/>
      <c r="AB46" s="179"/>
      <c r="AC46"/>
    </row>
    <row r="47" spans="1:29" s="104" customFormat="1" ht="18.75" hidden="1" customHeight="1" x14ac:dyDescent="0.25">
      <c r="A47"/>
      <c r="B47" s="177"/>
      <c r="C47" s="178"/>
      <c r="D47" s="178"/>
      <c r="E47" s="178"/>
      <c r="F47" s="178"/>
      <c r="G47" s="178"/>
      <c r="H47" s="190"/>
      <c r="I47" s="191"/>
      <c r="J47" s="178"/>
      <c r="K47" s="178"/>
      <c r="L47" s="178"/>
      <c r="M47" s="178"/>
      <c r="N47" s="190"/>
      <c r="O47" s="191"/>
      <c r="P47" s="178"/>
      <c r="Q47" s="178"/>
      <c r="R47" s="178"/>
      <c r="S47" s="178"/>
      <c r="T47" s="190"/>
      <c r="U47" s="177"/>
      <c r="V47" s="178"/>
      <c r="W47" s="178"/>
      <c r="X47" s="178"/>
      <c r="Y47" s="178"/>
      <c r="Z47" s="178"/>
      <c r="AA47" s="178"/>
      <c r="AB47" s="179"/>
      <c r="AC47"/>
    </row>
    <row r="48" spans="1:29" s="104" customFormat="1" ht="18.75" hidden="1" customHeight="1" x14ac:dyDescent="0.25">
      <c r="A48"/>
      <c r="B48" s="177"/>
      <c r="C48" s="178"/>
      <c r="D48" s="178"/>
      <c r="E48" s="178"/>
      <c r="F48" s="178"/>
      <c r="G48" s="178"/>
      <c r="H48" s="190"/>
      <c r="I48" s="191"/>
      <c r="J48" s="178"/>
      <c r="K48" s="178"/>
      <c r="L48" s="178"/>
      <c r="M48" s="178"/>
      <c r="N48" s="190"/>
      <c r="O48" s="191"/>
      <c r="P48" s="178"/>
      <c r="Q48" s="178"/>
      <c r="R48" s="178"/>
      <c r="S48" s="178"/>
      <c r="T48" s="190"/>
      <c r="U48" s="177"/>
      <c r="V48" s="178"/>
      <c r="W48" s="178"/>
      <c r="X48" s="178"/>
      <c r="Y48" s="178"/>
      <c r="Z48" s="178"/>
      <c r="AA48" s="178"/>
      <c r="AB48" s="179"/>
      <c r="AC48"/>
    </row>
    <row r="49" spans="1:29" s="104" customFormat="1" ht="47.25" customHeight="1" thickBot="1" x14ac:dyDescent="0.3">
      <c r="A49"/>
      <c r="B49" s="177"/>
      <c r="C49" s="178"/>
      <c r="D49" s="178"/>
      <c r="E49" s="178"/>
      <c r="F49" s="178"/>
      <c r="G49" s="178"/>
      <c r="H49" s="190"/>
      <c r="I49" s="191"/>
      <c r="J49" s="178"/>
      <c r="K49" s="178"/>
      <c r="L49" s="178"/>
      <c r="M49" s="178"/>
      <c r="N49" s="190"/>
      <c r="O49" s="191"/>
      <c r="P49" s="178"/>
      <c r="Q49" s="178"/>
      <c r="R49" s="178"/>
      <c r="S49" s="178"/>
      <c r="T49" s="190"/>
      <c r="U49" s="177"/>
      <c r="V49" s="178"/>
      <c r="W49" s="178"/>
      <c r="X49" s="178"/>
      <c r="Y49" s="178"/>
      <c r="Z49" s="178"/>
      <c r="AA49" s="178"/>
      <c r="AB49" s="180"/>
      <c r="AC49"/>
    </row>
    <row r="50" spans="1:29" customFormat="1" ht="44.25" customHeight="1" x14ac:dyDescent="0.25">
      <c r="B50" s="105"/>
      <c r="C50" s="105"/>
      <c r="D50" s="105"/>
      <c r="E50" s="105"/>
      <c r="F50" s="105"/>
      <c r="G50" s="105"/>
      <c r="H50" s="105"/>
      <c r="I50" s="105"/>
      <c r="J50" s="105"/>
      <c r="K50" s="105"/>
      <c r="L50" s="105"/>
      <c r="M50" s="105"/>
      <c r="N50" s="105"/>
      <c r="O50" s="105"/>
      <c r="P50" s="105"/>
      <c r="Q50" s="105"/>
      <c r="R50" s="105"/>
      <c r="S50" s="105"/>
      <c r="T50" s="105"/>
      <c r="U50" s="105"/>
      <c r="V50" s="105"/>
      <c r="W50" s="105"/>
      <c r="X50" s="105"/>
      <c r="Y50" s="105"/>
      <c r="Z50" s="105"/>
      <c r="AA50" s="105"/>
    </row>
    <row r="51" spans="1:29" customFormat="1" ht="7.5" customHeight="1" x14ac:dyDescent="0.25"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</row>
    <row r="52" spans="1:29" customFormat="1" ht="6.75" customHeight="1" x14ac:dyDescent="0.25"/>
    <row r="53" spans="1:29" ht="15.75" hidden="1" x14ac:dyDescent="0.25"/>
    <row r="54" spans="1:29" ht="15.75" hidden="1" x14ac:dyDescent="0.25"/>
    <row r="55" spans="1:29" ht="15.75" hidden="1" x14ac:dyDescent="0.25"/>
    <row r="56" spans="1:29" ht="15.75" hidden="1" x14ac:dyDescent="0.25"/>
    <row r="57" spans="1:29" ht="15.75" hidden="1" x14ac:dyDescent="0.25"/>
    <row r="58" spans="1:29" ht="15.75" hidden="1" x14ac:dyDescent="0.25"/>
    <row r="59" spans="1:29" ht="15.75" hidden="1" x14ac:dyDescent="0.25"/>
    <row r="60" spans="1:29" ht="15.75" hidden="1" x14ac:dyDescent="0.25"/>
    <row r="61" spans="1:29" ht="15.75" hidden="1" x14ac:dyDescent="0.25"/>
    <row r="62" spans="1:29" ht="15.75" hidden="1" x14ac:dyDescent="0.25"/>
    <row r="63" spans="1:29" ht="15.75" hidden="1" x14ac:dyDescent="0.25"/>
    <row r="64" spans="1:29" ht="15.75" hidden="1" x14ac:dyDescent="0.25"/>
    <row r="65" spans="2:28" customFormat="1" ht="15.75" hidden="1" x14ac:dyDescent="0.25"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</row>
    <row r="66" spans="2:28" customFormat="1" ht="15.75" hidden="1" x14ac:dyDescent="0.25"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</row>
    <row r="67" spans="2:28" customFormat="1" ht="15.75" hidden="1" x14ac:dyDescent="0.25"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</row>
    <row r="68" spans="2:28" customFormat="1" ht="15.75" hidden="1" x14ac:dyDescent="0.25"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</row>
    <row r="69" spans="2:28" customFormat="1" ht="15.75" hidden="1" customHeight="1" x14ac:dyDescent="0.25"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</row>
    <row r="70" spans="2:28" customFormat="1" ht="15.75" hidden="1" customHeight="1" x14ac:dyDescent="0.25"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</row>
    <row r="71" spans="2:28" customFormat="1" ht="15.75" hidden="1" customHeight="1" x14ac:dyDescent="0.25"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</row>
    <row r="72" spans="2:28" customFormat="1" ht="15.75" hidden="1" customHeight="1" x14ac:dyDescent="0.25"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</row>
    <row r="73" spans="2:28" customFormat="1" ht="15.75" hidden="1" customHeight="1" x14ac:dyDescent="0.25"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</row>
    <row r="74" spans="2:28" customFormat="1" ht="15.75" hidden="1" customHeight="1" x14ac:dyDescent="0.25"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</row>
    <row r="75" spans="2:28" customFormat="1" ht="15.75" hidden="1" customHeight="1" x14ac:dyDescent="0.25"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</row>
    <row r="76" spans="2:28" customFormat="1" ht="15.75" hidden="1" customHeight="1" x14ac:dyDescent="0.25"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</row>
    <row r="77" spans="2:28" customFormat="1" ht="15.75" hidden="1" customHeight="1" x14ac:dyDescent="0.25"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</row>
    <row r="78" spans="2:28" customFormat="1" ht="15.75" hidden="1" customHeight="1" x14ac:dyDescent="0.25"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</row>
    <row r="79" spans="2:28" customFormat="1" ht="15.75" hidden="1" customHeight="1" x14ac:dyDescent="0.25"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</row>
    <row r="80" spans="2:28" customFormat="1" ht="15.75" hidden="1" customHeight="1" x14ac:dyDescent="0.25"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</row>
    <row r="81" spans="2:28" customFormat="1" ht="15.75" hidden="1" customHeight="1" x14ac:dyDescent="0.25"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</row>
    <row r="82" spans="2:28" customFormat="1" ht="15.75" hidden="1" customHeight="1" x14ac:dyDescent="0.25"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</row>
  </sheetData>
  <mergeCells count="85">
    <mergeCell ref="B34:H34"/>
    <mergeCell ref="I34:N34"/>
    <mergeCell ref="O34:T34"/>
    <mergeCell ref="U34:AB34"/>
    <mergeCell ref="B35:H49"/>
    <mergeCell ref="I35:N49"/>
    <mergeCell ref="O35:T49"/>
    <mergeCell ref="U35:AB49"/>
    <mergeCell ref="B33:H33"/>
    <mergeCell ref="I33:N33"/>
    <mergeCell ref="O33:T33"/>
    <mergeCell ref="U33:AB33"/>
    <mergeCell ref="B29:E29"/>
    <mergeCell ref="F29:J29"/>
    <mergeCell ref="K29:M29"/>
    <mergeCell ref="N29:Q29"/>
    <mergeCell ref="R29:W29"/>
    <mergeCell ref="X29:AB29"/>
    <mergeCell ref="B30:AB30"/>
    <mergeCell ref="B32:H32"/>
    <mergeCell ref="I32:N32"/>
    <mergeCell ref="O32:T32"/>
    <mergeCell ref="U32:AB32"/>
    <mergeCell ref="X28:AB28"/>
    <mergeCell ref="B27:E27"/>
    <mergeCell ref="F27:J27"/>
    <mergeCell ref="K27:M27"/>
    <mergeCell ref="N27:Q27"/>
    <mergeCell ref="R27:W27"/>
    <mergeCell ref="X27:AB27"/>
    <mergeCell ref="B28:E28"/>
    <mergeCell ref="F28:J28"/>
    <mergeCell ref="K28:M28"/>
    <mergeCell ref="N28:Q28"/>
    <mergeCell ref="R28:W28"/>
    <mergeCell ref="X26:AB26"/>
    <mergeCell ref="B25:E25"/>
    <mergeCell ref="F25:J25"/>
    <mergeCell ref="K25:M25"/>
    <mergeCell ref="N25:Q25"/>
    <mergeCell ref="R25:W25"/>
    <mergeCell ref="X25:AB25"/>
    <mergeCell ref="B26:E26"/>
    <mergeCell ref="F26:J26"/>
    <mergeCell ref="K26:M26"/>
    <mergeCell ref="N26:Q26"/>
    <mergeCell ref="R26:W26"/>
    <mergeCell ref="X24:AB24"/>
    <mergeCell ref="B23:E23"/>
    <mergeCell ref="F23:J23"/>
    <mergeCell ref="K23:M23"/>
    <mergeCell ref="N23:Q23"/>
    <mergeCell ref="R23:W23"/>
    <mergeCell ref="X23:AB23"/>
    <mergeCell ref="B24:E24"/>
    <mergeCell ref="F24:J24"/>
    <mergeCell ref="K24:M24"/>
    <mergeCell ref="N24:Q24"/>
    <mergeCell ref="R24:W24"/>
    <mergeCell ref="B20:AB20"/>
    <mergeCell ref="B22:E22"/>
    <mergeCell ref="F22:J22"/>
    <mergeCell ref="K22:M22"/>
    <mergeCell ref="N22:Q22"/>
    <mergeCell ref="R22:W22"/>
    <mergeCell ref="X22:AB22"/>
    <mergeCell ref="B12:D12"/>
    <mergeCell ref="E12:T12"/>
    <mergeCell ref="B13:D13"/>
    <mergeCell ref="E13:G13"/>
    <mergeCell ref="H13:J13"/>
    <mergeCell ref="K13:T13"/>
    <mergeCell ref="B9:D9"/>
    <mergeCell ref="E9:T9"/>
    <mergeCell ref="B10:D10"/>
    <mergeCell ref="E10:T10"/>
    <mergeCell ref="B11:D11"/>
    <mergeCell ref="E11:T11"/>
    <mergeCell ref="B2:AB2"/>
    <mergeCell ref="B5:AB5"/>
    <mergeCell ref="B7:D8"/>
    <mergeCell ref="E7:G8"/>
    <mergeCell ref="H7:J8"/>
    <mergeCell ref="K7:T8"/>
    <mergeCell ref="X8:Y8"/>
  </mergeCells>
  <conditionalFormatting sqref="CL1">
    <cfRule type="cellIs" dxfId="21" priority="1" operator="equal">
      <formula>"SIM"</formula>
    </cfRule>
  </conditionalFormatting>
  <conditionalFormatting sqref="CF1">
    <cfRule type="expression" dxfId="20" priority="3">
      <formula>$CF1="Normal"</formula>
    </cfRule>
    <cfRule type="expression" dxfId="19" priority="5">
      <formula>$CF1="Vencendo"</formula>
    </cfRule>
    <cfRule type="expression" dxfId="18" priority="7">
      <formula>$CF1="Crítico"</formula>
    </cfRule>
    <cfRule type="expression" dxfId="17" priority="9">
      <formula>$CF1="Vencido"</formula>
    </cfRule>
    <cfRule type="expression" dxfId="16" priority="11">
      <formula>$CF1="Sem SLA"</formula>
    </cfRule>
  </conditionalFormatting>
  <conditionalFormatting sqref="CC1">
    <cfRule type="expression" dxfId="15" priority="2">
      <formula>$CF1="Normal"</formula>
    </cfRule>
    <cfRule type="expression" dxfId="14" priority="4">
      <formula>$CF1="Vencendo"</formula>
    </cfRule>
    <cfRule type="expression" dxfId="13" priority="6">
      <formula>$CF1="Crítico"</formula>
    </cfRule>
    <cfRule type="expression" dxfId="12" priority="8">
      <formula>$CF1="Vencido"</formula>
    </cfRule>
    <cfRule type="expression" dxfId="11" priority="10">
      <formula>$CF1="Sem SLA"</formula>
    </cfRule>
  </conditionalFormatting>
  <dataValidations count="3">
    <dataValidation type="date" allowBlank="1" showInputMessage="1" showErrorMessage="1" sqref="E13:G14" xr:uid="{0025CBDF-A99E-4204-B977-5B91F89FB3AA}">
      <formula1>1</formula1>
      <formula2>73050</formula2>
    </dataValidation>
    <dataValidation type="list" allowBlank="1" showInputMessage="1" showErrorMessage="1" sqref="O33 B33 I33" xr:uid="{23A6F11F-BFA9-4EF7-A507-403D83BC2E1F}">
      <formula1>"Muito Alta,Alta,Média,Baixa"</formula1>
    </dataValidation>
    <dataValidation type="list" allowBlank="1" showInputMessage="1" showErrorMessage="1" sqref="B23:W23" xr:uid="{EEC939A8-05F3-4A5F-8C6B-33AA898EB8BD}">
      <formula1>"Muito Alto,Alto,Médio,Baixo,N/A"</formula1>
    </dataValidation>
  </dataValidations>
  <pageMargins left="0.70866141732283472" right="0.70866141732283472" top="0.74803149606299213" bottom="0.74803149606299213" header="0.31496062992125984" footer="0.31496062992125984"/>
  <pageSetup paperSize="9" scale="55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4" id="{E40060F2-5632-4199-987C-F487B6B4E656}">
            <x14:iconSet iconSet="5Arrows" showValue="0" custom="1">
              <x14:cfvo type="percent">
                <xm:f>0</xm:f>
              </x14:cfvo>
              <x14:cfvo type="num">
                <xm:f>1</xm:f>
              </x14:cfvo>
              <x14:cfvo type="num">
                <xm:f>2</xm:f>
              </x14:cfvo>
              <x14:cfvo type="num">
                <xm:f>3</xm:f>
              </x14:cfvo>
              <x14:cfvo type="num">
                <xm:f>4</xm:f>
              </x14:cfvo>
              <x14:cfIcon iconSet="5Quarters" iconId="0"/>
              <x14:cfIcon iconSet="3TrafficLights1" iconId="2"/>
              <x14:cfIcon iconSet="3TrafficLights1" iconId="1"/>
              <x14:cfIcon iconSet="4RedToBlack" iconId="2"/>
              <x14:cfIcon iconSet="3TrafficLights1" iconId="0"/>
            </x14:iconSet>
          </x14:cfRule>
          <xm:sqref>Z8</xm:sqref>
        </x14:conditionalFormatting>
        <x14:conditionalFormatting xmlns:xm="http://schemas.microsoft.com/office/excel/2006/main">
          <x14:cfRule type="iconSet" priority="12" id="{00A794B9-9D0B-4E9D-B0CC-627BDD44CC7E}">
            <x14:iconSet showValue="0" custom="1">
              <x14:cfvo type="percent">
                <xm:f>0</xm:f>
              </x14:cfvo>
              <x14:cfvo type="num" gte="0">
                <xm:f>0</xm:f>
              </x14:cfvo>
              <x14:cfvo type="num">
                <xm:f>1</xm:f>
              </x14:cfvo>
              <x14:cfIcon iconSet="3TrafficLights1" iconId="0"/>
              <x14:cfIcon iconSet="3TrafficLights1" iconId="1"/>
              <x14:cfIcon iconSet="3Symbols" iconId="0"/>
            </x14:iconSet>
          </x14:cfRule>
          <xm:sqref>X12:AA12</xm:sqref>
        </x14:conditionalFormatting>
        <x14:conditionalFormatting xmlns:xm="http://schemas.microsoft.com/office/excel/2006/main">
          <x14:cfRule type="iconSet" priority="13" id="{A6402A88-BAEA-4D6D-99DC-FF3607F5DBFA}">
            <x14:iconSet showValue="0" custom="1">
              <x14:cfvo type="percent">
                <xm:f>0</xm:f>
              </x14:cfvo>
              <x14:cfvo type="num" gte="0">
                <xm:f>0</xm:f>
              </x14:cfvo>
              <x14:cfvo type="num">
                <xm:f>1</xm:f>
              </x14:cfvo>
              <x14:cfIcon iconSet="3TrafficLights1" iconId="0"/>
              <x14:cfIcon iconSet="3TrafficLights1" iconId="1"/>
              <x14:cfIcon iconSet="3Symbols" iconId="0"/>
            </x14:iconSet>
          </x14:cfRule>
          <xm:sqref>X9:AA11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54BDF0-0301-42E5-B834-4C4A04F0B692}">
  <sheetPr codeName="Planilha9"/>
  <dimension ref="A1:AW82"/>
  <sheetViews>
    <sheetView showGridLines="0" showRowColHeaders="0" tabSelected="1" zoomScale="80" zoomScaleNormal="80" workbookViewId="0">
      <pane ySplit="3" topLeftCell="A13" activePane="bottomLeft" state="frozen"/>
      <selection activeCell="C8" sqref="C8:D8"/>
      <selection pane="bottomLeft" activeCell="B2" sqref="B2:AB2"/>
    </sheetView>
  </sheetViews>
  <sheetFormatPr defaultColWidth="0" defaultRowHeight="0" customHeight="1" zeroHeight="1" x14ac:dyDescent="0.25"/>
  <cols>
    <col min="1" max="1" width="1.7109375" customWidth="1"/>
    <col min="2" max="3" width="9.7109375" style="2" customWidth="1"/>
    <col min="4" max="4" width="9" style="2" customWidth="1"/>
    <col min="5" max="5" width="9.140625" style="2" customWidth="1"/>
    <col min="6" max="6" width="10.42578125" style="2" customWidth="1"/>
    <col min="7" max="7" width="1.85546875" style="2" customWidth="1"/>
    <col min="8" max="8" width="9" style="2" customWidth="1"/>
    <col min="9" max="9" width="9.28515625" style="2" customWidth="1"/>
    <col min="10" max="10" width="9.140625" style="2" customWidth="1"/>
    <col min="11" max="11" width="14.140625" style="2" customWidth="1"/>
    <col min="12" max="12" width="10.42578125" style="2" customWidth="1"/>
    <col min="13" max="13" width="12.5703125" style="2" customWidth="1"/>
    <col min="14" max="14" width="9.85546875" style="2" customWidth="1"/>
    <col min="15" max="15" width="9.28515625" style="2" customWidth="1"/>
    <col min="16" max="16" width="9" style="2" customWidth="1"/>
    <col min="17" max="17" width="9.7109375" style="2" customWidth="1"/>
    <col min="18" max="18" width="10.5703125" style="2" customWidth="1"/>
    <col min="19" max="19" width="9.140625" style="2" customWidth="1"/>
    <col min="20" max="20" width="10.28515625" style="2" customWidth="1"/>
    <col min="21" max="21" width="1.140625" style="2" customWidth="1"/>
    <col min="22" max="22" width="4.5703125" style="2" customWidth="1"/>
    <col min="23" max="23" width="4.140625" style="2" customWidth="1"/>
    <col min="24" max="27" width="11.140625" style="2" customWidth="1"/>
    <col min="28" max="28" width="0.85546875" style="2" customWidth="1"/>
    <col min="29" max="29" width="1.7109375" customWidth="1"/>
    <col min="30" max="36" width="9.140625" style="2" hidden="1" customWidth="1"/>
    <col min="37" max="49" width="0" style="2" hidden="1" customWidth="1"/>
    <col min="50" max="16384" width="9.140625" style="2" hidden="1"/>
  </cols>
  <sheetData>
    <row r="1" spans="1:29" customFormat="1" ht="6.75" customHeight="1" x14ac:dyDescent="0.25"/>
    <row r="2" spans="1:29" customFormat="1" ht="48.75" customHeight="1" x14ac:dyDescent="0.25">
      <c r="B2" s="192" t="s">
        <v>54</v>
      </c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2"/>
      <c r="T2" s="192"/>
      <c r="U2" s="192"/>
      <c r="V2" s="192"/>
      <c r="W2" s="192"/>
      <c r="X2" s="192"/>
      <c r="Y2" s="192"/>
      <c r="Z2" s="192"/>
      <c r="AA2" s="192"/>
      <c r="AB2" s="192"/>
    </row>
    <row r="3" spans="1:29" customFormat="1" ht="6.75" customHeight="1" x14ac:dyDescent="0.25"/>
    <row r="4" spans="1:29" customFormat="1" ht="6.75" customHeight="1" thickBot="1" x14ac:dyDescent="0.3"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</row>
    <row r="5" spans="1:29" s="60" customFormat="1" ht="39.75" customHeight="1" thickTop="1" thickBot="1" x14ac:dyDescent="0.35">
      <c r="A5"/>
      <c r="B5" s="154" t="s">
        <v>55</v>
      </c>
      <c r="C5" s="154"/>
      <c r="D5" s="154"/>
      <c r="E5" s="154"/>
      <c r="F5" s="154"/>
      <c r="G5" s="154"/>
      <c r="H5" s="154"/>
      <c r="I5" s="154"/>
      <c r="J5" s="154"/>
      <c r="K5" s="154"/>
      <c r="L5" s="154"/>
      <c r="M5" s="154"/>
      <c r="N5" s="154"/>
      <c r="O5" s="154"/>
      <c r="P5" s="154"/>
      <c r="Q5" s="154"/>
      <c r="R5" s="154"/>
      <c r="S5" s="154"/>
      <c r="T5" s="154"/>
      <c r="U5" s="154"/>
      <c r="V5" s="154"/>
      <c r="W5" s="154"/>
      <c r="X5" s="154"/>
      <c r="Y5" s="154"/>
      <c r="Z5" s="154"/>
      <c r="AA5" s="154"/>
      <c r="AB5" s="155"/>
      <c r="AC5"/>
    </row>
    <row r="6" spans="1:29" s="60" customFormat="1" ht="8.25" customHeight="1" thickTop="1" thickBot="1" x14ac:dyDescent="0.35">
      <c r="A6"/>
      <c r="B6" s="61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2"/>
      <c r="V6" s="61"/>
      <c r="W6" s="61"/>
      <c r="X6" s="61"/>
      <c r="Y6" s="61"/>
      <c r="Z6" s="61"/>
      <c r="AA6" s="61"/>
      <c r="AB6" s="63"/>
      <c r="AC6"/>
    </row>
    <row r="7" spans="1:29" customFormat="1" ht="7.5" customHeight="1" thickTop="1" thickBot="1" x14ac:dyDescent="0.3">
      <c r="B7" s="156" t="s">
        <v>56</v>
      </c>
      <c r="C7" s="157"/>
      <c r="D7" s="158"/>
      <c r="E7" s="164">
        <v>3</v>
      </c>
      <c r="F7" s="165"/>
      <c r="G7" s="166"/>
      <c r="H7" s="156" t="s">
        <v>58</v>
      </c>
      <c r="I7" s="157"/>
      <c r="J7" s="157"/>
      <c r="K7" s="170" t="s">
        <v>98</v>
      </c>
      <c r="L7" s="170"/>
      <c r="M7" s="170"/>
      <c r="N7" s="170"/>
      <c r="O7" s="170"/>
      <c r="P7" s="170"/>
      <c r="Q7" s="170"/>
      <c r="R7" s="170"/>
      <c r="S7" s="170"/>
      <c r="T7" s="171"/>
      <c r="V7" s="17"/>
      <c r="W7" s="17"/>
      <c r="X7" s="64"/>
      <c r="Y7" s="64"/>
      <c r="Z7" s="64"/>
      <c r="AA7" s="64"/>
      <c r="AB7" s="65"/>
    </row>
    <row r="8" spans="1:29" s="70" customFormat="1" ht="38.25" customHeight="1" thickBot="1" x14ac:dyDescent="0.3">
      <c r="A8"/>
      <c r="B8" s="159"/>
      <c r="C8" s="160"/>
      <c r="D8" s="161"/>
      <c r="E8" s="167"/>
      <c r="F8" s="168"/>
      <c r="G8" s="169"/>
      <c r="H8" s="159"/>
      <c r="I8" s="160"/>
      <c r="J8" s="160"/>
      <c r="K8" s="172"/>
      <c r="L8" s="172"/>
      <c r="M8" s="172"/>
      <c r="N8" s="172"/>
      <c r="O8" s="172"/>
      <c r="P8" s="172"/>
      <c r="Q8" s="172"/>
      <c r="R8" s="172"/>
      <c r="S8" s="172"/>
      <c r="T8" s="173"/>
      <c r="U8" s="66"/>
      <c r="V8" s="11"/>
      <c r="W8" s="17"/>
      <c r="X8" s="162" t="s">
        <v>59</v>
      </c>
      <c r="Y8" s="163"/>
      <c r="Z8" s="67">
        <f>IF(AA8="",0,IF(AA8&lt;=2,1,IF(AA8&lt;=6,2,IF(AA8&lt;=12,3,4))))</f>
        <v>1</v>
      </c>
      <c r="AA8" s="68">
        <f>IF(OR(V12="",V13=""),"",PRODUCT(V12:V13))</f>
        <v>2</v>
      </c>
      <c r="AB8" s="69"/>
      <c r="AC8"/>
    </row>
    <row r="9" spans="1:29" s="60" customFormat="1" ht="45.75" customHeight="1" x14ac:dyDescent="0.3">
      <c r="A9"/>
      <c r="B9" s="137" t="s">
        <v>60</v>
      </c>
      <c r="C9" s="138"/>
      <c r="D9" s="139"/>
      <c r="E9" s="140"/>
      <c r="F9" s="141"/>
      <c r="G9" s="141"/>
      <c r="H9" s="141"/>
      <c r="I9" s="141"/>
      <c r="J9" s="141"/>
      <c r="K9" s="141"/>
      <c r="L9" s="141"/>
      <c r="M9" s="141"/>
      <c r="N9" s="141"/>
      <c r="O9" s="141"/>
      <c r="P9" s="141"/>
      <c r="Q9" s="141"/>
      <c r="R9" s="141"/>
      <c r="S9" s="141"/>
      <c r="T9" s="142"/>
      <c r="U9" s="66"/>
      <c r="V9" s="71"/>
      <c r="W9" s="12">
        <v>4</v>
      </c>
      <c r="X9" s="72" t="str">
        <f t="shared" ref="X9:AA12" si="0">IF(AND($V$13=X$13,$V$12=$W9),1,"")</f>
        <v/>
      </c>
      <c r="Y9" s="73" t="str">
        <f t="shared" si="0"/>
        <v/>
      </c>
      <c r="Z9" s="73" t="str">
        <f t="shared" si="0"/>
        <v/>
      </c>
      <c r="AA9" s="74" t="str">
        <f t="shared" si="0"/>
        <v/>
      </c>
      <c r="AB9" s="75"/>
      <c r="AC9"/>
    </row>
    <row r="10" spans="1:29" s="60" customFormat="1" ht="45.75" customHeight="1" x14ac:dyDescent="0.3">
      <c r="A10"/>
      <c r="B10" s="137" t="s">
        <v>61</v>
      </c>
      <c r="C10" s="138"/>
      <c r="D10" s="139"/>
      <c r="E10" s="140"/>
      <c r="F10" s="141"/>
      <c r="G10" s="141"/>
      <c r="H10" s="141"/>
      <c r="I10" s="141"/>
      <c r="J10" s="141"/>
      <c r="K10" s="141"/>
      <c r="L10" s="141"/>
      <c r="M10" s="141"/>
      <c r="N10" s="141"/>
      <c r="O10" s="141"/>
      <c r="P10" s="141"/>
      <c r="Q10" s="141"/>
      <c r="R10" s="141"/>
      <c r="S10" s="141"/>
      <c r="T10" s="142"/>
      <c r="U10" s="66"/>
      <c r="V10" s="71"/>
      <c r="W10" s="12">
        <v>3</v>
      </c>
      <c r="X10" s="76" t="str">
        <f t="shared" si="0"/>
        <v/>
      </c>
      <c r="Y10" s="77" t="str">
        <f t="shared" si="0"/>
        <v/>
      </c>
      <c r="Z10" s="78" t="str">
        <f t="shared" si="0"/>
        <v/>
      </c>
      <c r="AA10" s="79" t="str">
        <f t="shared" si="0"/>
        <v/>
      </c>
      <c r="AB10" s="75"/>
      <c r="AC10"/>
    </row>
    <row r="11" spans="1:29" s="60" customFormat="1" ht="45.75" customHeight="1" x14ac:dyDescent="0.3">
      <c r="A11"/>
      <c r="B11" s="137" t="s">
        <v>62</v>
      </c>
      <c r="C11" s="138"/>
      <c r="D11" s="139"/>
      <c r="E11" s="140"/>
      <c r="F11" s="141"/>
      <c r="G11" s="141"/>
      <c r="H11" s="141"/>
      <c r="I11" s="141"/>
      <c r="J11" s="141"/>
      <c r="K11" s="141"/>
      <c r="L11" s="141"/>
      <c r="M11" s="141"/>
      <c r="N11" s="141"/>
      <c r="O11" s="141"/>
      <c r="P11" s="141"/>
      <c r="Q11" s="141"/>
      <c r="R11" s="141"/>
      <c r="S11" s="141"/>
      <c r="T11" s="142"/>
      <c r="U11" s="66"/>
      <c r="V11" s="71"/>
      <c r="W11" s="12">
        <v>2</v>
      </c>
      <c r="X11" s="80" t="str">
        <f t="shared" si="0"/>
        <v/>
      </c>
      <c r="Y11" s="77" t="str">
        <f t="shared" si="0"/>
        <v/>
      </c>
      <c r="Z11" s="77" t="str">
        <f t="shared" si="0"/>
        <v/>
      </c>
      <c r="AA11" s="79" t="str">
        <f t="shared" si="0"/>
        <v/>
      </c>
      <c r="AB11" s="75"/>
      <c r="AC11"/>
    </row>
    <row r="12" spans="1:29" s="60" customFormat="1" ht="45.75" customHeight="1" thickBot="1" x14ac:dyDescent="0.35">
      <c r="A12"/>
      <c r="B12" s="143" t="s">
        <v>63</v>
      </c>
      <c r="C12" s="143"/>
      <c r="D12" s="144"/>
      <c r="E12" s="145"/>
      <c r="F12" s="146"/>
      <c r="G12" s="146"/>
      <c r="H12" s="146"/>
      <c r="I12" s="146"/>
      <c r="J12" s="146"/>
      <c r="K12" s="146"/>
      <c r="L12" s="146"/>
      <c r="M12" s="146"/>
      <c r="N12" s="146"/>
      <c r="O12" s="146"/>
      <c r="P12" s="146"/>
      <c r="Q12" s="146"/>
      <c r="R12" s="146"/>
      <c r="S12" s="146"/>
      <c r="T12" s="146"/>
      <c r="U12" s="66"/>
      <c r="V12" s="81">
        <f>IF(U33="","",IF(U33="Baixa",1,IF(U33="Média",2,IF(U33="Alta",3,IF(U33="Muito Alta",4)))))</f>
        <v>1</v>
      </c>
      <c r="W12" s="12">
        <v>1</v>
      </c>
      <c r="X12" s="82" t="str">
        <f t="shared" si="0"/>
        <v/>
      </c>
      <c r="Y12" s="83">
        <f t="shared" si="0"/>
        <v>1</v>
      </c>
      <c r="Z12" s="84" t="str">
        <f t="shared" si="0"/>
        <v/>
      </c>
      <c r="AA12" s="85" t="str">
        <f t="shared" si="0"/>
        <v/>
      </c>
      <c r="AB12" s="75"/>
      <c r="AC12"/>
    </row>
    <row r="13" spans="1:29" s="60" customFormat="1" ht="45.75" customHeight="1" thickBot="1" x14ac:dyDescent="0.35">
      <c r="A13"/>
      <c r="B13" s="147" t="s">
        <v>64</v>
      </c>
      <c r="C13" s="148"/>
      <c r="D13" s="149"/>
      <c r="E13" s="152"/>
      <c r="F13" s="153"/>
      <c r="G13" s="153"/>
      <c r="H13" s="148" t="s">
        <v>65</v>
      </c>
      <c r="I13" s="148"/>
      <c r="J13" s="148"/>
      <c r="K13" s="150"/>
      <c r="L13" s="150"/>
      <c r="M13" s="150"/>
      <c r="N13" s="150"/>
      <c r="O13" s="150"/>
      <c r="P13" s="150"/>
      <c r="Q13" s="150"/>
      <c r="R13" s="150"/>
      <c r="S13" s="150"/>
      <c r="T13" s="151"/>
      <c r="U13" s="66"/>
      <c r="V13" s="86">
        <f>IF(X24=0,"",X24)</f>
        <v>2</v>
      </c>
      <c r="W13" s="87"/>
      <c r="X13" s="15">
        <v>1</v>
      </c>
      <c r="Y13" s="15">
        <v>2</v>
      </c>
      <c r="Z13" s="15">
        <v>3</v>
      </c>
      <c r="AA13" s="15">
        <v>4</v>
      </c>
      <c r="AB13" s="88"/>
      <c r="AC13"/>
    </row>
    <row r="14" spans="1:29" s="60" customFormat="1" ht="15" hidden="1" customHeight="1" thickTop="1" x14ac:dyDescent="0.3">
      <c r="A14"/>
      <c r="B14" s="89"/>
      <c r="C14" s="89"/>
      <c r="D14" s="89"/>
      <c r="E14" s="90"/>
      <c r="F14" s="90"/>
      <c r="G14" s="90"/>
      <c r="H14" s="89"/>
      <c r="I14" s="89"/>
      <c r="J14" s="89"/>
      <c r="K14" s="91"/>
      <c r="L14" s="91"/>
      <c r="M14" s="91"/>
      <c r="N14" s="91"/>
      <c r="O14" s="91"/>
      <c r="P14" s="91"/>
      <c r="Q14" s="91"/>
      <c r="R14" s="91"/>
      <c r="S14" s="91"/>
      <c r="T14" s="91"/>
      <c r="U14" s="66"/>
      <c r="V14" s="92">
        <f>IF(X12=1,1,IF(Y12=1,2,IF(Z12=1,3,IF(AA12=1,4,IF(X11=1,5,IF(Y11=1,6,IF(Z11=1,7,IF(AA11=1,8,IF(X10=1,9,IF(Y10=1,10,IF(Z10=1,11,IF(AA10=1,12,IF(X9=1,13,IF(Y9=1,14,IF(Z9=1,15,IF(AA9=1,16,""))))))))))))))))</f>
        <v>2</v>
      </c>
      <c r="W14" s="93"/>
      <c r="X14" s="94"/>
      <c r="Y14" s="94"/>
      <c r="Z14" s="94"/>
      <c r="AA14" s="94"/>
      <c r="AB14" s="95"/>
      <c r="AC14"/>
    </row>
    <row r="15" spans="1:29" customFormat="1" ht="8.25" customHeight="1" thickTop="1" x14ac:dyDescent="0.25">
      <c r="B15" s="96"/>
      <c r="C15" s="96"/>
      <c r="D15" s="96"/>
      <c r="E15" s="96"/>
      <c r="F15" s="96"/>
      <c r="G15" s="96"/>
      <c r="H15" s="97"/>
      <c r="I15" s="96"/>
      <c r="J15" s="96"/>
      <c r="K15" s="96"/>
      <c r="L15" s="96"/>
      <c r="M15" s="96"/>
      <c r="N15" s="96"/>
      <c r="O15" s="96"/>
      <c r="P15" s="96"/>
      <c r="Q15" s="96"/>
      <c r="R15" s="96"/>
      <c r="S15" s="96"/>
      <c r="T15" s="96"/>
    </row>
    <row r="16" spans="1:29" customFormat="1" ht="8.25" customHeight="1" x14ac:dyDescent="0.25">
      <c r="H16" s="98"/>
    </row>
    <row r="17" spans="1:29" customFormat="1" ht="8.25" customHeight="1" x14ac:dyDescent="0.25">
      <c r="H17" s="98"/>
    </row>
    <row r="18" spans="1:29" customFormat="1" ht="8.25" customHeight="1" x14ac:dyDescent="0.25">
      <c r="H18" s="98"/>
    </row>
    <row r="19" spans="1:29" customFormat="1" ht="8.25" customHeight="1" thickBot="1" x14ac:dyDescent="0.3">
      <c r="B19" s="8"/>
      <c r="C19" s="8"/>
      <c r="D19" s="8"/>
      <c r="E19" s="8"/>
      <c r="F19" s="8"/>
      <c r="G19" s="8"/>
      <c r="H19" s="99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</row>
    <row r="20" spans="1:29" s="60" customFormat="1" ht="39.75" customHeight="1" thickTop="1" thickBot="1" x14ac:dyDescent="0.35">
      <c r="A20"/>
      <c r="B20" s="154" t="s">
        <v>66</v>
      </c>
      <c r="C20" s="154"/>
      <c r="D20" s="154"/>
      <c r="E20" s="154"/>
      <c r="F20" s="154"/>
      <c r="G20" s="154"/>
      <c r="H20" s="154"/>
      <c r="I20" s="154"/>
      <c r="J20" s="154"/>
      <c r="K20" s="154"/>
      <c r="L20" s="154"/>
      <c r="M20" s="154"/>
      <c r="N20" s="154"/>
      <c r="O20" s="154"/>
      <c r="P20" s="154"/>
      <c r="Q20" s="154"/>
      <c r="R20" s="154"/>
      <c r="S20" s="154"/>
      <c r="T20" s="154"/>
      <c r="U20" s="154"/>
      <c r="V20" s="154"/>
      <c r="W20" s="154"/>
      <c r="X20" s="154"/>
      <c r="Y20" s="154"/>
      <c r="Z20" s="154"/>
      <c r="AA20" s="154"/>
      <c r="AB20" s="155"/>
      <c r="AC20"/>
    </row>
    <row r="21" spans="1:29" s="60" customFormat="1" ht="8.25" customHeight="1" thickTop="1" thickBot="1" x14ac:dyDescent="0.35">
      <c r="A21"/>
      <c r="B21" s="100"/>
      <c r="C21" s="100"/>
      <c r="D21" s="100"/>
      <c r="E21" s="100"/>
      <c r="F21" s="100"/>
      <c r="G21" s="101"/>
      <c r="H21" s="100"/>
      <c r="I21" s="100"/>
      <c r="J21" s="100"/>
      <c r="K21" s="100"/>
      <c r="L21" s="100"/>
      <c r="M21" s="100"/>
      <c r="N21" s="100"/>
      <c r="O21" s="100"/>
      <c r="P21" s="100"/>
      <c r="Q21" s="100"/>
      <c r="R21" s="100"/>
      <c r="S21" s="100"/>
      <c r="T21" s="100"/>
      <c r="U21" s="100"/>
      <c r="V21" s="100"/>
      <c r="W21" s="100"/>
      <c r="X21" s="100"/>
      <c r="Y21" s="100"/>
      <c r="Z21" s="100"/>
      <c r="AA21" s="100"/>
      <c r="AB21"/>
      <c r="AC21"/>
    </row>
    <row r="22" spans="1:29" customFormat="1" ht="35.1" customHeight="1" thickBot="1" x14ac:dyDescent="0.3">
      <c r="B22" s="193" t="s">
        <v>25</v>
      </c>
      <c r="C22" s="194"/>
      <c r="D22" s="194"/>
      <c r="E22" s="195"/>
      <c r="F22" s="199" t="s">
        <v>67</v>
      </c>
      <c r="G22" s="200"/>
      <c r="H22" s="200"/>
      <c r="I22" s="200"/>
      <c r="J22" s="201"/>
      <c r="K22" s="199" t="s">
        <v>27</v>
      </c>
      <c r="L22" s="194"/>
      <c r="M22" s="195"/>
      <c r="N22" s="199" t="s">
        <v>68</v>
      </c>
      <c r="O22" s="194"/>
      <c r="P22" s="194"/>
      <c r="Q22" s="195"/>
      <c r="R22" s="199" t="s">
        <v>69</v>
      </c>
      <c r="S22" s="194"/>
      <c r="T22" s="194"/>
      <c r="U22" s="194"/>
      <c r="V22" s="194"/>
      <c r="W22" s="195"/>
      <c r="X22" s="193" t="s">
        <v>70</v>
      </c>
      <c r="Y22" s="194"/>
      <c r="Z22" s="194"/>
      <c r="AA22" s="194"/>
      <c r="AB22" s="198"/>
    </row>
    <row r="23" spans="1:29" customFormat="1" ht="24.95" customHeight="1" x14ac:dyDescent="0.25">
      <c r="B23" s="181" t="s">
        <v>47</v>
      </c>
      <c r="C23" s="175"/>
      <c r="D23" s="175"/>
      <c r="E23" s="176"/>
      <c r="F23" s="174" t="s">
        <v>47</v>
      </c>
      <c r="G23" s="175"/>
      <c r="H23" s="175"/>
      <c r="I23" s="175"/>
      <c r="J23" s="176"/>
      <c r="K23" s="174" t="s">
        <v>42</v>
      </c>
      <c r="L23" s="175"/>
      <c r="M23" s="176"/>
      <c r="N23" s="174" t="s">
        <v>47</v>
      </c>
      <c r="O23" s="175"/>
      <c r="P23" s="175"/>
      <c r="Q23" s="176"/>
      <c r="R23" s="174" t="s">
        <v>47</v>
      </c>
      <c r="S23" s="175"/>
      <c r="T23" s="175"/>
      <c r="U23" s="175"/>
      <c r="V23" s="175"/>
      <c r="W23" s="176"/>
      <c r="X23" s="182" t="str">
        <f>IF(OR(B23&lt;&gt;"",F23&lt;&gt;"",K23&lt;&gt;"",N23&lt;&gt;"",R23&lt;&gt;""),IF(X24=4,"Muito Alto",IF(X24=3,"Alto",IF(X24=2,"Médio",IF(X24=1,"Baixo","")))),"")</f>
        <v>Médio</v>
      </c>
      <c r="Y23" s="183"/>
      <c r="Z23" s="183"/>
      <c r="AA23" s="183"/>
      <c r="AB23" s="184"/>
    </row>
    <row r="24" spans="1:29" customFormat="1" ht="24.95" hidden="1" customHeight="1" x14ac:dyDescent="0.25">
      <c r="B24" s="136">
        <f>IF(B23="Muito Alto",4,IF(B23="Alto",3,IF(B23="Médio",2,IF(B23="Baixo",1,0))))</f>
        <v>1</v>
      </c>
      <c r="C24" s="136"/>
      <c r="D24" s="136"/>
      <c r="E24" s="136"/>
      <c r="F24" s="136">
        <f>IF(F23="Muito Alto",4,IF(F23="Alto",3,IF(F23="Médio",2,IF(F23="Baixo",1,0))))</f>
        <v>1</v>
      </c>
      <c r="G24" s="136"/>
      <c r="H24" s="136"/>
      <c r="I24" s="136"/>
      <c r="J24" s="136"/>
      <c r="K24" s="136">
        <f>IF(K23="Muito Alto",4,IF(K23="Alto",3,IF(K23="Médio",2,IF(K23="Baixo",1,0))))</f>
        <v>2</v>
      </c>
      <c r="L24" s="136"/>
      <c r="M24" s="136"/>
      <c r="N24" s="136">
        <f>IF(N23="Muito Alto",4,IF(N23="Alto",3,IF(N23="Médio",2,IF(N23="Baixo",1,0))))</f>
        <v>1</v>
      </c>
      <c r="O24" s="136"/>
      <c r="P24" s="136"/>
      <c r="Q24" s="136"/>
      <c r="R24" s="136">
        <f>IF(R23="Muito Alto",4,IF(R23="Alto",3,IF(R23="Médio",2,IF(R23="Baixo",1,0))))</f>
        <v>1</v>
      </c>
      <c r="S24" s="136"/>
      <c r="T24" s="136"/>
      <c r="U24" s="136"/>
      <c r="V24" s="136"/>
      <c r="W24" s="136"/>
      <c r="X24" s="136">
        <f>IF(LARGE(B24:W24,1)=0,0,LARGE(B24:W24,1))</f>
        <v>2</v>
      </c>
      <c r="Y24" s="136"/>
      <c r="Z24" s="136"/>
      <c r="AA24" s="136"/>
      <c r="AB24" s="136"/>
    </row>
    <row r="25" spans="1:29" customFormat="1" ht="8.25" hidden="1" customHeight="1" x14ac:dyDescent="0.25">
      <c r="B25" s="134" t="str">
        <f>IF(AND(OR(B23="",B23="N/A"),F25&lt;&gt;""),".",IF(OR(B23="",B23="N/A"),"",IF(AND(B23="Muito Alto",F25=""),CONCATENATE("O risco pode causar um dano financeiro ",B26),IF(B23="Muito Alto",CONCATENATE(" além de um dano financeiro ",B26),IF(AND(B23="Alto",F25=""),CONCATENATE("O risco pode causar um dano financeiro ",B27),IF(B23="Alto",CONCATENATE(" além de um dano financeiro ",B27),IF(AND(B23="Médio",F25=""),CONCATENATE("O risco pode causar um dano financeiro ",B28),IF(B23="Médio",CONCATENATE(" além de um dano financeiro ",B28),IF(AND(B23="Baixo",F25=""),CONCATENATE("O risco pode causar um dano financeiro ",B29),IF(B23="Baixo",CONCATENATE(" além de um dano financeiro ",B29)))))))))))</f>
        <v xml:space="preserve"> além de um dano financeiro pequeno.</v>
      </c>
      <c r="C25" s="134"/>
      <c r="D25" s="134"/>
      <c r="E25" s="134"/>
      <c r="F25" s="134" t="str">
        <f>IF(OR(F23="",F23="N/A"),"",IF(F23="Muito Alto",F26,IF(F23="Alto",F27,IF(F23="Médio",F28,IF(F23="Baixo",F29)))))</f>
        <v>O risco pode causar exposição negativa mínima, totalmente possível evitar os efeitos da exposição junto à mídia e aos acionistas</v>
      </c>
      <c r="G25" s="134"/>
      <c r="H25" s="134"/>
      <c r="I25" s="134"/>
      <c r="J25" s="134"/>
      <c r="K25" s="134"/>
      <c r="L25" s="134"/>
      <c r="M25" s="134"/>
      <c r="N25" s="134" t="str">
        <f>IF(OR(N23="",N23="N/A"),"",IF(AND(N23="Muito Alto",B25="",F25=""),CONCATENATE("O risco pode causar vazamento de informações ",N26),
IF(N23="Muito Alto",CONCATENATE(" Também pode haver vazamento de informações ",N26),IF(AND(N23="Alto",B25="",F25=""),CONCATENATE("O risco pode causar vazamento de informações ",N27),IF(N23="Alto",CONCATENATE(" Também pode haver vazamento de informações ",N27),IF(AND(N23="Médio",B25="",F25=""),CONCATENATE("O risco pode causar vazamento de informações ",N28),IF(N23="Médio",CONCATENATE(" Também pode haver vazamento de informações ",N28),IF(AND(N23="Baixo",B25="",F25=""),CONCATENATE("O risco pode causar vazamento de informações ",N29),IF(N23="Baixo",CONCATENATE(" Também pode haver vazamento de informações ",N29))))))))))</f>
        <v xml:space="preserve"> Também pode haver vazamento de informações públicas.</v>
      </c>
      <c r="O25" s="134"/>
      <c r="P25" s="134"/>
      <c r="Q25" s="134"/>
      <c r="R25" s="134"/>
      <c r="S25" s="134"/>
      <c r="T25" s="134"/>
      <c r="U25" s="134"/>
      <c r="V25" s="134"/>
      <c r="W25" s="134"/>
      <c r="X25" s="134"/>
      <c r="Y25" s="134"/>
      <c r="Z25" s="134"/>
      <c r="AA25" s="134"/>
      <c r="AB25" s="134"/>
    </row>
    <row r="26" spans="1:29" customFormat="1" ht="24.95" hidden="1" customHeight="1" x14ac:dyDescent="0.25">
      <c r="B26" s="134" t="s">
        <v>71</v>
      </c>
      <c r="C26" s="134"/>
      <c r="D26" s="134"/>
      <c r="E26" s="134"/>
      <c r="F26" s="134" t="s">
        <v>72</v>
      </c>
      <c r="G26" s="134"/>
      <c r="H26" s="134"/>
      <c r="I26" s="134"/>
      <c r="J26" s="134"/>
      <c r="K26" s="134"/>
      <c r="L26" s="134"/>
      <c r="M26" s="134"/>
      <c r="N26" s="134" t="s">
        <v>73</v>
      </c>
      <c r="O26" s="134"/>
      <c r="P26" s="134"/>
      <c r="Q26" s="134"/>
      <c r="R26" s="134"/>
      <c r="S26" s="134"/>
      <c r="T26" s="134"/>
      <c r="U26" s="134"/>
      <c r="V26" s="134"/>
      <c r="W26" s="134"/>
      <c r="X26" s="134"/>
      <c r="Y26" s="134"/>
      <c r="Z26" s="134"/>
      <c r="AA26" s="134"/>
      <c r="AB26" s="134"/>
    </row>
    <row r="27" spans="1:29" customFormat="1" ht="24.95" hidden="1" customHeight="1" x14ac:dyDescent="0.25">
      <c r="B27" s="134" t="s">
        <v>74</v>
      </c>
      <c r="C27" s="134"/>
      <c r="D27" s="134"/>
      <c r="E27" s="134"/>
      <c r="F27" s="134" t="s">
        <v>75</v>
      </c>
      <c r="G27" s="134"/>
      <c r="H27" s="134"/>
      <c r="I27" s="134"/>
      <c r="J27" s="134"/>
      <c r="K27" s="134"/>
      <c r="L27" s="134"/>
      <c r="M27" s="134"/>
      <c r="N27" s="134" t="s">
        <v>76</v>
      </c>
      <c r="O27" s="134"/>
      <c r="P27" s="134"/>
      <c r="Q27" s="134"/>
      <c r="R27" s="134"/>
      <c r="S27" s="134"/>
      <c r="T27" s="134"/>
      <c r="U27" s="134"/>
      <c r="V27" s="134"/>
      <c r="W27" s="134"/>
      <c r="X27" s="134"/>
      <c r="Y27" s="134"/>
      <c r="Z27" s="134"/>
      <c r="AA27" s="134"/>
      <c r="AB27" s="134"/>
    </row>
    <row r="28" spans="1:29" customFormat="1" ht="24.95" hidden="1" customHeight="1" x14ac:dyDescent="0.25">
      <c r="B28" s="134" t="s">
        <v>77</v>
      </c>
      <c r="C28" s="134"/>
      <c r="D28" s="134"/>
      <c r="E28" s="134"/>
      <c r="F28" s="134" t="s">
        <v>78</v>
      </c>
      <c r="G28" s="134"/>
      <c r="H28" s="134"/>
      <c r="I28" s="134"/>
      <c r="J28" s="134"/>
      <c r="K28" s="134"/>
      <c r="L28" s="134"/>
      <c r="M28" s="134"/>
      <c r="N28" s="134" t="s">
        <v>79</v>
      </c>
      <c r="O28" s="134"/>
      <c r="P28" s="134"/>
      <c r="Q28" s="134"/>
      <c r="R28" s="134"/>
      <c r="S28" s="134"/>
      <c r="T28" s="134"/>
      <c r="U28" s="134"/>
      <c r="V28" s="134"/>
      <c r="W28" s="134"/>
      <c r="X28" s="134"/>
      <c r="Y28" s="134"/>
      <c r="Z28" s="134"/>
      <c r="AA28" s="134"/>
      <c r="AB28" s="134"/>
    </row>
    <row r="29" spans="1:29" customFormat="1" ht="24.95" hidden="1" customHeight="1" x14ac:dyDescent="0.25">
      <c r="B29" s="134" t="s">
        <v>80</v>
      </c>
      <c r="C29" s="134"/>
      <c r="D29" s="134"/>
      <c r="E29" s="134"/>
      <c r="F29" s="134" t="s">
        <v>81</v>
      </c>
      <c r="G29" s="134"/>
      <c r="H29" s="134"/>
      <c r="I29" s="134"/>
      <c r="J29" s="134"/>
      <c r="K29" s="134"/>
      <c r="L29" s="134"/>
      <c r="M29" s="134"/>
      <c r="N29" s="134" t="s">
        <v>82</v>
      </c>
      <c r="O29" s="134"/>
      <c r="P29" s="134"/>
      <c r="Q29" s="134"/>
      <c r="R29" s="134"/>
      <c r="S29" s="134"/>
      <c r="T29" s="134"/>
      <c r="U29" s="134"/>
      <c r="V29" s="134"/>
      <c r="W29" s="134"/>
      <c r="X29" s="134"/>
      <c r="Y29" s="134"/>
      <c r="Z29" s="134"/>
      <c r="AA29" s="134"/>
      <c r="AB29" s="134"/>
    </row>
    <row r="30" spans="1:29" customFormat="1" ht="45" customHeight="1" thickBot="1" x14ac:dyDescent="0.3">
      <c r="B30" s="135" t="str">
        <f>CONCATENATE(F25,B25,N25)</f>
        <v>O risco pode causar exposição negativa mínima, totalmente possível evitar os efeitos da exposição junto à mídia e aos acionistas além de um dano financeiro pequeno. Também pode haver vazamento de informações públicas.</v>
      </c>
      <c r="C30" s="135"/>
      <c r="D30" s="135"/>
      <c r="E30" s="135"/>
      <c r="F30" s="135"/>
      <c r="G30" s="135"/>
      <c r="H30" s="135"/>
      <c r="I30" s="135"/>
      <c r="J30" s="135"/>
      <c r="K30" s="135"/>
      <c r="L30" s="135"/>
      <c r="M30" s="135"/>
      <c r="N30" s="135"/>
      <c r="O30" s="135"/>
      <c r="P30" s="135"/>
      <c r="Q30" s="135"/>
      <c r="R30" s="135"/>
      <c r="S30" s="135"/>
      <c r="T30" s="135"/>
      <c r="U30" s="135"/>
      <c r="V30" s="135"/>
      <c r="W30" s="135"/>
      <c r="X30" s="135"/>
      <c r="Y30" s="135"/>
      <c r="Z30" s="135"/>
      <c r="AA30" s="135"/>
      <c r="AB30" s="135"/>
    </row>
    <row r="31" spans="1:29" customFormat="1" ht="8.25" customHeight="1" thickBot="1" x14ac:dyDescent="0.3">
      <c r="B31" s="102"/>
      <c r="C31" s="102"/>
      <c r="D31" s="102"/>
      <c r="E31" s="102"/>
      <c r="F31" s="102"/>
      <c r="G31" s="103"/>
      <c r="H31" s="102"/>
      <c r="I31" s="102"/>
      <c r="J31" s="102"/>
      <c r="K31" s="102"/>
      <c r="L31" s="102"/>
      <c r="M31" s="102"/>
      <c r="N31" s="102"/>
      <c r="O31" s="102"/>
      <c r="P31" s="102"/>
      <c r="Q31" s="102"/>
      <c r="R31" s="102"/>
      <c r="S31" s="102"/>
      <c r="T31" s="102"/>
      <c r="U31" s="102"/>
      <c r="V31" s="102"/>
      <c r="W31" s="102"/>
      <c r="X31" s="102"/>
      <c r="Y31" s="102"/>
      <c r="Z31" s="102"/>
    </row>
    <row r="32" spans="1:29" ht="35.1" customHeight="1" thickBot="1" x14ac:dyDescent="0.3">
      <c r="B32" s="193" t="s">
        <v>0</v>
      </c>
      <c r="C32" s="194"/>
      <c r="D32" s="194"/>
      <c r="E32" s="194"/>
      <c r="F32" s="194"/>
      <c r="G32" s="194"/>
      <c r="H32" s="195"/>
      <c r="I32" s="196" t="s">
        <v>19</v>
      </c>
      <c r="J32" s="194"/>
      <c r="K32" s="194"/>
      <c r="L32" s="194"/>
      <c r="M32" s="194"/>
      <c r="N32" s="195"/>
      <c r="O32" s="196" t="s">
        <v>83</v>
      </c>
      <c r="P32" s="194"/>
      <c r="Q32" s="194"/>
      <c r="R32" s="194"/>
      <c r="S32" s="194"/>
      <c r="T32" s="195"/>
      <c r="U32" s="193" t="s">
        <v>84</v>
      </c>
      <c r="V32" s="194"/>
      <c r="W32" s="194"/>
      <c r="X32" s="194"/>
      <c r="Y32" s="194"/>
      <c r="Z32" s="194"/>
      <c r="AA32" s="197"/>
      <c r="AB32" s="198"/>
    </row>
    <row r="33" spans="1:29" ht="24.95" customHeight="1" x14ac:dyDescent="0.25">
      <c r="B33" s="181" t="s">
        <v>11</v>
      </c>
      <c r="C33" s="175"/>
      <c r="D33" s="175"/>
      <c r="E33" s="175"/>
      <c r="F33" s="175"/>
      <c r="G33" s="175"/>
      <c r="H33" s="176"/>
      <c r="I33" s="174" t="s">
        <v>11</v>
      </c>
      <c r="J33" s="175"/>
      <c r="K33" s="175"/>
      <c r="L33" s="175"/>
      <c r="M33" s="175"/>
      <c r="N33" s="176"/>
      <c r="O33" s="174" t="s">
        <v>11</v>
      </c>
      <c r="P33" s="175"/>
      <c r="Q33" s="175"/>
      <c r="R33" s="175"/>
      <c r="S33" s="175"/>
      <c r="T33" s="176"/>
      <c r="U33" s="182" t="str">
        <f>IF(U34=0,"",IF(U34&gt;26,"Muito Alta",IF(U34&gt;17,"Alta",IF(U34&gt;=8,"Média","Baixa"))))</f>
        <v>Baixa</v>
      </c>
      <c r="V33" s="183"/>
      <c r="W33" s="183"/>
      <c r="X33" s="183"/>
      <c r="Y33" s="183"/>
      <c r="Z33" s="183"/>
      <c r="AA33" s="183"/>
      <c r="AB33" s="184"/>
    </row>
    <row r="34" spans="1:29" ht="15.75" hidden="1" x14ac:dyDescent="0.25">
      <c r="B34" s="136">
        <f>IF(B33="Muito Alta",4,IF(B33="Alta",3,IF(B33="Média",2,IF(B33="Baixa",1,0))))</f>
        <v>1</v>
      </c>
      <c r="C34" s="136"/>
      <c r="D34" s="136"/>
      <c r="E34" s="136"/>
      <c r="F34" s="136"/>
      <c r="G34" s="136"/>
      <c r="H34" s="185"/>
      <c r="I34" s="186">
        <f>IF(I33="Muito Alta",4,IF(I33="Alta",3,IF(I33="Média",2,IF(I33="Baixa",1,0))))</f>
        <v>1</v>
      </c>
      <c r="J34" s="136"/>
      <c r="K34" s="136"/>
      <c r="L34" s="136"/>
      <c r="M34" s="136"/>
      <c r="N34" s="185"/>
      <c r="O34" s="186">
        <f>IF(O33="Muito Alta",1,IF(O33="Alta",2,IF(O33="Média",3,IF(O33="Baixa",4,0))))</f>
        <v>4</v>
      </c>
      <c r="P34" s="136"/>
      <c r="Q34" s="136"/>
      <c r="R34" s="136"/>
      <c r="S34" s="136"/>
      <c r="T34" s="185"/>
      <c r="U34" s="136">
        <f>PRODUCT(B34:T34)</f>
        <v>4</v>
      </c>
      <c r="V34" s="136"/>
      <c r="W34" s="136"/>
      <c r="X34" s="136"/>
      <c r="Y34" s="136"/>
      <c r="Z34" s="136"/>
      <c r="AA34" s="136"/>
      <c r="AB34" s="136"/>
    </row>
    <row r="35" spans="1:29" ht="15.75" customHeight="1" x14ac:dyDescent="0.25">
      <c r="B35" s="187" t="s">
        <v>85</v>
      </c>
      <c r="C35" s="188"/>
      <c r="D35" s="188"/>
      <c r="E35" s="188"/>
      <c r="F35" s="188"/>
      <c r="G35" s="188"/>
      <c r="H35" s="189"/>
      <c r="I35" s="191" t="s">
        <v>86</v>
      </c>
      <c r="J35" s="178"/>
      <c r="K35" s="178"/>
      <c r="L35" s="178"/>
      <c r="M35" s="178"/>
      <c r="N35" s="190"/>
      <c r="O35" s="191" t="s">
        <v>87</v>
      </c>
      <c r="P35" s="178"/>
      <c r="Q35" s="178"/>
      <c r="R35" s="178"/>
      <c r="S35" s="178"/>
      <c r="T35" s="190"/>
      <c r="U35" s="177"/>
      <c r="V35" s="178"/>
      <c r="W35" s="178"/>
      <c r="X35" s="178"/>
      <c r="Y35" s="178"/>
      <c r="Z35" s="178"/>
      <c r="AA35" s="178"/>
      <c r="AB35" s="179"/>
    </row>
    <row r="36" spans="1:29" ht="15.75" x14ac:dyDescent="0.25">
      <c r="B36" s="177"/>
      <c r="C36" s="178"/>
      <c r="D36" s="178"/>
      <c r="E36" s="178"/>
      <c r="F36" s="178"/>
      <c r="G36" s="178"/>
      <c r="H36" s="190"/>
      <c r="I36" s="191"/>
      <c r="J36" s="178"/>
      <c r="K36" s="178"/>
      <c r="L36" s="178"/>
      <c r="M36" s="178"/>
      <c r="N36" s="190"/>
      <c r="O36" s="191"/>
      <c r="P36" s="178"/>
      <c r="Q36" s="178"/>
      <c r="R36" s="178"/>
      <c r="S36" s="178"/>
      <c r="T36" s="190"/>
      <c r="U36" s="177"/>
      <c r="V36" s="178"/>
      <c r="W36" s="178"/>
      <c r="X36" s="178"/>
      <c r="Y36" s="178"/>
      <c r="Z36" s="178"/>
      <c r="AA36" s="178"/>
      <c r="AB36" s="179"/>
    </row>
    <row r="37" spans="1:29" ht="15.75" x14ac:dyDescent="0.25">
      <c r="B37" s="177"/>
      <c r="C37" s="178"/>
      <c r="D37" s="178"/>
      <c r="E37" s="178"/>
      <c r="F37" s="178"/>
      <c r="G37" s="178"/>
      <c r="H37" s="190"/>
      <c r="I37" s="191"/>
      <c r="J37" s="178"/>
      <c r="K37" s="178"/>
      <c r="L37" s="178"/>
      <c r="M37" s="178"/>
      <c r="N37" s="190"/>
      <c r="O37" s="191"/>
      <c r="P37" s="178"/>
      <c r="Q37" s="178"/>
      <c r="R37" s="178"/>
      <c r="S37" s="178"/>
      <c r="T37" s="190"/>
      <c r="U37" s="177"/>
      <c r="V37" s="178"/>
      <c r="W37" s="178"/>
      <c r="X37" s="178"/>
      <c r="Y37" s="178"/>
      <c r="Z37" s="178"/>
      <c r="AA37" s="178"/>
      <c r="AB37" s="179"/>
    </row>
    <row r="38" spans="1:29" ht="15.75" x14ac:dyDescent="0.25">
      <c r="B38" s="177"/>
      <c r="C38" s="178"/>
      <c r="D38" s="178"/>
      <c r="E38" s="178"/>
      <c r="F38" s="178"/>
      <c r="G38" s="178"/>
      <c r="H38" s="190"/>
      <c r="I38" s="191"/>
      <c r="J38" s="178"/>
      <c r="K38" s="178"/>
      <c r="L38" s="178"/>
      <c r="M38" s="178"/>
      <c r="N38" s="190"/>
      <c r="O38" s="191"/>
      <c r="P38" s="178"/>
      <c r="Q38" s="178"/>
      <c r="R38" s="178"/>
      <c r="S38" s="178"/>
      <c r="T38" s="190"/>
      <c r="U38" s="177"/>
      <c r="V38" s="178"/>
      <c r="W38" s="178"/>
      <c r="X38" s="178"/>
      <c r="Y38" s="178"/>
      <c r="Z38" s="178"/>
      <c r="AA38" s="178"/>
      <c r="AB38" s="179"/>
    </row>
    <row r="39" spans="1:29" ht="15.75" x14ac:dyDescent="0.25">
      <c r="B39" s="177"/>
      <c r="C39" s="178"/>
      <c r="D39" s="178"/>
      <c r="E39" s="178"/>
      <c r="F39" s="178"/>
      <c r="G39" s="178"/>
      <c r="H39" s="190"/>
      <c r="I39" s="191"/>
      <c r="J39" s="178"/>
      <c r="K39" s="178"/>
      <c r="L39" s="178"/>
      <c r="M39" s="178"/>
      <c r="N39" s="190"/>
      <c r="O39" s="191"/>
      <c r="P39" s="178"/>
      <c r="Q39" s="178"/>
      <c r="R39" s="178"/>
      <c r="S39" s="178"/>
      <c r="T39" s="190"/>
      <c r="U39" s="177"/>
      <c r="V39" s="178"/>
      <c r="W39" s="178"/>
      <c r="X39" s="178"/>
      <c r="Y39" s="178"/>
      <c r="Z39" s="178"/>
      <c r="AA39" s="178"/>
      <c r="AB39" s="179"/>
    </row>
    <row r="40" spans="1:29" customFormat="1" ht="8.25" customHeight="1" x14ac:dyDescent="0.25">
      <c r="B40" s="177"/>
      <c r="C40" s="178"/>
      <c r="D40" s="178"/>
      <c r="E40" s="178"/>
      <c r="F40" s="178"/>
      <c r="G40" s="178"/>
      <c r="H40" s="190"/>
      <c r="I40" s="191"/>
      <c r="J40" s="178"/>
      <c r="K40" s="178"/>
      <c r="L40" s="178"/>
      <c r="M40" s="178"/>
      <c r="N40" s="190"/>
      <c r="O40" s="191"/>
      <c r="P40" s="178"/>
      <c r="Q40" s="178"/>
      <c r="R40" s="178"/>
      <c r="S40" s="178"/>
      <c r="T40" s="190"/>
      <c r="U40" s="177"/>
      <c r="V40" s="178"/>
      <c r="W40" s="178"/>
      <c r="X40" s="178"/>
      <c r="Y40" s="178"/>
      <c r="Z40" s="178"/>
      <c r="AA40" s="178"/>
      <c r="AB40" s="179"/>
    </row>
    <row r="41" spans="1:29" s="60" customFormat="1" ht="36.75" customHeight="1" x14ac:dyDescent="0.3">
      <c r="A41"/>
      <c r="B41" s="177"/>
      <c r="C41" s="178"/>
      <c r="D41" s="178"/>
      <c r="E41" s="178"/>
      <c r="F41" s="178"/>
      <c r="G41" s="178"/>
      <c r="H41" s="190"/>
      <c r="I41" s="191"/>
      <c r="J41" s="178"/>
      <c r="K41" s="178"/>
      <c r="L41" s="178"/>
      <c r="M41" s="178"/>
      <c r="N41" s="190"/>
      <c r="O41" s="191"/>
      <c r="P41" s="178"/>
      <c r="Q41" s="178"/>
      <c r="R41" s="178"/>
      <c r="S41" s="178"/>
      <c r="T41" s="190"/>
      <c r="U41" s="177"/>
      <c r="V41" s="178"/>
      <c r="W41" s="178"/>
      <c r="X41" s="178"/>
      <c r="Y41" s="178"/>
      <c r="Z41" s="178"/>
      <c r="AA41" s="178"/>
      <c r="AB41" s="179"/>
      <c r="AC41"/>
    </row>
    <row r="42" spans="1:29" s="104" customFormat="1" ht="26.25" customHeight="1" x14ac:dyDescent="0.25">
      <c r="A42"/>
      <c r="B42" s="177"/>
      <c r="C42" s="178"/>
      <c r="D42" s="178"/>
      <c r="E42" s="178"/>
      <c r="F42" s="178"/>
      <c r="G42" s="178"/>
      <c r="H42" s="190"/>
      <c r="I42" s="191"/>
      <c r="J42" s="178"/>
      <c r="K42" s="178"/>
      <c r="L42" s="178"/>
      <c r="M42" s="178"/>
      <c r="N42" s="190"/>
      <c r="O42" s="191"/>
      <c r="P42" s="178"/>
      <c r="Q42" s="178"/>
      <c r="R42" s="178"/>
      <c r="S42" s="178"/>
      <c r="T42" s="190"/>
      <c r="U42" s="177"/>
      <c r="V42" s="178"/>
      <c r="W42" s="178"/>
      <c r="X42" s="178"/>
      <c r="Y42" s="178"/>
      <c r="Z42" s="178"/>
      <c r="AA42" s="178"/>
      <c r="AB42" s="179"/>
      <c r="AC42"/>
    </row>
    <row r="43" spans="1:29" s="104" customFormat="1" ht="18.75" hidden="1" customHeight="1" x14ac:dyDescent="0.25">
      <c r="A43"/>
      <c r="B43" s="177"/>
      <c r="C43" s="178"/>
      <c r="D43" s="178"/>
      <c r="E43" s="178"/>
      <c r="F43" s="178"/>
      <c r="G43" s="178"/>
      <c r="H43" s="190"/>
      <c r="I43" s="191"/>
      <c r="J43" s="178"/>
      <c r="K43" s="178"/>
      <c r="L43" s="178"/>
      <c r="M43" s="178"/>
      <c r="N43" s="190"/>
      <c r="O43" s="191"/>
      <c r="P43" s="178"/>
      <c r="Q43" s="178"/>
      <c r="R43" s="178"/>
      <c r="S43" s="178"/>
      <c r="T43" s="190"/>
      <c r="U43" s="177"/>
      <c r="V43" s="178"/>
      <c r="W43" s="178"/>
      <c r="X43" s="178"/>
      <c r="Y43" s="178"/>
      <c r="Z43" s="178"/>
      <c r="AA43" s="178"/>
      <c r="AB43" s="179"/>
      <c r="AC43"/>
    </row>
    <row r="44" spans="1:29" s="104" customFormat="1" ht="18.75" hidden="1" customHeight="1" x14ac:dyDescent="0.25">
      <c r="A44"/>
      <c r="B44" s="177"/>
      <c r="C44" s="178"/>
      <c r="D44" s="178"/>
      <c r="E44" s="178"/>
      <c r="F44" s="178"/>
      <c r="G44" s="178"/>
      <c r="H44" s="190"/>
      <c r="I44" s="191"/>
      <c r="J44" s="178"/>
      <c r="K44" s="178"/>
      <c r="L44" s="178"/>
      <c r="M44" s="178"/>
      <c r="N44" s="190"/>
      <c r="O44" s="191"/>
      <c r="P44" s="178"/>
      <c r="Q44" s="178"/>
      <c r="R44" s="178"/>
      <c r="S44" s="178"/>
      <c r="T44" s="190"/>
      <c r="U44" s="177"/>
      <c r="V44" s="178"/>
      <c r="W44" s="178"/>
      <c r="X44" s="178"/>
      <c r="Y44" s="178"/>
      <c r="Z44" s="178"/>
      <c r="AA44" s="178"/>
      <c r="AB44" s="179"/>
      <c r="AC44"/>
    </row>
    <row r="45" spans="1:29" s="104" customFormat="1" ht="18.75" hidden="1" customHeight="1" x14ac:dyDescent="0.25">
      <c r="A45"/>
      <c r="B45" s="177"/>
      <c r="C45" s="178"/>
      <c r="D45" s="178"/>
      <c r="E45" s="178"/>
      <c r="F45" s="178"/>
      <c r="G45" s="178"/>
      <c r="H45" s="190"/>
      <c r="I45" s="191"/>
      <c r="J45" s="178"/>
      <c r="K45" s="178"/>
      <c r="L45" s="178"/>
      <c r="M45" s="178"/>
      <c r="N45" s="190"/>
      <c r="O45" s="191"/>
      <c r="P45" s="178"/>
      <c r="Q45" s="178"/>
      <c r="R45" s="178"/>
      <c r="S45" s="178"/>
      <c r="T45" s="190"/>
      <c r="U45" s="177"/>
      <c r="V45" s="178"/>
      <c r="W45" s="178"/>
      <c r="X45" s="178"/>
      <c r="Y45" s="178"/>
      <c r="Z45" s="178"/>
      <c r="AA45" s="178"/>
      <c r="AB45" s="179"/>
      <c r="AC45"/>
    </row>
    <row r="46" spans="1:29" s="104" customFormat="1" ht="18.75" hidden="1" customHeight="1" x14ac:dyDescent="0.25">
      <c r="A46"/>
      <c r="B46" s="177"/>
      <c r="C46" s="178"/>
      <c r="D46" s="178"/>
      <c r="E46" s="178"/>
      <c r="F46" s="178"/>
      <c r="G46" s="178"/>
      <c r="H46" s="190"/>
      <c r="I46" s="191"/>
      <c r="J46" s="178"/>
      <c r="K46" s="178"/>
      <c r="L46" s="178"/>
      <c r="M46" s="178"/>
      <c r="N46" s="190"/>
      <c r="O46" s="191"/>
      <c r="P46" s="178"/>
      <c r="Q46" s="178"/>
      <c r="R46" s="178"/>
      <c r="S46" s="178"/>
      <c r="T46" s="190"/>
      <c r="U46" s="177"/>
      <c r="V46" s="178"/>
      <c r="W46" s="178"/>
      <c r="X46" s="178"/>
      <c r="Y46" s="178"/>
      <c r="Z46" s="178"/>
      <c r="AA46" s="178"/>
      <c r="AB46" s="179"/>
      <c r="AC46"/>
    </row>
    <row r="47" spans="1:29" s="104" customFormat="1" ht="18.75" hidden="1" customHeight="1" x14ac:dyDescent="0.25">
      <c r="A47"/>
      <c r="B47" s="177"/>
      <c r="C47" s="178"/>
      <c r="D47" s="178"/>
      <c r="E47" s="178"/>
      <c r="F47" s="178"/>
      <c r="G47" s="178"/>
      <c r="H47" s="190"/>
      <c r="I47" s="191"/>
      <c r="J47" s="178"/>
      <c r="K47" s="178"/>
      <c r="L47" s="178"/>
      <c r="M47" s="178"/>
      <c r="N47" s="190"/>
      <c r="O47" s="191"/>
      <c r="P47" s="178"/>
      <c r="Q47" s="178"/>
      <c r="R47" s="178"/>
      <c r="S47" s="178"/>
      <c r="T47" s="190"/>
      <c r="U47" s="177"/>
      <c r="V47" s="178"/>
      <c r="W47" s="178"/>
      <c r="X47" s="178"/>
      <c r="Y47" s="178"/>
      <c r="Z47" s="178"/>
      <c r="AA47" s="178"/>
      <c r="AB47" s="179"/>
      <c r="AC47"/>
    </row>
    <row r="48" spans="1:29" s="104" customFormat="1" ht="18.75" hidden="1" customHeight="1" x14ac:dyDescent="0.25">
      <c r="A48"/>
      <c r="B48" s="177"/>
      <c r="C48" s="178"/>
      <c r="D48" s="178"/>
      <c r="E48" s="178"/>
      <c r="F48" s="178"/>
      <c r="G48" s="178"/>
      <c r="H48" s="190"/>
      <c r="I48" s="191"/>
      <c r="J48" s="178"/>
      <c r="K48" s="178"/>
      <c r="L48" s="178"/>
      <c r="M48" s="178"/>
      <c r="N48" s="190"/>
      <c r="O48" s="191"/>
      <c r="P48" s="178"/>
      <c r="Q48" s="178"/>
      <c r="R48" s="178"/>
      <c r="S48" s="178"/>
      <c r="T48" s="190"/>
      <c r="U48" s="177"/>
      <c r="V48" s="178"/>
      <c r="W48" s="178"/>
      <c r="X48" s="178"/>
      <c r="Y48" s="178"/>
      <c r="Z48" s="178"/>
      <c r="AA48" s="178"/>
      <c r="AB48" s="179"/>
      <c r="AC48"/>
    </row>
    <row r="49" spans="1:29" s="104" customFormat="1" ht="47.25" customHeight="1" thickBot="1" x14ac:dyDescent="0.3">
      <c r="A49"/>
      <c r="B49" s="177"/>
      <c r="C49" s="178"/>
      <c r="D49" s="178"/>
      <c r="E49" s="178"/>
      <c r="F49" s="178"/>
      <c r="G49" s="178"/>
      <c r="H49" s="190"/>
      <c r="I49" s="191"/>
      <c r="J49" s="178"/>
      <c r="K49" s="178"/>
      <c r="L49" s="178"/>
      <c r="M49" s="178"/>
      <c r="N49" s="190"/>
      <c r="O49" s="191"/>
      <c r="P49" s="178"/>
      <c r="Q49" s="178"/>
      <c r="R49" s="178"/>
      <c r="S49" s="178"/>
      <c r="T49" s="190"/>
      <c r="U49" s="177"/>
      <c r="V49" s="178"/>
      <c r="W49" s="178"/>
      <c r="X49" s="178"/>
      <c r="Y49" s="178"/>
      <c r="Z49" s="178"/>
      <c r="AA49" s="178"/>
      <c r="AB49" s="180"/>
      <c r="AC49"/>
    </row>
    <row r="50" spans="1:29" customFormat="1" ht="44.25" customHeight="1" x14ac:dyDescent="0.25">
      <c r="B50" s="105"/>
      <c r="C50" s="105"/>
      <c r="D50" s="105"/>
      <c r="E50" s="105"/>
      <c r="F50" s="105"/>
      <c r="G50" s="105"/>
      <c r="H50" s="105"/>
      <c r="I50" s="105"/>
      <c r="J50" s="105"/>
      <c r="K50" s="105"/>
      <c r="L50" s="105"/>
      <c r="M50" s="105"/>
      <c r="N50" s="105"/>
      <c r="O50" s="105"/>
      <c r="P50" s="105"/>
      <c r="Q50" s="105"/>
      <c r="R50" s="105"/>
      <c r="S50" s="105"/>
      <c r="T50" s="105"/>
      <c r="U50" s="105"/>
      <c r="V50" s="105"/>
      <c r="W50" s="105"/>
      <c r="X50" s="105"/>
      <c r="Y50" s="105"/>
      <c r="Z50" s="105"/>
      <c r="AA50" s="105"/>
    </row>
    <row r="51" spans="1:29" customFormat="1" ht="7.5" customHeight="1" x14ac:dyDescent="0.25"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</row>
    <row r="52" spans="1:29" customFormat="1" ht="6.75" customHeight="1" x14ac:dyDescent="0.25"/>
    <row r="53" spans="1:29" ht="15.75" hidden="1" x14ac:dyDescent="0.25"/>
    <row r="54" spans="1:29" ht="15.75" hidden="1" x14ac:dyDescent="0.25"/>
    <row r="55" spans="1:29" ht="15.75" hidden="1" x14ac:dyDescent="0.25"/>
    <row r="56" spans="1:29" ht="15.75" hidden="1" x14ac:dyDescent="0.25"/>
    <row r="57" spans="1:29" ht="15.75" hidden="1" x14ac:dyDescent="0.25"/>
    <row r="58" spans="1:29" ht="15.75" hidden="1" x14ac:dyDescent="0.25"/>
    <row r="59" spans="1:29" ht="15.75" hidden="1" x14ac:dyDescent="0.25"/>
    <row r="60" spans="1:29" ht="15.75" hidden="1" x14ac:dyDescent="0.25"/>
    <row r="61" spans="1:29" ht="15.75" hidden="1" x14ac:dyDescent="0.25"/>
    <row r="62" spans="1:29" ht="15.75" hidden="1" x14ac:dyDescent="0.25"/>
    <row r="63" spans="1:29" ht="15.75" hidden="1" x14ac:dyDescent="0.25"/>
    <row r="64" spans="1:29" ht="15.75" hidden="1" x14ac:dyDescent="0.25"/>
    <row r="65" spans="2:28" customFormat="1" ht="15.75" hidden="1" x14ac:dyDescent="0.25"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</row>
    <row r="66" spans="2:28" customFormat="1" ht="15.75" hidden="1" x14ac:dyDescent="0.25"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</row>
    <row r="67" spans="2:28" customFormat="1" ht="15.75" hidden="1" x14ac:dyDescent="0.25"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</row>
    <row r="68" spans="2:28" customFormat="1" ht="15.75" hidden="1" x14ac:dyDescent="0.25"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</row>
    <row r="69" spans="2:28" customFormat="1" ht="15.75" hidden="1" customHeight="1" x14ac:dyDescent="0.25"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</row>
    <row r="70" spans="2:28" customFormat="1" ht="15.75" hidden="1" customHeight="1" x14ac:dyDescent="0.25"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</row>
    <row r="71" spans="2:28" customFormat="1" ht="15.75" hidden="1" customHeight="1" x14ac:dyDescent="0.25"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</row>
    <row r="72" spans="2:28" customFormat="1" ht="15.75" hidden="1" customHeight="1" x14ac:dyDescent="0.25"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</row>
    <row r="73" spans="2:28" customFormat="1" ht="15.75" hidden="1" customHeight="1" x14ac:dyDescent="0.25"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</row>
    <row r="74" spans="2:28" customFormat="1" ht="15.75" hidden="1" customHeight="1" x14ac:dyDescent="0.25"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</row>
    <row r="75" spans="2:28" customFormat="1" ht="15.75" hidden="1" customHeight="1" x14ac:dyDescent="0.25"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</row>
    <row r="76" spans="2:28" customFormat="1" ht="15.75" hidden="1" customHeight="1" x14ac:dyDescent="0.25"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</row>
    <row r="77" spans="2:28" customFormat="1" ht="15.75" hidden="1" customHeight="1" x14ac:dyDescent="0.25"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</row>
    <row r="78" spans="2:28" customFormat="1" ht="15.75" hidden="1" customHeight="1" x14ac:dyDescent="0.25"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</row>
    <row r="79" spans="2:28" customFormat="1" ht="15.75" hidden="1" customHeight="1" x14ac:dyDescent="0.25"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</row>
    <row r="80" spans="2:28" customFormat="1" ht="15.75" hidden="1" customHeight="1" x14ac:dyDescent="0.25"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</row>
    <row r="81" spans="2:28" customFormat="1" ht="15.75" hidden="1" customHeight="1" x14ac:dyDescent="0.25"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</row>
    <row r="82" spans="2:28" customFormat="1" ht="15.75" hidden="1" customHeight="1" x14ac:dyDescent="0.25"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</row>
  </sheetData>
  <mergeCells count="85">
    <mergeCell ref="B34:H34"/>
    <mergeCell ref="I34:N34"/>
    <mergeCell ref="O34:T34"/>
    <mergeCell ref="U34:AB34"/>
    <mergeCell ref="B35:H49"/>
    <mergeCell ref="I35:N49"/>
    <mergeCell ref="O35:T49"/>
    <mergeCell ref="U35:AB49"/>
    <mergeCell ref="B33:H33"/>
    <mergeCell ref="I33:N33"/>
    <mergeCell ref="O33:T33"/>
    <mergeCell ref="U33:AB33"/>
    <mergeCell ref="B29:E29"/>
    <mergeCell ref="F29:J29"/>
    <mergeCell ref="K29:M29"/>
    <mergeCell ref="N29:Q29"/>
    <mergeCell ref="R29:W29"/>
    <mergeCell ref="X29:AB29"/>
    <mergeCell ref="B30:AB30"/>
    <mergeCell ref="B32:H32"/>
    <mergeCell ref="I32:N32"/>
    <mergeCell ref="O32:T32"/>
    <mergeCell ref="U32:AB32"/>
    <mergeCell ref="X28:AB28"/>
    <mergeCell ref="B27:E27"/>
    <mergeCell ref="F27:J27"/>
    <mergeCell ref="K27:M27"/>
    <mergeCell ref="N27:Q27"/>
    <mergeCell ref="R27:W27"/>
    <mergeCell ref="X27:AB27"/>
    <mergeCell ref="B28:E28"/>
    <mergeCell ref="F28:J28"/>
    <mergeCell ref="K28:M28"/>
    <mergeCell ref="N28:Q28"/>
    <mergeCell ref="R28:W28"/>
    <mergeCell ref="X26:AB26"/>
    <mergeCell ref="B25:E25"/>
    <mergeCell ref="F25:J25"/>
    <mergeCell ref="K25:M25"/>
    <mergeCell ref="N25:Q25"/>
    <mergeCell ref="R25:W25"/>
    <mergeCell ref="X25:AB25"/>
    <mergeCell ref="B26:E26"/>
    <mergeCell ref="F26:J26"/>
    <mergeCell ref="K26:M26"/>
    <mergeCell ref="N26:Q26"/>
    <mergeCell ref="R26:W26"/>
    <mergeCell ref="X24:AB24"/>
    <mergeCell ref="B23:E23"/>
    <mergeCell ref="F23:J23"/>
    <mergeCell ref="K23:M23"/>
    <mergeCell ref="N23:Q23"/>
    <mergeCell ref="R23:W23"/>
    <mergeCell ref="X23:AB23"/>
    <mergeCell ref="B24:E24"/>
    <mergeCell ref="F24:J24"/>
    <mergeCell ref="K24:M24"/>
    <mergeCell ref="N24:Q24"/>
    <mergeCell ref="R24:W24"/>
    <mergeCell ref="B20:AB20"/>
    <mergeCell ref="B22:E22"/>
    <mergeCell ref="F22:J22"/>
    <mergeCell ref="K22:M22"/>
    <mergeCell ref="N22:Q22"/>
    <mergeCell ref="R22:W22"/>
    <mergeCell ref="X22:AB22"/>
    <mergeCell ref="B12:D12"/>
    <mergeCell ref="E12:T12"/>
    <mergeCell ref="B13:D13"/>
    <mergeCell ref="E13:G13"/>
    <mergeCell ref="H13:J13"/>
    <mergeCell ref="K13:T13"/>
    <mergeCell ref="B9:D9"/>
    <mergeCell ref="E9:T9"/>
    <mergeCell ref="B10:D10"/>
    <mergeCell ref="E10:T10"/>
    <mergeCell ref="B11:D11"/>
    <mergeCell ref="E11:T11"/>
    <mergeCell ref="B2:AB2"/>
    <mergeCell ref="B5:AB5"/>
    <mergeCell ref="B7:D8"/>
    <mergeCell ref="E7:G8"/>
    <mergeCell ref="H7:J8"/>
    <mergeCell ref="K7:T8"/>
    <mergeCell ref="X8:Y8"/>
  </mergeCells>
  <conditionalFormatting sqref="CL1">
    <cfRule type="cellIs" dxfId="10" priority="1" operator="equal">
      <formula>"SIM"</formula>
    </cfRule>
  </conditionalFormatting>
  <conditionalFormatting sqref="CF1">
    <cfRule type="expression" dxfId="9" priority="3">
      <formula>$CF1="Normal"</formula>
    </cfRule>
    <cfRule type="expression" dxfId="8" priority="5">
      <formula>$CF1="Vencendo"</formula>
    </cfRule>
    <cfRule type="expression" dxfId="7" priority="7">
      <formula>$CF1="Crítico"</formula>
    </cfRule>
    <cfRule type="expression" dxfId="6" priority="9">
      <formula>$CF1="Vencido"</formula>
    </cfRule>
    <cfRule type="expression" dxfId="5" priority="11">
      <formula>$CF1="Sem SLA"</formula>
    </cfRule>
  </conditionalFormatting>
  <conditionalFormatting sqref="CC1">
    <cfRule type="expression" dxfId="4" priority="2">
      <formula>$CF1="Normal"</formula>
    </cfRule>
    <cfRule type="expression" dxfId="3" priority="4">
      <formula>$CF1="Vencendo"</formula>
    </cfRule>
    <cfRule type="expression" dxfId="2" priority="6">
      <formula>$CF1="Crítico"</formula>
    </cfRule>
    <cfRule type="expression" dxfId="1" priority="8">
      <formula>$CF1="Vencido"</formula>
    </cfRule>
    <cfRule type="expression" dxfId="0" priority="10">
      <formula>$CF1="Sem SLA"</formula>
    </cfRule>
  </conditionalFormatting>
  <dataValidations count="3">
    <dataValidation type="date" allowBlank="1" showInputMessage="1" showErrorMessage="1" sqref="E13:G14" xr:uid="{B1CCBABC-2BA3-449A-836B-455CAD11F6CC}">
      <formula1>1</formula1>
      <formula2>73050</formula2>
    </dataValidation>
    <dataValidation type="list" allowBlank="1" showInputMessage="1" showErrorMessage="1" sqref="O33 B33 I33" xr:uid="{C2D97440-BA1E-46B2-9E66-4CC0EE6CFAB8}">
      <formula1>"Muito Alta,Alta,Média,Baixa"</formula1>
    </dataValidation>
    <dataValidation type="list" allowBlank="1" showInputMessage="1" showErrorMessage="1" sqref="B23:W23" xr:uid="{93607FE9-515E-4FC9-99E2-5196481C803C}">
      <formula1>"Muito Alto,Alto,Médio,Baixo,N/A"</formula1>
    </dataValidation>
  </dataValidations>
  <pageMargins left="0.70866141732283472" right="0.70866141732283472" top="0.74803149606299213" bottom="0.74803149606299213" header="0.31496062992125984" footer="0.31496062992125984"/>
  <pageSetup paperSize="9" scale="55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4" id="{66E691FD-44D9-41EE-80FD-1092F74B3FAF}">
            <x14:iconSet iconSet="5Arrows" showValue="0" custom="1">
              <x14:cfvo type="percent">
                <xm:f>0</xm:f>
              </x14:cfvo>
              <x14:cfvo type="num">
                <xm:f>1</xm:f>
              </x14:cfvo>
              <x14:cfvo type="num">
                <xm:f>2</xm:f>
              </x14:cfvo>
              <x14:cfvo type="num">
                <xm:f>3</xm:f>
              </x14:cfvo>
              <x14:cfvo type="num">
                <xm:f>4</xm:f>
              </x14:cfvo>
              <x14:cfIcon iconSet="5Quarters" iconId="0"/>
              <x14:cfIcon iconSet="3TrafficLights1" iconId="2"/>
              <x14:cfIcon iconSet="3TrafficLights1" iconId="1"/>
              <x14:cfIcon iconSet="4RedToBlack" iconId="2"/>
              <x14:cfIcon iconSet="3TrafficLights1" iconId="0"/>
            </x14:iconSet>
          </x14:cfRule>
          <xm:sqref>Z8</xm:sqref>
        </x14:conditionalFormatting>
        <x14:conditionalFormatting xmlns:xm="http://schemas.microsoft.com/office/excel/2006/main">
          <x14:cfRule type="iconSet" priority="12" id="{8E4A37FD-AEA2-48C1-AF05-596240A5376A}">
            <x14:iconSet showValue="0" custom="1">
              <x14:cfvo type="percent">
                <xm:f>0</xm:f>
              </x14:cfvo>
              <x14:cfvo type="num" gte="0">
                <xm:f>0</xm:f>
              </x14:cfvo>
              <x14:cfvo type="num">
                <xm:f>1</xm:f>
              </x14:cfvo>
              <x14:cfIcon iconSet="3TrafficLights1" iconId="0"/>
              <x14:cfIcon iconSet="3TrafficLights1" iconId="1"/>
              <x14:cfIcon iconSet="3Symbols" iconId="0"/>
            </x14:iconSet>
          </x14:cfRule>
          <xm:sqref>X12:AA12</xm:sqref>
        </x14:conditionalFormatting>
        <x14:conditionalFormatting xmlns:xm="http://schemas.microsoft.com/office/excel/2006/main">
          <x14:cfRule type="iconSet" priority="13" id="{67EEC48D-2859-4E27-86DC-F05592544435}">
            <x14:iconSet showValue="0" custom="1">
              <x14:cfvo type="percent">
                <xm:f>0</xm:f>
              </x14:cfvo>
              <x14:cfvo type="num" gte="0">
                <xm:f>0</xm:f>
              </x14:cfvo>
              <x14:cfvo type="num">
                <xm:f>1</xm:f>
              </x14:cfvo>
              <x14:cfIcon iconSet="3TrafficLights1" iconId="0"/>
              <x14:cfIcon iconSet="3TrafficLights1" iconId="1"/>
              <x14:cfIcon iconSet="3Symbols" iconId="0"/>
            </x14:iconSet>
          </x14:cfRule>
          <xm:sqref>X9:AA11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2382e7f-556d-4bd0-8e4e-4c3dc0360c69" xsi:nil="true"/>
    <lcf76f155ced4ddcb4097134ff3c332f xmlns="3fb0dda5-e282-4377-9f7f-b886a23e10fe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ECB2FC6F047B94D97A10DCF13C245A9" ma:contentTypeVersion="12" ma:contentTypeDescription="Create a new document." ma:contentTypeScope="" ma:versionID="38797d4fdff81948038e6eb9356e76b8">
  <xsd:schema xmlns:xsd="http://www.w3.org/2001/XMLSchema" xmlns:xs="http://www.w3.org/2001/XMLSchema" xmlns:p="http://schemas.microsoft.com/office/2006/metadata/properties" xmlns:ns2="3fb0dda5-e282-4377-9f7f-b886a23e10fe" xmlns:ns3="32382e7f-556d-4bd0-8e4e-4c3dc0360c69" targetNamespace="http://schemas.microsoft.com/office/2006/metadata/properties" ma:root="true" ma:fieldsID="42e15c097cbfa92441a007a2209b7c05" ns2:_="" ns3:_="">
    <xsd:import namespace="3fb0dda5-e282-4377-9f7f-b886a23e10fe"/>
    <xsd:import namespace="32382e7f-556d-4bd0-8e4e-4c3dc0360c6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b0dda5-e282-4377-9f7f-b886a23e10f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1f52d4cb-ce51-47a5-859d-0b9cba515ef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382e7f-556d-4bd0-8e4e-4c3dc0360c69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a5430761-fdce-42be-8968-839f91570bbf}" ma:internalName="TaxCatchAll" ma:showField="CatchAllData" ma:web="32382e7f-556d-4bd0-8e4e-4c3dc0360c6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0FBA468-0971-4B4D-A757-F1450781951E}">
  <ds:schemaRefs>
    <ds:schemaRef ds:uri="http://purl.org/dc/dcmitype/"/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32382e7f-556d-4bd0-8e4e-4c3dc0360c69"/>
    <ds:schemaRef ds:uri="3fb0dda5-e282-4377-9f7f-b886a23e10f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C5A163F4-78C0-450F-AD0A-B6BC617739C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fb0dda5-e282-4377-9f7f-b886a23e10fe"/>
    <ds:schemaRef ds:uri="32382e7f-556d-4bd0-8e4e-4c3dc0360c6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696F801-5A14-4179-967F-D8B23989D93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9</vt:i4>
      </vt:variant>
      <vt:variant>
        <vt:lpstr>Intervalos Nomeados</vt:lpstr>
      </vt:variant>
      <vt:variant>
        <vt:i4>5</vt:i4>
      </vt:variant>
    </vt:vector>
  </HeadingPairs>
  <TitlesOfParts>
    <vt:vector size="14" baseType="lpstr">
      <vt:lpstr>Ameaça</vt:lpstr>
      <vt:lpstr>CapacidadeControle</vt:lpstr>
      <vt:lpstr>Vulnerabilidade</vt:lpstr>
      <vt:lpstr>Impacto</vt:lpstr>
      <vt:lpstr>Template</vt:lpstr>
      <vt:lpstr>Inicio</vt:lpstr>
      <vt:lpstr>1</vt:lpstr>
      <vt:lpstr>2</vt:lpstr>
      <vt:lpstr>3</vt:lpstr>
      <vt:lpstr>'1'!Area_de_impressao</vt:lpstr>
      <vt:lpstr>'2'!Area_de_impressao</vt:lpstr>
      <vt:lpstr>'3'!Area_de_impressao</vt:lpstr>
      <vt:lpstr>Inicio!Area_de_impressao</vt:lpstr>
      <vt:lpstr>Template!Area_de_impressao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carlos.alima@goias.gov.br</dc:creator>
  <cp:keywords/>
  <dc:description/>
  <cp:lastModifiedBy>Flavia Leticia Pereira de Carvalho</cp:lastModifiedBy>
  <cp:revision/>
  <dcterms:created xsi:type="dcterms:W3CDTF">2006-09-16T00:00:00Z</dcterms:created>
  <dcterms:modified xsi:type="dcterms:W3CDTF">2026-08-11T19:32:34Z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ItemGuid">
    <vt:lpwstr>a650f278-a6db-4d21-bada-0c2a644316de</vt:lpwstr>
  </property>
  <property fmtid="{D5CDD505-2E9C-101B-9397-08002B2CF9AE}" pid="3" name="ContentTypeId">
    <vt:lpwstr>0x0101001ECB2FC6F047B94D97A10DCF13C245A9</vt:lpwstr>
  </property>
  <property fmtid="{D5CDD505-2E9C-101B-9397-08002B2CF9AE}" pid="4" name="Arquiteto de TI Responsável">
    <vt:lpwstr/>
  </property>
  <property fmtid="{D5CDD505-2E9C-101B-9397-08002B2CF9AE}" pid="5" name="MediaServiceImageTags">
    <vt:lpwstr/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TriggerFlowInfo">
    <vt:lpwstr/>
  </property>
  <property fmtid="{D5CDD505-2E9C-101B-9397-08002B2CF9AE}" pid="13" name="xd_Signature">
    <vt:bool>false</vt:bool>
  </property>
  <property fmtid="{D5CDD505-2E9C-101B-9397-08002B2CF9AE}" pid="14" name="Order">
    <vt:r8>7200</vt:r8>
  </property>
</Properties>
</file>